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never" codeName="ThisWorkbook" defaultThemeVersion="166925"/>
  <mc:AlternateContent xmlns:mc="http://schemas.openxmlformats.org/markup-compatibility/2006">
    <mc:Choice Requires="x15">
      <x15ac:absPath xmlns:x15ac="http://schemas.microsoft.com/office/spreadsheetml/2010/11/ac" url="H:\My Documents\Equity\2025-2026\Round 2\"/>
    </mc:Choice>
  </mc:AlternateContent>
  <xr:revisionPtr revIDLastSave="0" documentId="8_{74E1582F-C7B8-4E2A-BBA1-9D78ABD02F50}" xr6:coauthVersionLast="47" xr6:coauthVersionMax="47" xr10:uidLastSave="{00000000-0000-0000-0000-000000000000}"/>
  <workbookProtection workbookAlgorithmName="SHA-512" workbookHashValue="5U1iFYJhUxv4LCM5vyaCGucgXZF6sz4LgsimiKfHRUGQcJd5oKEhSTnpu3W3RbBIuvB0L+8C+rvtQJyFy+xG4Q==" workbookSaltValue="z1wCPFqRnm/yy8SXBZ7K4A==" workbookSpinCount="100000" lockStructure="1"/>
  <bookViews>
    <workbookView xWindow="-3372" yWindow="-17388" windowWidth="41496" windowHeight="16776" tabRatio="668" firstSheet="3" activeTab="3" xr2:uid="{78DD499D-8E90-4131-8B3E-39BD044791FE}"/>
  </bookViews>
  <sheets>
    <sheet name="Data Extract" sheetId="12" state="hidden" r:id="rId1"/>
    <sheet name="SD_Dropdowns" sheetId="16" state="veryHidden" r:id="rId2"/>
    <sheet name="Quick Analysis" sheetId="11" state="hidden" r:id="rId3"/>
    <sheet name="Instructions" sheetId="1" r:id="rId4"/>
    <sheet name="Contact Information" sheetId="2" r:id="rId5"/>
    <sheet name="Application" sheetId="3" r:id="rId6"/>
    <sheet name="Unit Mix and Rents" sheetId="4" r:id="rId7"/>
    <sheet name="Rents Table" sheetId="10" state="hidden" r:id="rId8"/>
    <sheet name="Income and Operating Expenses" sheetId="5" r:id="rId9"/>
    <sheet name="Development Budget" sheetId="6" r:id="rId10"/>
    <sheet name="Fin. Sources and Performance" sheetId="7" r:id="rId11"/>
    <sheet name="Cons. Period Cash Flow" sheetId="13" r:id="rId12"/>
    <sheet name="30-Year Cash Flow" sheetId="14" r:id="rId13"/>
    <sheet name="Sources and Uses" sheetId="8" r:id="rId14"/>
    <sheet name="Amortization Tables" sheetId="15" r:id="rId15"/>
  </sheets>
  <externalReferences>
    <externalReference r:id="rId16"/>
  </externalReferences>
  <definedNames>
    <definedName name="_xlnm._FilterDatabase" localSheetId="12" hidden="1">'30-Year Cash Flow'!$C$3:$C$37</definedName>
    <definedName name="_xlnm._FilterDatabase" localSheetId="11" hidden="1">'Cons. Period Cash Flow'!$A$1:$A$176</definedName>
    <definedName name="_xlnm._FilterDatabase" localSheetId="2" hidden="1">'Quick Analysis'!$C$55:$C$92</definedName>
    <definedName name="_Order1" hidden="1">255</definedName>
    <definedName name="_Order2" hidden="1">255</definedName>
    <definedName name="SD_138_S_1" localSheetId="0" hidden="1">'Data Extract'!$F$2</definedName>
    <definedName name="SD_161x1_17_B_0" localSheetId="0" hidden="1">'Data Extract'!$B$2</definedName>
    <definedName name="SD_161x1_19_B_0" localSheetId="0" hidden="1">'Data Extract'!$B$3</definedName>
    <definedName name="SD_161x1_21_B_0" localSheetId="0" hidden="1">'Data Extract'!$B$4</definedName>
    <definedName name="SD_161x1_26_B_0" localSheetId="0" hidden="1">'Data Extract'!$B$9</definedName>
    <definedName name="SD_161x1_2935x1_2951x1_101_S_1" localSheetId="0" hidden="1">'Data Extract'!$F$185</definedName>
    <definedName name="SD_161x1_2935x1_2951x1_109_S_1" localSheetId="0" hidden="1">'Data Extract'!$A$185</definedName>
    <definedName name="SD_161x1_2935x1_2951x1_52_S_0" localSheetId="0" hidden="1">'Data Extract'!$C$185</definedName>
    <definedName name="SD_161x1_2935x1_2951x1_91_S_1" localSheetId="0" hidden="1">'Data Extract'!$B$185</definedName>
    <definedName name="SD_161x1_2935x1_2951x10_101_S_1" localSheetId="0" hidden="1">'Data Extract'!$F$194</definedName>
    <definedName name="SD_161x1_2935x1_2951x10_109_S_1" localSheetId="0" hidden="1">'Data Extract'!$A$194</definedName>
    <definedName name="SD_161x1_2935x1_2951x10_52_S_0" localSheetId="0" hidden="1">'Data Extract'!$C$194</definedName>
    <definedName name="SD_161x1_2935x1_2951x10_91_S_1" localSheetId="0" hidden="1">'Data Extract'!$B$194</definedName>
    <definedName name="SD_161x1_2935x1_2951x11_101_S_1" localSheetId="0" hidden="1">'Data Extract'!$F$195</definedName>
    <definedName name="SD_161x1_2935x1_2951x11_109_S_1" localSheetId="0" hidden="1">'Data Extract'!$A$195</definedName>
    <definedName name="SD_161x1_2935x1_2951x11_52_S_0" localSheetId="0" hidden="1">'Data Extract'!$C$195</definedName>
    <definedName name="SD_161x1_2935x1_2951x11_91_S_1" localSheetId="0" hidden="1">'Data Extract'!$B$195</definedName>
    <definedName name="SD_161x1_2935x1_2951x12_101_S_1" localSheetId="0" hidden="1">'Data Extract'!$F$196</definedName>
    <definedName name="SD_161x1_2935x1_2951x12_109_S_1" localSheetId="0" hidden="1">'Data Extract'!$A$196</definedName>
    <definedName name="SD_161x1_2935x1_2951x12_52_S_0" localSheetId="0" hidden="1">'Data Extract'!$C$196</definedName>
    <definedName name="SD_161x1_2935x1_2951x12_91_S_1" localSheetId="0" hidden="1">'Data Extract'!$B$196</definedName>
    <definedName name="SD_161x1_2935x1_2951x13_101_S_1" localSheetId="0" hidden="1">'Data Extract'!$F$197</definedName>
    <definedName name="SD_161x1_2935x1_2951x13_109_S_1" localSheetId="0" hidden="1">'Data Extract'!$A$197</definedName>
    <definedName name="SD_161x1_2935x1_2951x13_52_S_0" localSheetId="0" hidden="1">'Data Extract'!$C$197</definedName>
    <definedName name="SD_161x1_2935x1_2951x13_91_S_1" localSheetId="0" hidden="1">'Data Extract'!$B$197</definedName>
    <definedName name="SD_161x1_2935x1_2951x14_101_S_1" localSheetId="0" hidden="1">'Data Extract'!$F$198</definedName>
    <definedName name="SD_161x1_2935x1_2951x14_109_S_1" localSheetId="0" hidden="1">'Data Extract'!$A$198</definedName>
    <definedName name="SD_161x1_2935x1_2951x14_52_S_0" localSheetId="0" hidden="1">'Data Extract'!$C$198</definedName>
    <definedName name="SD_161x1_2935x1_2951x14_91_S_1" localSheetId="0" hidden="1">'Data Extract'!$B$198</definedName>
    <definedName name="SD_161x1_2935x1_2951x15_101_S_1" localSheetId="0" hidden="1">'Data Extract'!$F$199</definedName>
    <definedName name="SD_161x1_2935x1_2951x15_109_S_1" localSheetId="0" hidden="1">'Data Extract'!$A$199</definedName>
    <definedName name="SD_161x1_2935x1_2951x15_52_S_0" localSheetId="0" hidden="1">'Data Extract'!$C$199</definedName>
    <definedName name="SD_161x1_2935x1_2951x15_91_S_1" localSheetId="0" hidden="1">'Data Extract'!$B$199</definedName>
    <definedName name="SD_161x1_2935x1_2951x16_101_S_1" localSheetId="0" hidden="1">'Data Extract'!$F$200</definedName>
    <definedName name="SD_161x1_2935x1_2951x16_109_S_1" localSheetId="0" hidden="1">'Data Extract'!$A$200</definedName>
    <definedName name="SD_161x1_2935x1_2951x16_52_S_0" localSheetId="0" hidden="1">'Data Extract'!$C$200</definedName>
    <definedName name="SD_161x1_2935x1_2951x16_91_S_1" localSheetId="0" hidden="1">'Data Extract'!$B$200</definedName>
    <definedName name="SD_161x1_2935x1_2951x2_101_S_1" localSheetId="0" hidden="1">'Data Extract'!$F$186</definedName>
    <definedName name="SD_161x1_2935x1_2951x2_109_S_1" localSheetId="0" hidden="1">'Data Extract'!$A$186</definedName>
    <definedName name="SD_161x1_2935x1_2951x2_52_S_0" localSheetId="0" hidden="1">'Data Extract'!$C$186</definedName>
    <definedName name="SD_161x1_2935x1_2951x2_91_S_1" localSheetId="0" hidden="1">'Data Extract'!$B$186</definedName>
    <definedName name="SD_161x1_2935x1_2951x3_101_S_1" localSheetId="0" hidden="1">'Data Extract'!$F$187</definedName>
    <definedName name="SD_161x1_2935x1_2951x3_109_S_1" localSheetId="0" hidden="1">'Data Extract'!$A$187</definedName>
    <definedName name="SD_161x1_2935x1_2951x3_52_S_0" localSheetId="0" hidden="1">'Data Extract'!$C$187</definedName>
    <definedName name="SD_161x1_2935x1_2951x3_91_S_1" localSheetId="0" hidden="1">'Data Extract'!$B$187</definedName>
    <definedName name="SD_161x1_2935x1_2951x4_101_S_1" localSheetId="0" hidden="1">'Data Extract'!$F$188</definedName>
    <definedName name="SD_161x1_2935x1_2951x4_109_S_1" localSheetId="0" hidden="1">'Data Extract'!$A$188</definedName>
    <definedName name="SD_161x1_2935x1_2951x4_52_S_0" localSheetId="0" hidden="1">'Data Extract'!$C$188</definedName>
    <definedName name="SD_161x1_2935x1_2951x4_91_S_1" localSheetId="0" hidden="1">'Data Extract'!$B$188</definedName>
    <definedName name="SD_161x1_2935x1_2951x5_101_S_1" localSheetId="0" hidden="1">'Data Extract'!$F$189</definedName>
    <definedName name="SD_161x1_2935x1_2951x5_109_S_1" localSheetId="0" hidden="1">'Data Extract'!$A$189</definedName>
    <definedName name="SD_161x1_2935x1_2951x5_52_S_0" localSheetId="0" hidden="1">'Data Extract'!$C$189</definedName>
    <definedName name="SD_161x1_2935x1_2951x5_91_S_1" localSheetId="0" hidden="1">'Data Extract'!$B$189</definedName>
    <definedName name="SD_161x1_2935x1_2951x6_101_S_1" localSheetId="0" hidden="1">'Data Extract'!$F$190</definedName>
    <definedName name="SD_161x1_2935x1_2951x6_109_S_1" localSheetId="0" hidden="1">'Data Extract'!$A$190</definedName>
    <definedName name="SD_161x1_2935x1_2951x6_52_S_0" localSheetId="0" hidden="1">'Data Extract'!$C$190</definedName>
    <definedName name="SD_161x1_2935x1_2951x6_91_S_1" localSheetId="0" hidden="1">'Data Extract'!$B$190</definedName>
    <definedName name="SD_161x1_2935x1_2951x7_101_S_1" localSheetId="0" hidden="1">'Data Extract'!$F$191</definedName>
    <definedName name="SD_161x1_2935x1_2951x7_109_S_1" localSheetId="0" hidden="1">'Data Extract'!$A$191</definedName>
    <definedName name="SD_161x1_2935x1_2951x7_52_S_0" localSheetId="0" hidden="1">'Data Extract'!$C$191</definedName>
    <definedName name="SD_161x1_2935x1_2951x7_91_S_1" localSheetId="0" hidden="1">'Data Extract'!$B$191</definedName>
    <definedName name="SD_161x1_2935x1_2951x8_101_S_1" localSheetId="0" hidden="1">'Data Extract'!$F$192</definedName>
    <definedName name="SD_161x1_2935x1_2951x8_109_S_1" localSheetId="0" hidden="1">'Data Extract'!$A$192</definedName>
    <definedName name="SD_161x1_2935x1_2951x8_52_S_0" localSheetId="0" hidden="1">'Data Extract'!$C$192</definedName>
    <definedName name="SD_161x1_2935x1_2951x8_91_S_1" localSheetId="0" hidden="1">'Data Extract'!$B$192</definedName>
    <definedName name="SD_161x1_2935x1_2951x9_101_S_1" localSheetId="0" hidden="1">'Data Extract'!$F$193</definedName>
    <definedName name="SD_161x1_2935x1_2951x9_109_S_1" localSheetId="0" hidden="1">'Data Extract'!$A$193</definedName>
    <definedName name="SD_161x1_2935x1_2951x9_52_S_0" localSheetId="0" hidden="1">'Data Extract'!$C$193</definedName>
    <definedName name="SD_161x1_2935x1_2951x9_91_S_1" localSheetId="0" hidden="1">'Data Extract'!$B$193</definedName>
    <definedName name="SD_161x1_69_G_0" localSheetId="0" hidden="1">'Data Extract'!$B$1</definedName>
    <definedName name="SD_161x1_81_B_1" localSheetId="0" hidden="1">'Data Extract'!$B$5</definedName>
    <definedName name="SD_161x1_83_S_1" localSheetId="0" hidden="1">'Data Extract'!$B$8</definedName>
    <definedName name="SD_2357x1_40_S_1" localSheetId="0" hidden="1">'Data Extract'!$J$5</definedName>
    <definedName name="SD_2357x1_5824x1_102_S_0" localSheetId="0" hidden="1">'Data Extract'!$B$41</definedName>
    <definedName name="SD_2357x1_6_S_0" localSheetId="0" hidden="1">'Data Extract'!$B$42</definedName>
    <definedName name="SD_2357x1_71_S_1" localSheetId="0" hidden="1">'Data Extract'!$H$5</definedName>
    <definedName name="SD_3946x1_1011_S_1" localSheetId="0" hidden="1">'Data Extract'!$B$19</definedName>
    <definedName name="SD_3946x1_1182_S_1" localSheetId="0" hidden="1">'Data Extract'!$B$165</definedName>
    <definedName name="SD_3946x1_1184_S_1" localSheetId="0" hidden="1">'Data Extract'!$B$13</definedName>
    <definedName name="SD_3946x1_1185_S_1" localSheetId="0" hidden="1">'Data Extract'!$F$1</definedName>
    <definedName name="SD_3946x1_1190_S_0" localSheetId="0" hidden="1">'Data Extract'!$B$52</definedName>
    <definedName name="SD_3946x1_1191_S_0" localSheetId="0" hidden="1">'Data Extract'!$B$57</definedName>
    <definedName name="SD_3946x1_1192_S_0" localSheetId="0" hidden="1">'Data Extract'!$B$55</definedName>
    <definedName name="SD_3946x1_1195_B_0" localSheetId="0" hidden="1">'Data Extract'!$B$167</definedName>
    <definedName name="SD_3946x1_1196_B_0" localSheetId="0" hidden="1">'Data Extract'!$B$168</definedName>
    <definedName name="SD_3946x1_1197_B_0" localSheetId="0" hidden="1">'Data Extract'!$B$169</definedName>
    <definedName name="SD_3946x1_1198_S_0" localSheetId="0" hidden="1">'Data Extract'!$B$22</definedName>
    <definedName name="SD_3946x1_1201_S_0" localSheetId="0" hidden="1">'Data Extract'!$B$43</definedName>
    <definedName name="SD_3946x1_1222_S_1" localSheetId="0" hidden="1">'Data Extract'!$B$12</definedName>
    <definedName name="SD_3946x1_1227_S_1" localSheetId="0" hidden="1">'Data Extract'!$B$14</definedName>
    <definedName name="SD_3946x1_1228_S_1" localSheetId="0" hidden="1">'Data Extract'!$B$11</definedName>
    <definedName name="SD_3946x1_1229_S_1" localSheetId="0" hidden="1">'Data Extract'!$B$23</definedName>
    <definedName name="SD_3946x1_1230_S_1" localSheetId="0" hidden="1">'Data Extract'!$B$16</definedName>
    <definedName name="SD_3946x1_1231_S_1" localSheetId="0" hidden="1">'Data Extract'!$B$17</definedName>
    <definedName name="SD_3946x1_1246_S_1" localSheetId="0" hidden="1">'Data Extract'!$B$21</definedName>
    <definedName name="SD_3946x1_1247_S_1" localSheetId="0" hidden="1">'Data Extract'!$B$18</definedName>
    <definedName name="SD_3946x1_1248_S_1" localSheetId="0" hidden="1">'Data Extract'!$B$20</definedName>
    <definedName name="SD_3946x1_1250_S_0" localSheetId="0" hidden="1">'Data Extract'!$B$92</definedName>
    <definedName name="SD_3946x1_1251_S_1" localSheetId="0" hidden="1">'Data Extract'!$B$96</definedName>
    <definedName name="SD_3946x1_1253_S_1" localSheetId="0" hidden="1">'Data Extract'!$B$53</definedName>
    <definedName name="SD_3946x1_1254_S_1" localSheetId="0" hidden="1">'Data Extract'!$B$123</definedName>
    <definedName name="SD_3946x1_1255_S_1" localSheetId="0" hidden="1">'Data Extract'!$B$122</definedName>
    <definedName name="SD_3946x1_1256_S_1" localSheetId="0" hidden="1">'Data Extract'!$B$56</definedName>
    <definedName name="SD_8055x1_13_S_1" localSheetId="0" hidden="1">'Data Extract'!$D$156</definedName>
    <definedName name="SD_8055x1_14_S_0" localSheetId="0" hidden="1">'Data Extract'!$B$153</definedName>
    <definedName name="SD_8055x1_15_S_0" localSheetId="0" hidden="1">'Data Extract'!$B$150</definedName>
    <definedName name="SD_8055x1_24_S_1" localSheetId="0" hidden="1">'Data Extract'!$D$155</definedName>
    <definedName name="SD_8055x2_10_S_0" localSheetId="0" hidden="1">'Data Extract'!$B$159</definedName>
    <definedName name="SD_8055x2_12_S_1" localSheetId="0" hidden="1">'Data Extract'!$B$158</definedName>
    <definedName name="SD_8055x2_13_S_1" localSheetId="0" hidden="1">'Data Extract'!$D$163</definedName>
    <definedName name="SD_8055x2_14_S_0" localSheetId="0" hidden="1">'Data Extract'!$B$162</definedName>
    <definedName name="SD_8055x2_15_S_0" localSheetId="0" hidden="1">'Data Extract'!$B$155</definedName>
    <definedName name="SD_8055x2_21_S_0" localSheetId="0" hidden="1">'Data Extract'!$B$157</definedName>
    <definedName name="SD_8055x2_23_S_0" localSheetId="0" hidden="1">'Data Extract'!$B$156</definedName>
    <definedName name="SD_8055x2_24_S_1" localSheetId="0" hidden="1">'Data Extract'!$D$162</definedName>
    <definedName name="SD_8055x3_10_S_0" localSheetId="0" hidden="1">'Data Extract'!$G$159</definedName>
    <definedName name="SD_8055x3_12_S_1" localSheetId="0" hidden="1">'Data Extract'!$G$158</definedName>
    <definedName name="SD_8055x3_13_S_1" localSheetId="0" hidden="1">'Data Extract'!$H$154</definedName>
    <definedName name="SD_8055x3_14_S_0" localSheetId="0" hidden="1">'Data Extract'!$G$162</definedName>
    <definedName name="SD_8055x3_15_S_0" localSheetId="0" hidden="1">'Data Extract'!$G$155</definedName>
    <definedName name="SD_8055x3_21_S_0" localSheetId="0" hidden="1">'Data Extract'!$G$157</definedName>
    <definedName name="SD_8055x3_23_S_0" localSheetId="0" hidden="1">'Data Extract'!$G$156</definedName>
    <definedName name="SD_8055x3_24_S_1" localSheetId="0" hidden="1">'Data Extract'!$G$154</definedName>
    <definedName name="SD_D_AllDEVFundingSourcesForSmartDox" hidden="1">SD_Dropdowns!$Q$2:$R$35</definedName>
    <definedName name="SD_D_AllDEVFundingSourcesForSmartDox_Name" hidden="1">SD_Dropdowns!$Q$2:$Q$35</definedName>
    <definedName name="SD_D_AllDEVFundingSourcesForSmartDox_Value" hidden="1">SD_Dropdowns!$R$2:$R$35</definedName>
    <definedName name="SD_D_PL_ConstructionType" hidden="1">SD_Dropdowns!$M$2:$N$10</definedName>
    <definedName name="SD_D_PL_ConstructionType_Name" hidden="1">SD_Dropdowns!$M$2:$M$10</definedName>
    <definedName name="SD_D_PL_ConstructionType_Value" hidden="1">SD_Dropdowns!$N$2:$N$10</definedName>
    <definedName name="SD_D_PL_DealEntityRole" hidden="1">SD_Dropdowns!$BE$2:$BF$36</definedName>
    <definedName name="SD_D_PL_DealEntityRole_Name" hidden="1">SD_Dropdowns!$BE$2:$BE$36</definedName>
    <definedName name="SD_D_PL_DealEntityRole_Value" hidden="1">SD_Dropdowns!$BF$2:$BF$36</definedName>
    <definedName name="SD_D_PL_DEVDealType" hidden="1">SD_Dropdowns!$C$2:$D$17</definedName>
    <definedName name="SD_D_PL_DEVDealType_Name" hidden="1">SD_Dropdowns!$C$2:$C$17</definedName>
    <definedName name="SD_D_PL_DEVDealType_Value" hidden="1">SD_Dropdowns!$D$2:$D$17</definedName>
    <definedName name="SD_D_PL_EntityCompanyOrIndividual" hidden="1">SD_Dropdowns!$BC$2:$BD$4</definedName>
    <definedName name="SD_D_PL_EntityCompanyOrIndividual_Name" hidden="1">SD_Dropdowns!$BC$2:$BC$4</definedName>
    <definedName name="SD_D_PL_EntityCompanyOrIndividual_Value" hidden="1">SD_Dropdowns!$BD$2:$BD$4</definedName>
    <definedName name="SD_D_PL_Jurisdiction" hidden="1">SD_Dropdowns!$K$2:$L$66</definedName>
    <definedName name="SD_D_PL_Jurisdiction_Name" hidden="1">SD_Dropdowns!$K$2:$K$66</definedName>
    <definedName name="SD_D_PL_Jurisdiction_Value" hidden="1">SD_Dropdowns!$L$2:$L$66</definedName>
    <definedName name="SD_D_PL_LoanProductType" hidden="1">SD_Dropdowns!$O$2:$P$22</definedName>
    <definedName name="SD_D_PL_LoanProductType_Name" hidden="1">SD_Dropdowns!$O$2:$O$22</definedName>
    <definedName name="SD_D_PL_LoanProductType_Value" hidden="1">SD_Dropdowns!$P$2:$P$22</definedName>
    <definedName name="SD_D_PL_ResidentialApartmentType" hidden="1">SD_Dropdowns!$E$2:$F$4</definedName>
    <definedName name="SD_D_PL_ResidentialApartmentType_Name" hidden="1">SD_Dropdowns!$E$2:$E$4</definedName>
    <definedName name="SD_D_PL_ResidentialApartmentType_Value" hidden="1">SD_Dropdowns!$F$2:$F$4</definedName>
    <definedName name="SD_D_PL_State" hidden="1">SD_Dropdowns!$BG$2:$BH$53</definedName>
    <definedName name="SD_D_PL_State_Name" hidden="1">SD_Dropdowns!$BG$2:$BG$53</definedName>
    <definedName name="SD_D_PL_State_Value" hidden="1">SD_Dropdowns!$BH$2:$BH$53</definedName>
    <definedName name="SD_D_PL_UDF_1011" hidden="1">SD_Dropdowns!$S$2:$T$8</definedName>
    <definedName name="SD_D_PL_UDF_1011_Name" hidden="1">SD_Dropdowns!$S$2:$S$8</definedName>
    <definedName name="SD_D_PL_UDF_1011_Value" hidden="1">SD_Dropdowns!$T$2:$T$8</definedName>
    <definedName name="SD_D_PL_UDF_1182" hidden="1">SD_Dropdowns!$U$2:$V$5</definedName>
    <definedName name="SD_D_PL_UDF_1182_Name" hidden="1">SD_Dropdowns!$U$2:$U$5</definedName>
    <definedName name="SD_D_PL_UDF_1182_Value" hidden="1">SD_Dropdowns!$V$2:$V$5</definedName>
    <definedName name="SD_D_PL_UDF_1184" hidden="1">SD_Dropdowns!$W$2:$X$9</definedName>
    <definedName name="SD_D_PL_UDF_1184_Name" hidden="1">SD_Dropdowns!$W$2:$W$9</definedName>
    <definedName name="SD_D_PL_UDF_1184_Value" hidden="1">SD_Dropdowns!$X$2:$X$9</definedName>
    <definedName name="SD_D_PL_UDF_1185" hidden="1">SD_Dropdowns!$Y$2:$Z$5</definedName>
    <definedName name="SD_D_PL_UDF_1185_Name" hidden="1">SD_Dropdowns!$Y$2:$Y$5</definedName>
    <definedName name="SD_D_PL_UDF_1185_Value" hidden="1">SD_Dropdowns!$Z$2:$Z$5</definedName>
    <definedName name="SD_D_PL_UDF_1222" hidden="1">SD_Dropdowns!$AA$2:$AB$5</definedName>
    <definedName name="SD_D_PL_UDF_1222_Name" hidden="1">SD_Dropdowns!$AA$2:$AA$5</definedName>
    <definedName name="SD_D_PL_UDF_1222_Value" hidden="1">SD_Dropdowns!$AB$2:$AB$5</definedName>
    <definedName name="SD_D_PL_UDF_1227" hidden="1">SD_Dropdowns!$AC$2:$AD$5</definedName>
    <definedName name="SD_D_PL_UDF_1227_Name" hidden="1">SD_Dropdowns!$AC$2:$AC$5</definedName>
    <definedName name="SD_D_PL_UDF_1227_Value" hidden="1">SD_Dropdowns!$AD$2:$AD$5</definedName>
    <definedName name="SD_D_PL_UDF_1228" hidden="1">SD_Dropdowns!$AE$2:$AF$4</definedName>
    <definedName name="SD_D_PL_UDF_1228_Name" hidden="1">SD_Dropdowns!$AE$2:$AE$4</definedName>
    <definedName name="SD_D_PL_UDF_1228_Value" hidden="1">SD_Dropdowns!$AF$2:$AF$4</definedName>
    <definedName name="SD_D_PL_UDF_1229" hidden="1">SD_Dropdowns!$AG$2:$AH$4</definedName>
    <definedName name="SD_D_PL_UDF_1229_Name" hidden="1">SD_Dropdowns!$AG$2:$AG$4</definedName>
    <definedName name="SD_D_PL_UDF_1229_Value" hidden="1">SD_Dropdowns!$AH$2:$AH$4</definedName>
    <definedName name="SD_D_PL_UDF_1230" hidden="1">SD_Dropdowns!$AI$2:$AJ$4</definedName>
    <definedName name="SD_D_PL_UDF_1230_Name" hidden="1">SD_Dropdowns!$AI$2:$AI$4</definedName>
    <definedName name="SD_D_PL_UDF_1230_Value" hidden="1">SD_Dropdowns!$AJ$2:$AJ$4</definedName>
    <definedName name="SD_D_PL_UDF_1231" hidden="1">SD_Dropdowns!$AK$2:$AL$4</definedName>
    <definedName name="SD_D_PL_UDF_1231_Name" hidden="1">SD_Dropdowns!$AK$2:$AK$4</definedName>
    <definedName name="SD_D_PL_UDF_1231_Value" hidden="1">SD_Dropdowns!$AL$2:$AL$4</definedName>
    <definedName name="SD_D_PL_UDF_1246" hidden="1">SD_Dropdowns!$AM$2:$AN$4</definedName>
    <definedName name="SD_D_PL_UDF_1246_Name" hidden="1">SD_Dropdowns!$AM$2:$AM$4</definedName>
    <definedName name="SD_D_PL_UDF_1246_Value" hidden="1">SD_Dropdowns!$AN$2:$AN$4</definedName>
    <definedName name="SD_D_PL_UDF_1247" hidden="1">SD_Dropdowns!$AO$2:$AP$5</definedName>
    <definedName name="SD_D_PL_UDF_1247_Name" hidden="1">SD_Dropdowns!$AO$2:$AO$5</definedName>
    <definedName name="SD_D_PL_UDF_1247_Value" hidden="1">SD_Dropdowns!$AP$2:$AP$5</definedName>
    <definedName name="SD_D_PL_UDF_1248" hidden="1">SD_Dropdowns!$AQ$2:$AR$4</definedName>
    <definedName name="SD_D_PL_UDF_1248_Name" hidden="1">SD_Dropdowns!$AQ$2:$AQ$4</definedName>
    <definedName name="SD_D_PL_UDF_1248_Value" hidden="1">SD_Dropdowns!$AR$2:$AR$4</definedName>
    <definedName name="SD_D_PL_UDF_1251" hidden="1">SD_Dropdowns!$AS$2:$AT$4</definedName>
    <definedName name="SD_D_PL_UDF_1251_Name" hidden="1">SD_Dropdowns!$AS$2:$AS$4</definedName>
    <definedName name="SD_D_PL_UDF_1251_Value" hidden="1">SD_Dropdowns!$AT$2:$AT$4</definedName>
    <definedName name="SD_D_PL_UDF_1253" hidden="1">SD_Dropdowns!$AU$2:$AV$4</definedName>
    <definedName name="SD_D_PL_UDF_1253_Name" hidden="1">SD_Dropdowns!$AU$2:$AU$4</definedName>
    <definedName name="SD_D_PL_UDF_1253_Value" hidden="1">SD_Dropdowns!$AV$2:$AV$4</definedName>
    <definedName name="SD_D_PL_UDF_1254" hidden="1">SD_Dropdowns!$AW$2:$AX$4</definedName>
    <definedName name="SD_D_PL_UDF_1254_Name" hidden="1">SD_Dropdowns!$AW$2:$AW$4</definedName>
    <definedName name="SD_D_PL_UDF_1254_Value" hidden="1">SD_Dropdowns!$AX$2:$AX$4</definedName>
    <definedName name="SD_D_PL_UDF_1255" hidden="1">SD_Dropdowns!$AY$2:$AZ$4</definedName>
    <definedName name="SD_D_PL_UDF_1255_Name" hidden="1">SD_Dropdowns!$AY$2:$AY$4</definedName>
    <definedName name="SD_D_PL_UDF_1255_Value" hidden="1">SD_Dropdowns!$AZ$2:$AZ$4</definedName>
    <definedName name="SD_D_PL_UDF_1256" hidden="1">SD_Dropdowns!$BA$2:$BB$4</definedName>
    <definedName name="SD_D_PL_UDF_1256_Name" hidden="1">SD_Dropdowns!$BA$2:$BA$4</definedName>
    <definedName name="SD_D_PL_UDF_1256_Value" hidden="1">SD_Dropdowns!$BB$2:$BB$4</definedName>
    <definedName name="SD_D_PL_UnitMixAmiPercent" hidden="1">SD_Dropdowns!$G$2:$H$17</definedName>
    <definedName name="SD_D_PL_UnitMixAmiPercent_Name" hidden="1">SD_Dropdowns!$G$2:$G$17</definedName>
    <definedName name="SD_D_PL_UnitMixAmiPercent_Value" hidden="1">SD_Dropdowns!$H$2:$H$17</definedName>
    <definedName name="SD_D_PL_UnitType" hidden="1">SD_Dropdowns!$I$2:$J$32</definedName>
    <definedName name="SD_D_PL_UnitType_Name" hidden="1">SD_Dropdowns!$I$2:$I$32</definedName>
    <definedName name="SD_D_PL_UnitType_Value" hidden="1">SD_Dropdowns!$J$2:$J$32</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2" l="1"/>
  <c r="B18" i="12"/>
  <c r="B163" i="12"/>
  <c r="B14" i="12"/>
  <c r="D163" i="12"/>
  <c r="D162" i="12"/>
  <c r="G161" i="12"/>
  <c r="G160" i="12"/>
  <c r="G12" i="7"/>
  <c r="G13" i="7"/>
  <c r="G14" i="7"/>
  <c r="G11" i="7"/>
  <c r="A141" i="12" l="1"/>
  <c r="B164" i="12"/>
  <c r="R12" i="11"/>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24" i="12"/>
  <c r="A148" i="12"/>
  <c r="A149" i="12"/>
  <c r="A142" i="12"/>
  <c r="A146" i="12"/>
  <c r="A147" i="12"/>
  <c r="B123" i="12"/>
  <c r="B122" i="12"/>
  <c r="B20" i="12"/>
  <c r="B21" i="12" l="1"/>
  <c r="A156" i="12"/>
  <c r="A157" i="12"/>
  <c r="A158" i="12"/>
  <c r="A159" i="12"/>
  <c r="A160" i="12"/>
  <c r="A161" i="12"/>
  <c r="A162" i="12"/>
  <c r="A163" i="12"/>
  <c r="A155" i="12"/>
  <c r="B151" i="12"/>
  <c r="B152" i="12"/>
  <c r="B153" i="12"/>
  <c r="B154" i="12"/>
  <c r="B150" i="12"/>
  <c r="B96" i="12"/>
  <c r="B16" i="12"/>
  <c r="F147" i="13"/>
  <c r="G147" i="13"/>
  <c r="H147" i="13"/>
  <c r="I147" i="13"/>
  <c r="J147" i="13"/>
  <c r="K147" i="13"/>
  <c r="L147" i="13"/>
  <c r="M147" i="13"/>
  <c r="N147" i="13"/>
  <c r="O147" i="13"/>
  <c r="P147" i="13"/>
  <c r="Q147" i="13"/>
  <c r="R147" i="13"/>
  <c r="S147" i="13"/>
  <c r="T147" i="13"/>
  <c r="U147" i="13"/>
  <c r="V147" i="13"/>
  <c r="X147" i="13"/>
  <c r="Z147" i="13"/>
  <c r="AA147" i="13"/>
  <c r="AB147" i="13"/>
  <c r="AC147" i="13"/>
  <c r="AE147" i="13"/>
  <c r="AF147" i="13"/>
  <c r="AG147" i="13"/>
  <c r="AH147" i="13"/>
  <c r="AI147" i="13"/>
  <c r="AJ147" i="13"/>
  <c r="AK147" i="13"/>
  <c r="AL147" i="13"/>
  <c r="AM147" i="13"/>
  <c r="AN147" i="13"/>
  <c r="AO147" i="13"/>
  <c r="B882" i="10"/>
  <c r="B881" i="10"/>
  <c r="B880" i="10"/>
  <c r="B879" i="10"/>
  <c r="B878" i="10"/>
  <c r="B877" i="10"/>
  <c r="B876" i="10"/>
  <c r="B875" i="10"/>
  <c r="B874" i="10"/>
  <c r="B873" i="10"/>
  <c r="B872" i="10"/>
  <c r="B871" i="10"/>
  <c r="B870" i="10"/>
  <c r="B869" i="10"/>
  <c r="B868" i="10"/>
  <c r="B867" i="10"/>
  <c r="B866" i="10"/>
  <c r="B865" i="10"/>
  <c r="B864" i="10"/>
  <c r="B863" i="10"/>
  <c r="B862" i="10"/>
  <c r="B861" i="10"/>
  <c r="B860" i="10"/>
  <c r="B859" i="10"/>
  <c r="B858" i="10"/>
  <c r="B857" i="10"/>
  <c r="B856" i="10"/>
  <c r="B855" i="10"/>
  <c r="B854" i="10"/>
  <c r="B853" i="10"/>
  <c r="B852" i="10"/>
  <c r="B851" i="10"/>
  <c r="B850" i="10"/>
  <c r="B849" i="10"/>
  <c r="B848" i="10"/>
  <c r="B847" i="10"/>
  <c r="B846" i="10"/>
  <c r="B845" i="10"/>
  <c r="B844" i="10"/>
  <c r="B843" i="10"/>
  <c r="B842" i="10"/>
  <c r="B841" i="10"/>
  <c r="B840" i="10"/>
  <c r="B839" i="10"/>
  <c r="B838" i="10"/>
  <c r="B837" i="10"/>
  <c r="B836" i="10"/>
  <c r="B835" i="10"/>
  <c r="B834" i="10"/>
  <c r="B833" i="10"/>
  <c r="B832" i="10"/>
  <c r="B831" i="10"/>
  <c r="B830" i="10"/>
  <c r="B829" i="10"/>
  <c r="B828" i="10"/>
  <c r="B827" i="10"/>
  <c r="B826" i="10"/>
  <c r="B825" i="10"/>
  <c r="B824" i="10"/>
  <c r="B823" i="10"/>
  <c r="B822" i="10"/>
  <c r="B821" i="10"/>
  <c r="B820" i="10"/>
  <c r="B819" i="10"/>
  <c r="B818" i="10"/>
  <c r="B817" i="10"/>
  <c r="B816" i="10"/>
  <c r="B815" i="10"/>
  <c r="B814" i="10"/>
  <c r="B813" i="10"/>
  <c r="B812" i="10"/>
  <c r="B811" i="10"/>
  <c r="B810" i="10"/>
  <c r="B809" i="10"/>
  <c r="B808" i="10"/>
  <c r="B807" i="10"/>
  <c r="B806" i="10"/>
  <c r="B805" i="10"/>
  <c r="B804" i="10"/>
  <c r="B803" i="10"/>
  <c r="B802" i="10"/>
  <c r="B801" i="10"/>
  <c r="B800" i="10"/>
  <c r="B799" i="10"/>
  <c r="B798" i="10"/>
  <c r="B797" i="10"/>
  <c r="B796" i="10"/>
  <c r="B795" i="10"/>
  <c r="B794" i="10"/>
  <c r="B793" i="10"/>
  <c r="B792" i="10"/>
  <c r="B791" i="10"/>
  <c r="B790" i="10"/>
  <c r="B789" i="10"/>
  <c r="B788" i="10"/>
  <c r="B787" i="10"/>
  <c r="B786" i="10"/>
  <c r="B785" i="10"/>
  <c r="B784" i="10"/>
  <c r="B783" i="10"/>
  <c r="B782" i="10"/>
  <c r="B781" i="10"/>
  <c r="B780" i="10"/>
  <c r="B779" i="10"/>
  <c r="B778" i="10"/>
  <c r="B777" i="10"/>
  <c r="B776" i="10"/>
  <c r="B775" i="10"/>
  <c r="B774" i="10"/>
  <c r="B773" i="10"/>
  <c r="B772" i="10"/>
  <c r="B771" i="10"/>
  <c r="B770" i="10"/>
  <c r="B769" i="10"/>
  <c r="B768" i="10"/>
  <c r="B767" i="10"/>
  <c r="B766" i="10"/>
  <c r="B765" i="10"/>
  <c r="B764" i="10"/>
  <c r="B763" i="10"/>
  <c r="B762" i="10"/>
  <c r="B761" i="10"/>
  <c r="B760" i="10"/>
  <c r="B759" i="10"/>
  <c r="B758" i="10"/>
  <c r="B757" i="10"/>
  <c r="B756" i="10"/>
  <c r="B755" i="10"/>
  <c r="B754" i="10"/>
  <c r="B753" i="10"/>
  <c r="B752" i="10"/>
  <c r="B751" i="10"/>
  <c r="B750" i="10"/>
  <c r="B749" i="10"/>
  <c r="B748" i="10"/>
  <c r="B747" i="10"/>
  <c r="B746" i="10"/>
  <c r="B745" i="10"/>
  <c r="B744" i="10"/>
  <c r="B743" i="10"/>
  <c r="B742" i="10"/>
  <c r="B741" i="10"/>
  <c r="B740" i="10"/>
  <c r="B739" i="10"/>
  <c r="B738" i="10"/>
  <c r="B737" i="10"/>
  <c r="B736" i="10"/>
  <c r="B735" i="10"/>
  <c r="B734" i="10"/>
  <c r="B733" i="10"/>
  <c r="B732" i="10"/>
  <c r="B731" i="10"/>
  <c r="B730" i="10"/>
  <c r="B729" i="10"/>
  <c r="B728" i="10"/>
  <c r="B727" i="10"/>
  <c r="B726" i="10"/>
  <c r="B725" i="10"/>
  <c r="B724" i="10"/>
  <c r="B723" i="10"/>
  <c r="B722" i="10"/>
  <c r="B721" i="10"/>
  <c r="B720" i="10"/>
  <c r="B719" i="10"/>
  <c r="B718" i="10"/>
  <c r="B717" i="10"/>
  <c r="B716" i="10"/>
  <c r="B715" i="10"/>
  <c r="B714" i="10"/>
  <c r="B713" i="10"/>
  <c r="B712" i="10"/>
  <c r="B711" i="10"/>
  <c r="B710" i="10"/>
  <c r="B709" i="10"/>
  <c r="B708" i="10"/>
  <c r="B707" i="10"/>
  <c r="B706" i="10"/>
  <c r="B705" i="10"/>
  <c r="B704" i="10"/>
  <c r="B703" i="10"/>
  <c r="B702" i="10"/>
  <c r="B701" i="10"/>
  <c r="B700" i="10"/>
  <c r="B699" i="10"/>
  <c r="B698" i="10"/>
  <c r="B697" i="10"/>
  <c r="B696" i="10"/>
  <c r="B695" i="10"/>
  <c r="B694" i="10"/>
  <c r="B693" i="10"/>
  <c r="B692" i="10"/>
  <c r="B691" i="10"/>
  <c r="B690" i="10"/>
  <c r="B689" i="10"/>
  <c r="B688" i="10"/>
  <c r="B687" i="10"/>
  <c r="B686" i="10"/>
  <c r="B685" i="10"/>
  <c r="B684" i="10"/>
  <c r="B683" i="10"/>
  <c r="B682" i="10"/>
  <c r="B681" i="10"/>
  <c r="B680" i="10"/>
  <c r="B679" i="10"/>
  <c r="B678" i="10"/>
  <c r="B677" i="10"/>
  <c r="B676" i="10"/>
  <c r="B675" i="10"/>
  <c r="B674" i="10"/>
  <c r="B673" i="10"/>
  <c r="B672" i="10"/>
  <c r="B671" i="10"/>
  <c r="B670" i="10"/>
  <c r="B669" i="10"/>
  <c r="B668" i="10"/>
  <c r="B667" i="10"/>
  <c r="B666" i="10"/>
  <c r="B665" i="10"/>
  <c r="B664" i="10"/>
  <c r="B663" i="10"/>
  <c r="B662" i="10"/>
  <c r="B661" i="10"/>
  <c r="B660" i="10"/>
  <c r="B659" i="10"/>
  <c r="B658" i="10"/>
  <c r="B657" i="10"/>
  <c r="B656" i="10"/>
  <c r="B655" i="10"/>
  <c r="B654" i="10"/>
  <c r="B653" i="10"/>
  <c r="B652" i="10"/>
  <c r="B651" i="10"/>
  <c r="B650" i="10"/>
  <c r="B649" i="10"/>
  <c r="B648" i="10"/>
  <c r="B647" i="10"/>
  <c r="B646" i="10"/>
  <c r="B645" i="10"/>
  <c r="B644" i="10"/>
  <c r="B643" i="10"/>
  <c r="B642" i="10"/>
  <c r="B641" i="10"/>
  <c r="B640" i="10"/>
  <c r="B639" i="10"/>
  <c r="B638" i="10"/>
  <c r="B637" i="10"/>
  <c r="B636" i="10"/>
  <c r="B635" i="10"/>
  <c r="B634" i="10"/>
  <c r="B633" i="10"/>
  <c r="B632" i="10"/>
  <c r="B631" i="10"/>
  <c r="B630" i="10"/>
  <c r="B629" i="10"/>
  <c r="B628" i="10"/>
  <c r="B627" i="10"/>
  <c r="B626" i="10"/>
  <c r="B625" i="10"/>
  <c r="B624" i="10"/>
  <c r="B623" i="10"/>
  <c r="B622" i="10"/>
  <c r="B621" i="10"/>
  <c r="B620" i="10"/>
  <c r="B619" i="10"/>
  <c r="B618" i="10"/>
  <c r="B617" i="10"/>
  <c r="B616" i="10"/>
  <c r="B615" i="10"/>
  <c r="B614" i="10"/>
  <c r="B613" i="10"/>
  <c r="B612" i="10"/>
  <c r="B611" i="10"/>
  <c r="B610" i="10"/>
  <c r="B609" i="10"/>
  <c r="B608" i="10"/>
  <c r="B607" i="10"/>
  <c r="B606" i="10"/>
  <c r="B605" i="10"/>
  <c r="B604" i="10"/>
  <c r="B603" i="10"/>
  <c r="B602" i="10"/>
  <c r="B601" i="10"/>
  <c r="B600" i="10"/>
  <c r="B599" i="10"/>
  <c r="B598" i="10"/>
  <c r="B597" i="10"/>
  <c r="B596" i="10"/>
  <c r="B595" i="10"/>
  <c r="B594" i="10"/>
  <c r="B593" i="10"/>
  <c r="B592" i="10"/>
  <c r="B591" i="10"/>
  <c r="B590" i="10"/>
  <c r="B589" i="10"/>
  <c r="B588" i="10"/>
  <c r="B587" i="10"/>
  <c r="B586" i="10"/>
  <c r="B585" i="10"/>
  <c r="B584" i="10"/>
  <c r="B583" i="10"/>
  <c r="B582" i="10"/>
  <c r="B581" i="10"/>
  <c r="B580" i="10"/>
  <c r="B579" i="10"/>
  <c r="B578" i="10"/>
  <c r="B577" i="10"/>
  <c r="B576" i="10"/>
  <c r="B575" i="10"/>
  <c r="B574" i="10"/>
  <c r="B573" i="10"/>
  <c r="B572" i="10"/>
  <c r="B571" i="10"/>
  <c r="B570" i="10"/>
  <c r="B569" i="10"/>
  <c r="B568" i="10"/>
  <c r="B567" i="10"/>
  <c r="B566" i="10"/>
  <c r="B565" i="10"/>
  <c r="B564" i="10"/>
  <c r="B563" i="10"/>
  <c r="B562" i="10"/>
  <c r="B561" i="10"/>
  <c r="B560" i="10"/>
  <c r="B559" i="10"/>
  <c r="B558" i="10"/>
  <c r="B557" i="10"/>
  <c r="B556" i="10"/>
  <c r="B555" i="10"/>
  <c r="B554" i="10"/>
  <c r="B553" i="10"/>
  <c r="B552" i="10"/>
  <c r="B551" i="10"/>
  <c r="B550" i="10"/>
  <c r="B549" i="10"/>
  <c r="B548" i="10"/>
  <c r="B547" i="10"/>
  <c r="B546" i="10"/>
  <c r="B545" i="10"/>
  <c r="B544" i="10"/>
  <c r="B543" i="10"/>
  <c r="B542" i="10"/>
  <c r="B541" i="10"/>
  <c r="B540" i="10"/>
  <c r="B539" i="10"/>
  <c r="B538" i="10"/>
  <c r="B537" i="10"/>
  <c r="B536" i="10"/>
  <c r="B535" i="10"/>
  <c r="B534" i="10"/>
  <c r="B533" i="10"/>
  <c r="B532" i="10"/>
  <c r="B531" i="10"/>
  <c r="B530" i="10"/>
  <c r="B529" i="10"/>
  <c r="B528" i="10"/>
  <c r="B527" i="10"/>
  <c r="B526" i="10"/>
  <c r="B525" i="10"/>
  <c r="B524" i="10"/>
  <c r="B523" i="10"/>
  <c r="B522" i="10"/>
  <c r="B521" i="10"/>
  <c r="B520" i="10"/>
  <c r="B519" i="10"/>
  <c r="B518" i="10"/>
  <c r="B517" i="10"/>
  <c r="B516" i="10"/>
  <c r="B515" i="10"/>
  <c r="B514" i="10"/>
  <c r="B513" i="10"/>
  <c r="B512" i="10"/>
  <c r="B511" i="10"/>
  <c r="B510" i="10"/>
  <c r="B509" i="10"/>
  <c r="B508" i="10"/>
  <c r="B507" i="10"/>
  <c r="B506" i="10"/>
  <c r="B505" i="10"/>
  <c r="B504" i="10"/>
  <c r="B503" i="10"/>
  <c r="B502" i="10"/>
  <c r="B501" i="10"/>
  <c r="B500" i="10"/>
  <c r="B499" i="10"/>
  <c r="B498" i="10"/>
  <c r="B497" i="10"/>
  <c r="B496" i="10"/>
  <c r="B495" i="10"/>
  <c r="B494" i="10"/>
  <c r="B493" i="10"/>
  <c r="B492" i="10"/>
  <c r="B491" i="10"/>
  <c r="B490" i="10"/>
  <c r="B489" i="10"/>
  <c r="B488" i="10"/>
  <c r="B487" i="10"/>
  <c r="B486" i="10"/>
  <c r="B485" i="10"/>
  <c r="B484" i="10"/>
  <c r="B483" i="10"/>
  <c r="B482" i="10"/>
  <c r="B481" i="10"/>
  <c r="B480" i="10"/>
  <c r="B479" i="10"/>
  <c r="B478" i="10"/>
  <c r="B477" i="10"/>
  <c r="B476" i="10"/>
  <c r="B475" i="10"/>
  <c r="B474" i="10"/>
  <c r="B473" i="10"/>
  <c r="B472" i="10"/>
  <c r="B471" i="10"/>
  <c r="B470" i="10"/>
  <c r="B469" i="10"/>
  <c r="B468" i="10"/>
  <c r="B467" i="10"/>
  <c r="B466" i="10"/>
  <c r="B465" i="10"/>
  <c r="B464" i="10"/>
  <c r="B463" i="10"/>
  <c r="B462" i="10"/>
  <c r="B461" i="10"/>
  <c r="B460" i="10"/>
  <c r="B459" i="10"/>
  <c r="B458" i="10"/>
  <c r="B457" i="10"/>
  <c r="B456" i="10"/>
  <c r="B455" i="10"/>
  <c r="B454" i="10"/>
  <c r="B453" i="10"/>
  <c r="B452" i="10"/>
  <c r="B451" i="10"/>
  <c r="B450" i="10"/>
  <c r="B449" i="10"/>
  <c r="B448" i="10"/>
  <c r="B447" i="10"/>
  <c r="B446" i="10"/>
  <c r="B445" i="10"/>
  <c r="B444" i="10"/>
  <c r="B443" i="10"/>
  <c r="B442" i="10"/>
  <c r="B441" i="10"/>
  <c r="B440" i="10"/>
  <c r="B439" i="10"/>
  <c r="B438" i="10"/>
  <c r="B437" i="10"/>
  <c r="B436" i="10"/>
  <c r="B435" i="10"/>
  <c r="B434" i="10"/>
  <c r="B433" i="10"/>
  <c r="B432" i="10"/>
  <c r="B431" i="10"/>
  <c r="B430" i="10"/>
  <c r="B429" i="10"/>
  <c r="B428" i="10"/>
  <c r="B427" i="10"/>
  <c r="B426" i="10"/>
  <c r="B425" i="10"/>
  <c r="B424" i="10"/>
  <c r="B423" i="10"/>
  <c r="B422" i="10"/>
  <c r="B421" i="10"/>
  <c r="B420" i="10"/>
  <c r="B419" i="10"/>
  <c r="B418" i="10"/>
  <c r="B417" i="10"/>
  <c r="B416" i="10"/>
  <c r="B415" i="10"/>
  <c r="B414" i="10"/>
  <c r="B413" i="10"/>
  <c r="B412" i="10"/>
  <c r="B411" i="10"/>
  <c r="B410" i="10"/>
  <c r="B409" i="10"/>
  <c r="B408" i="10"/>
  <c r="B407" i="10"/>
  <c r="B406" i="10"/>
  <c r="B405" i="10"/>
  <c r="B404" i="10"/>
  <c r="B403" i="10"/>
  <c r="B402" i="10"/>
  <c r="B401" i="10"/>
  <c r="B400" i="10"/>
  <c r="B399" i="10"/>
  <c r="B398" i="10"/>
  <c r="B397" i="10"/>
  <c r="B396" i="10"/>
  <c r="B395" i="10"/>
  <c r="B394" i="10"/>
  <c r="B393" i="10"/>
  <c r="B392" i="10"/>
  <c r="B391" i="10"/>
  <c r="B390" i="10"/>
  <c r="B389" i="10"/>
  <c r="B388" i="10"/>
  <c r="B387" i="10"/>
  <c r="B386" i="10"/>
  <c r="B385" i="10"/>
  <c r="B384" i="10"/>
  <c r="B383" i="10"/>
  <c r="B382" i="10"/>
  <c r="B381" i="10"/>
  <c r="B380" i="10"/>
  <c r="B379" i="10"/>
  <c r="B378" i="10"/>
  <c r="B377" i="10"/>
  <c r="B376" i="10"/>
  <c r="B375" i="10"/>
  <c r="B374" i="10"/>
  <c r="B373" i="10"/>
  <c r="B372" i="10"/>
  <c r="B371" i="10"/>
  <c r="B370" i="10"/>
  <c r="B369" i="10"/>
  <c r="B368" i="10"/>
  <c r="B367" i="10"/>
  <c r="B366" i="10"/>
  <c r="B365" i="10"/>
  <c r="B364" i="10"/>
  <c r="B363" i="10"/>
  <c r="B362" i="10"/>
  <c r="B361" i="10"/>
  <c r="B360" i="10"/>
  <c r="B359" i="10"/>
  <c r="B358" i="10"/>
  <c r="B357" i="10"/>
  <c r="B356" i="10"/>
  <c r="B355" i="10"/>
  <c r="B354" i="10"/>
  <c r="B353" i="10"/>
  <c r="B352" i="10"/>
  <c r="B351" i="10"/>
  <c r="B350" i="10"/>
  <c r="B349" i="10"/>
  <c r="B348" i="10"/>
  <c r="B347" i="10"/>
  <c r="B346" i="10"/>
  <c r="B345" i="10"/>
  <c r="B344" i="10"/>
  <c r="B343" i="10"/>
  <c r="B342" i="10"/>
  <c r="B341" i="10"/>
  <c r="B340" i="10"/>
  <c r="B339" i="10"/>
  <c r="B338" i="10"/>
  <c r="B337" i="10"/>
  <c r="B336" i="10"/>
  <c r="B335" i="10"/>
  <c r="B334" i="10"/>
  <c r="B333" i="10"/>
  <c r="B332" i="10"/>
  <c r="B331" i="10"/>
  <c r="B330" i="10"/>
  <c r="B329" i="10"/>
  <c r="B328" i="10"/>
  <c r="B327" i="10"/>
  <c r="B326" i="10"/>
  <c r="B325" i="10"/>
  <c r="B324" i="10"/>
  <c r="B323" i="10"/>
  <c r="B322" i="10"/>
  <c r="B321" i="10"/>
  <c r="B320" i="10"/>
  <c r="B319" i="10"/>
  <c r="B318" i="10"/>
  <c r="B317" i="10"/>
  <c r="B316" i="10"/>
  <c r="B315" i="10"/>
  <c r="B314" i="10"/>
  <c r="B313" i="10"/>
  <c r="B312" i="10"/>
  <c r="B311" i="10"/>
  <c r="B310" i="10"/>
  <c r="B309" i="10"/>
  <c r="B308" i="10"/>
  <c r="B307" i="10"/>
  <c r="B306" i="10"/>
  <c r="B305" i="10"/>
  <c r="B304" i="10"/>
  <c r="B303" i="10"/>
  <c r="B302" i="10"/>
  <c r="B301" i="10"/>
  <c r="B300" i="10"/>
  <c r="B299" i="10"/>
  <c r="B298" i="10"/>
  <c r="B297" i="10"/>
  <c r="B296" i="10"/>
  <c r="B295" i="10"/>
  <c r="B294" i="10"/>
  <c r="B293" i="10"/>
  <c r="B292" i="10"/>
  <c r="B291" i="10"/>
  <c r="B290" i="10"/>
  <c r="B289" i="10"/>
  <c r="B288" i="10"/>
  <c r="B287" i="10"/>
  <c r="B286" i="10"/>
  <c r="B285" i="10"/>
  <c r="B284" i="10"/>
  <c r="B283" i="10"/>
  <c r="B282" i="10"/>
  <c r="B281" i="10"/>
  <c r="B280" i="10"/>
  <c r="B279" i="10"/>
  <c r="B278" i="10"/>
  <c r="B277" i="10"/>
  <c r="B276" i="10"/>
  <c r="B275" i="10"/>
  <c r="B274" i="10"/>
  <c r="B273" i="10"/>
  <c r="B272" i="10"/>
  <c r="B271" i="10"/>
  <c r="B270" i="10"/>
  <c r="B269" i="10"/>
  <c r="B268" i="10"/>
  <c r="B267" i="10"/>
  <c r="B266" i="10"/>
  <c r="B265" i="10"/>
  <c r="B264" i="10"/>
  <c r="B263" i="10"/>
  <c r="B262" i="10"/>
  <c r="B261" i="10"/>
  <c r="B260" i="10"/>
  <c r="B259" i="10"/>
  <c r="B258" i="10"/>
  <c r="B257" i="10"/>
  <c r="B256" i="10"/>
  <c r="B255" i="10"/>
  <c r="B254" i="10"/>
  <c r="B253" i="10"/>
  <c r="B252" i="10"/>
  <c r="B251" i="10"/>
  <c r="B250" i="10"/>
  <c r="B249" i="10"/>
  <c r="B248" i="10"/>
  <c r="B247" i="10"/>
  <c r="B246" i="10"/>
  <c r="B245" i="10"/>
  <c r="B244" i="10"/>
  <c r="B243" i="10"/>
  <c r="B242" i="10"/>
  <c r="B241" i="10"/>
  <c r="B240" i="10"/>
  <c r="B239" i="10"/>
  <c r="B238" i="10"/>
  <c r="B237" i="10"/>
  <c r="B236" i="10"/>
  <c r="B235" i="10"/>
  <c r="B234" i="10"/>
  <c r="B233" i="10"/>
  <c r="B232" i="10"/>
  <c r="B231" i="10"/>
  <c r="B230" i="10"/>
  <c r="B229" i="10"/>
  <c r="B228" i="10"/>
  <c r="B227" i="10"/>
  <c r="B226" i="10"/>
  <c r="B225" i="10"/>
  <c r="B224" i="10"/>
  <c r="B223" i="10"/>
  <c r="B222" i="10"/>
  <c r="B221" i="10"/>
  <c r="B220" i="10"/>
  <c r="B219" i="10"/>
  <c r="B218" i="10"/>
  <c r="B217" i="10"/>
  <c r="B216" i="10"/>
  <c r="B215" i="10"/>
  <c r="B214" i="10"/>
  <c r="B213" i="10"/>
  <c r="B212" i="10"/>
  <c r="B211" i="10"/>
  <c r="B210" i="10"/>
  <c r="B209" i="10"/>
  <c r="B208" i="10"/>
  <c r="B207" i="10"/>
  <c r="B206" i="10"/>
  <c r="B205" i="10"/>
  <c r="B204" i="10"/>
  <c r="B203" i="10"/>
  <c r="B202" i="10"/>
  <c r="B201" i="10"/>
  <c r="B200" i="10"/>
  <c r="B199" i="10"/>
  <c r="B198" i="10"/>
  <c r="B197" i="10"/>
  <c r="B196" i="10"/>
  <c r="B195" i="10"/>
  <c r="B194" i="10"/>
  <c r="B193" i="10"/>
  <c r="B192" i="10"/>
  <c r="B191" i="10"/>
  <c r="B190" i="10"/>
  <c r="B189" i="10"/>
  <c r="B188" i="10"/>
  <c r="B187" i="10"/>
  <c r="B186" i="10"/>
  <c r="B185" i="10"/>
  <c r="B184" i="10"/>
  <c r="B183" i="10"/>
  <c r="B182" i="10"/>
  <c r="B181" i="10"/>
  <c r="B180" i="10"/>
  <c r="B179" i="10"/>
  <c r="B178" i="10"/>
  <c r="B177" i="10"/>
  <c r="B176" i="10"/>
  <c r="B175" i="10"/>
  <c r="B174" i="10"/>
  <c r="B173" i="10"/>
  <c r="B172" i="10"/>
  <c r="B171" i="10"/>
  <c r="B170" i="10"/>
  <c r="B169" i="10"/>
  <c r="B168" i="10"/>
  <c r="B167" i="10"/>
  <c r="B166" i="10"/>
  <c r="B165" i="10"/>
  <c r="B164" i="10"/>
  <c r="B163" i="10"/>
  <c r="B162" i="10"/>
  <c r="B161" i="10"/>
  <c r="B160" i="10"/>
  <c r="B159" i="10"/>
  <c r="B158" i="10"/>
  <c r="B157" i="10"/>
  <c r="B156" i="10"/>
  <c r="B155" i="10"/>
  <c r="B154" i="10"/>
  <c r="B153" i="10"/>
  <c r="B152" i="10"/>
  <c r="B151" i="10"/>
  <c r="B150" i="10"/>
  <c r="B149" i="10"/>
  <c r="B148" i="10"/>
  <c r="B147" i="10"/>
  <c r="B146" i="10"/>
  <c r="B145" i="10"/>
  <c r="B144" i="10"/>
  <c r="B143" i="10"/>
  <c r="B142" i="10"/>
  <c r="B141" i="10"/>
  <c r="B140" i="10"/>
  <c r="B139" i="10"/>
  <c r="B138" i="10"/>
  <c r="B137" i="10"/>
  <c r="B136" i="10"/>
  <c r="B135" i="10"/>
  <c r="B134" i="10"/>
  <c r="B133" i="10"/>
  <c r="B132" i="10"/>
  <c r="B131" i="10"/>
  <c r="B130" i="10"/>
  <c r="B129" i="10"/>
  <c r="B128" i="10"/>
  <c r="B127" i="10"/>
  <c r="B126" i="10"/>
  <c r="B125" i="10"/>
  <c r="B124" i="10"/>
  <c r="B123" i="10"/>
  <c r="B122" i="10"/>
  <c r="B121" i="10"/>
  <c r="B120" i="10"/>
  <c r="B119" i="10"/>
  <c r="B118" i="10"/>
  <c r="B117" i="10"/>
  <c r="B116" i="10"/>
  <c r="B115" i="10"/>
  <c r="B114" i="10"/>
  <c r="B113" i="10"/>
  <c r="B112" i="10"/>
  <c r="B111" i="10"/>
  <c r="B110" i="10"/>
  <c r="B109" i="10"/>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4" i="10"/>
  <c r="B3" i="10"/>
  <c r="G20" i="11" l="1"/>
  <c r="O20" i="11" s="1"/>
  <c r="G21" i="11"/>
  <c r="O21" i="11" s="1"/>
  <c r="G22" i="11"/>
  <c r="O22" i="11" s="1"/>
  <c r="G23" i="11"/>
  <c r="F20" i="11"/>
  <c r="F21" i="11"/>
  <c r="F22" i="11"/>
  <c r="F23" i="11"/>
  <c r="O23" i="11"/>
  <c r="B160" i="12" l="1"/>
  <c r="B161" i="12"/>
  <c r="E3" i="4"/>
  <c r="E4" i="4" s="1"/>
  <c r="A5" i="11"/>
  <c r="A6" i="11"/>
  <c r="A7" i="11"/>
  <c r="A12" i="11"/>
  <c r="E200" i="12"/>
  <c r="B200" i="12" s="1"/>
  <c r="F200" i="12" s="1"/>
  <c r="E201" i="12"/>
  <c r="E202" i="12"/>
  <c r="B202" i="12" s="1"/>
  <c r="F202" i="12" s="1"/>
  <c r="E203" i="12"/>
  <c r="B203" i="12" s="1"/>
  <c r="F203" i="12" s="1"/>
  <c r="E204" i="12"/>
  <c r="B204" i="12" s="1"/>
  <c r="F204" i="12" s="1"/>
  <c r="E205" i="12"/>
  <c r="B205" i="12" s="1"/>
  <c r="F205" i="12" s="1"/>
  <c r="E206" i="12"/>
  <c r="B206" i="12" s="1"/>
  <c r="F206" i="12" s="1"/>
  <c r="E207" i="12"/>
  <c r="B207" i="12" s="1"/>
  <c r="F207" i="12" s="1"/>
  <c r="E208" i="12"/>
  <c r="B208" i="12" s="1"/>
  <c r="F208" i="12" s="1"/>
  <c r="E209" i="12"/>
  <c r="B209" i="12" s="1"/>
  <c r="F209" i="12" s="1"/>
  <c r="E210" i="12"/>
  <c r="B210" i="12" s="1"/>
  <c r="F210" i="12" s="1"/>
  <c r="E211" i="12"/>
  <c r="B211" i="12" s="1"/>
  <c r="F211" i="12" s="1"/>
  <c r="E212" i="12"/>
  <c r="B212" i="12" s="1"/>
  <c r="F212" i="12" s="1"/>
  <c r="E213" i="12"/>
  <c r="B213" i="12" s="1"/>
  <c r="F213" i="12" s="1"/>
  <c r="E214" i="12"/>
  <c r="B214" i="12" s="1"/>
  <c r="F214" i="12" s="1"/>
  <c r="E215" i="12"/>
  <c r="B215" i="12" s="1"/>
  <c r="F215" i="12" s="1"/>
  <c r="E216" i="12"/>
  <c r="B216" i="12" s="1"/>
  <c r="F216" i="12" s="1"/>
  <c r="E217" i="12"/>
  <c r="B217" i="12" s="1"/>
  <c r="F217" i="12" s="1"/>
  <c r="E218" i="12"/>
  <c r="B218" i="12" s="1"/>
  <c r="F218" i="12" s="1"/>
  <c r="E219" i="12"/>
  <c r="B219" i="12" s="1"/>
  <c r="F219" i="12" s="1"/>
  <c r="E220" i="12"/>
  <c r="B220" i="12" s="1"/>
  <c r="F220" i="12" s="1"/>
  <c r="E221" i="12"/>
  <c r="B221" i="12" s="1"/>
  <c r="F221" i="12" s="1"/>
  <c r="E222" i="12"/>
  <c r="B222" i="12" s="1"/>
  <c r="F222" i="12" s="1"/>
  <c r="E223" i="12"/>
  <c r="B223" i="12" s="1"/>
  <c r="F223" i="12" s="1"/>
  <c r="E224" i="12"/>
  <c r="B224" i="12" s="1"/>
  <c r="F224" i="12" s="1"/>
  <c r="E225" i="12"/>
  <c r="B225" i="12" s="1"/>
  <c r="F225" i="12" s="1"/>
  <c r="E226" i="12"/>
  <c r="E227" i="12"/>
  <c r="B227" i="12" s="1"/>
  <c r="F227" i="12" s="1"/>
  <c r="E228" i="12"/>
  <c r="B228" i="12" s="1"/>
  <c r="F228" i="12" s="1"/>
  <c r="E229" i="12"/>
  <c r="B229" i="12" s="1"/>
  <c r="F229" i="12" s="1"/>
  <c r="E230" i="12"/>
  <c r="B230" i="12" s="1"/>
  <c r="F230" i="12" s="1"/>
  <c r="E231" i="12"/>
  <c r="B231" i="12" s="1"/>
  <c r="F231" i="12" s="1"/>
  <c r="E232" i="12"/>
  <c r="B232" i="12" s="1"/>
  <c r="F232" i="12" s="1"/>
  <c r="E233" i="12"/>
  <c r="B233" i="12" s="1"/>
  <c r="F233" i="12" s="1"/>
  <c r="E234" i="12"/>
  <c r="B234" i="12" s="1"/>
  <c r="F234" i="12" s="1"/>
  <c r="E235" i="12"/>
  <c r="B235" i="12" s="1"/>
  <c r="F235" i="12" s="1"/>
  <c r="E236" i="12"/>
  <c r="B236" i="12" s="1"/>
  <c r="F236" i="12" s="1"/>
  <c r="E237" i="12"/>
  <c r="B237" i="12" s="1"/>
  <c r="F237" i="12" s="1"/>
  <c r="E238" i="12"/>
  <c r="B238" i="12" s="1"/>
  <c r="F238" i="12" s="1"/>
  <c r="E239" i="12"/>
  <c r="B239" i="12" s="1"/>
  <c r="F239" i="12" s="1"/>
  <c r="E240" i="12"/>
  <c r="B240" i="12" s="1"/>
  <c r="F240" i="12" s="1"/>
  <c r="E241" i="12"/>
  <c r="B241" i="12" s="1"/>
  <c r="F241" i="12" s="1"/>
  <c r="E242" i="12"/>
  <c r="B242" i="12" s="1"/>
  <c r="F242" i="12" s="1"/>
  <c r="E243" i="12"/>
  <c r="B243" i="12" s="1"/>
  <c r="F243" i="12" s="1"/>
  <c r="E244" i="12"/>
  <c r="B244" i="12" s="1"/>
  <c r="F244" i="12" s="1"/>
  <c r="C201" i="12"/>
  <c r="C202" i="12"/>
  <c r="C203" i="12"/>
  <c r="C204" i="12"/>
  <c r="C205" i="12"/>
  <c r="C206" i="12"/>
  <c r="C207" i="12"/>
  <c r="C208" i="12"/>
  <c r="C209" i="12"/>
  <c r="C210" i="12"/>
  <c r="C211" i="12"/>
  <c r="C212" i="12"/>
  <c r="C213" i="12"/>
  <c r="C214" i="12"/>
  <c r="C215" i="12"/>
  <c r="C216" i="12"/>
  <c r="C217" i="12"/>
  <c r="C218" i="12"/>
  <c r="C219" i="12"/>
  <c r="C220" i="12"/>
  <c r="C221" i="12"/>
  <c r="C222" i="12"/>
  <c r="C223" i="12"/>
  <c r="C224" i="12"/>
  <c r="C225" i="12"/>
  <c r="C226" i="12"/>
  <c r="C227" i="12"/>
  <c r="C228" i="12"/>
  <c r="C229" i="12"/>
  <c r="C230" i="12"/>
  <c r="C231" i="12"/>
  <c r="C232" i="12"/>
  <c r="C233" i="12"/>
  <c r="C234" i="12"/>
  <c r="C235" i="12"/>
  <c r="C236" i="12"/>
  <c r="C237" i="12"/>
  <c r="C238" i="12"/>
  <c r="C239" i="12"/>
  <c r="C240" i="12"/>
  <c r="C241" i="12"/>
  <c r="C242" i="12"/>
  <c r="C243" i="12"/>
  <c r="C244" i="12"/>
  <c r="B201" i="12"/>
  <c r="F201" i="12" s="1"/>
  <c r="B226" i="12"/>
  <c r="F226" i="12" s="1"/>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01" i="12"/>
  <c r="A202" i="12"/>
  <c r="A203" i="12"/>
  <c r="A204" i="12"/>
  <c r="A205" i="12"/>
  <c r="A206" i="12"/>
  <c r="A207" i="12"/>
  <c r="A208" i="12"/>
  <c r="A209" i="12"/>
  <c r="A210" i="12"/>
  <c r="A211" i="12"/>
  <c r="A212" i="12"/>
  <c r="A213" i="12"/>
  <c r="A214" i="12"/>
  <c r="C186" i="12"/>
  <c r="C187" i="12"/>
  <c r="C188" i="12"/>
  <c r="C189" i="12"/>
  <c r="C190" i="12"/>
  <c r="C191" i="12"/>
  <c r="C192" i="12"/>
  <c r="C193" i="12"/>
  <c r="C194" i="12"/>
  <c r="C195" i="12"/>
  <c r="C196" i="12"/>
  <c r="C197" i="12"/>
  <c r="C198" i="12"/>
  <c r="C199" i="12"/>
  <c r="C200" i="12"/>
  <c r="C185" i="12"/>
  <c r="A188" i="12"/>
  <c r="A189" i="12"/>
  <c r="A190" i="12"/>
  <c r="A191" i="12"/>
  <c r="A192" i="12"/>
  <c r="A193" i="12"/>
  <c r="A194" i="12"/>
  <c r="A195" i="12"/>
  <c r="A196" i="12"/>
  <c r="A197" i="12"/>
  <c r="A198" i="12"/>
  <c r="A199" i="12"/>
  <c r="A200" i="12"/>
  <c r="G163" i="12"/>
  <c r="E186" i="12"/>
  <c r="E187" i="12"/>
  <c r="E188" i="12"/>
  <c r="B188" i="12" s="1"/>
  <c r="F188" i="12" s="1"/>
  <c r="E189" i="12"/>
  <c r="B189" i="12" s="1"/>
  <c r="E190" i="12"/>
  <c r="B190" i="12" s="1"/>
  <c r="F190" i="12" s="1"/>
  <c r="E191" i="12"/>
  <c r="B191" i="12" s="1"/>
  <c r="F191" i="12" s="1"/>
  <c r="E192" i="12"/>
  <c r="B192" i="12" s="1"/>
  <c r="F192" i="12" s="1"/>
  <c r="E193" i="12"/>
  <c r="B193" i="12" s="1"/>
  <c r="F193" i="12" s="1"/>
  <c r="E194" i="12"/>
  <c r="B194" i="12" s="1"/>
  <c r="F194" i="12" s="1"/>
  <c r="E195" i="12"/>
  <c r="B195" i="12" s="1"/>
  <c r="F195" i="12" s="1"/>
  <c r="E196" i="12"/>
  <c r="B196" i="12" s="1"/>
  <c r="F196" i="12" s="1"/>
  <c r="E197" i="12"/>
  <c r="B197" i="12" s="1"/>
  <c r="F197" i="12" s="1"/>
  <c r="E198" i="12"/>
  <c r="B198" i="12" s="1"/>
  <c r="F198" i="12" s="1"/>
  <c r="E199" i="12"/>
  <c r="B199" i="12" s="1"/>
  <c r="F199" i="12" s="1"/>
  <c r="E185" i="12"/>
  <c r="B13" i="12"/>
  <c r="G162" i="12"/>
  <c r="G159" i="12"/>
  <c r="G157" i="12"/>
  <c r="G156" i="12"/>
  <c r="G155" i="12"/>
  <c r="D155" i="12"/>
  <c r="B7" i="12" l="1"/>
  <c r="H5" i="12" l="1"/>
  <c r="A41" i="11" l="1"/>
  <c r="I41" i="11" s="1"/>
  <c r="B41" i="11"/>
  <c r="J41" i="11" s="1"/>
  <c r="B41" i="7"/>
  <c r="B42" i="11" s="1"/>
  <c r="D19" i="13" a="1"/>
  <c r="D19" i="13" s="1"/>
  <c r="B19" i="13" a="1"/>
  <c r="B19" i="13" s="1"/>
  <c r="C41" i="11" l="1"/>
  <c r="B55" i="12"/>
  <c r="B56" i="12" s="1"/>
  <c r="B61" i="12"/>
  <c r="S23" i="13"/>
  <c r="AI23" i="13"/>
  <c r="AA23" i="13"/>
  <c r="AO23" i="13"/>
  <c r="AF23" i="13"/>
  <c r="O23" i="13"/>
  <c r="G23" i="13"/>
  <c r="I23" i="13"/>
  <c r="P23" i="13"/>
  <c r="AE23" i="13"/>
  <c r="AL23" i="13"/>
  <c r="AD23" i="13"/>
  <c r="V23" i="13"/>
  <c r="N23" i="13"/>
  <c r="F23" i="13"/>
  <c r="K23" i="13"/>
  <c r="AG23" i="13"/>
  <c r="AN23" i="13"/>
  <c r="H23" i="13"/>
  <c r="AK23" i="13"/>
  <c r="AC23" i="13"/>
  <c r="U23" i="13"/>
  <c r="M23" i="13"/>
  <c r="E23" i="13"/>
  <c r="Q23" i="13"/>
  <c r="X23" i="13"/>
  <c r="AM23" i="13"/>
  <c r="AJ23" i="13"/>
  <c r="AB23" i="13"/>
  <c r="T23" i="13"/>
  <c r="L23" i="13"/>
  <c r="AH23" i="13"/>
  <c r="Z23" i="13"/>
  <c r="R23" i="13"/>
  <c r="J23" i="13"/>
  <c r="B169" i="12" l="1"/>
  <c r="B168" i="12"/>
  <c r="B167" i="12"/>
  <c r="F76" i="4"/>
  <c r="I75" i="4"/>
  <c r="I74" i="4"/>
  <c r="I73" i="4"/>
  <c r="I72" i="4"/>
  <c r="I71" i="4"/>
  <c r="I70" i="4"/>
  <c r="I69" i="4"/>
  <c r="I68" i="4"/>
  <c r="I67" i="4"/>
  <c r="I66" i="4"/>
  <c r="I65" i="4"/>
  <c r="I64" i="4"/>
  <c r="I63" i="4"/>
  <c r="I62" i="4"/>
  <c r="I61" i="4"/>
  <c r="I60" i="4"/>
  <c r="I59" i="4"/>
  <c r="I58" i="4"/>
  <c r="I57" i="4"/>
  <c r="I56" i="4"/>
  <c r="I55" i="4"/>
  <c r="I54" i="4"/>
  <c r="I53" i="4"/>
  <c r="I52" i="4"/>
  <c r="I51" i="4"/>
  <c r="I50" i="4"/>
  <c r="I49" i="4"/>
  <c r="I48" i="4"/>
  <c r="I47" i="4"/>
  <c r="I46" i="4"/>
  <c r="I45" i="4"/>
  <c r="I44" i="4"/>
  <c r="I43" i="4"/>
  <c r="I42" i="4"/>
  <c r="I41" i="4"/>
  <c r="I40" i="4"/>
  <c r="I39" i="4"/>
  <c r="I38" i="4"/>
  <c r="I37" i="4"/>
  <c r="I36" i="4"/>
  <c r="I35" i="4"/>
  <c r="I34" i="4"/>
  <c r="I33" i="4"/>
  <c r="K32" i="4"/>
  <c r="I32" i="4"/>
  <c r="K31" i="4"/>
  <c r="I31" i="4"/>
  <c r="K30" i="4"/>
  <c r="I30" i="4"/>
  <c r="K29" i="4"/>
  <c r="I29" i="4"/>
  <c r="K28" i="4"/>
  <c r="I28" i="4"/>
  <c r="K27" i="4"/>
  <c r="I27" i="4"/>
  <c r="K26" i="4"/>
  <c r="I26" i="4"/>
  <c r="K25" i="4"/>
  <c r="I25" i="4"/>
  <c r="K24" i="4"/>
  <c r="I24" i="4"/>
  <c r="K23" i="4"/>
  <c r="I23" i="4"/>
  <c r="K22" i="4"/>
  <c r="I22" i="4"/>
  <c r="K21" i="4"/>
  <c r="I21" i="4"/>
  <c r="K20" i="4"/>
  <c r="I20" i="4"/>
  <c r="K19" i="4"/>
  <c r="I19" i="4"/>
  <c r="K18" i="4"/>
  <c r="I18" i="4"/>
  <c r="K17" i="4"/>
  <c r="I17" i="4"/>
  <c r="K16" i="4"/>
  <c r="I16" i="4"/>
  <c r="D8" i="4"/>
  <c r="G8" i="4" l="1"/>
  <c r="I8" i="4"/>
  <c r="E8" i="4"/>
  <c r="H8" i="4"/>
  <c r="F8" i="4"/>
  <c r="B3" i="4"/>
  <c r="D11" i="4" s="1"/>
  <c r="B22" i="12" s="1"/>
  <c r="B24" i="12" a="1"/>
  <c r="B24" i="12" s="1"/>
  <c r="C122" i="6"/>
  <c r="C113" i="6"/>
  <c r="C104" i="6"/>
  <c r="C95" i="6"/>
  <c r="C87" i="6"/>
  <c r="C78" i="6"/>
  <c r="C70" i="6"/>
  <c r="C61" i="6"/>
  <c r="C53" i="6"/>
  <c r="C45" i="6"/>
  <c r="C36" i="6"/>
  <c r="C19" i="6"/>
  <c r="C10" i="6"/>
  <c r="C121" i="6"/>
  <c r="C112" i="6"/>
  <c r="C94" i="6"/>
  <c r="C86" i="6"/>
  <c r="C77" i="6"/>
  <c r="C69" i="6"/>
  <c r="C60" i="6"/>
  <c r="C52" i="6"/>
  <c r="C35" i="6"/>
  <c r="C26" i="6"/>
  <c r="C18" i="6"/>
  <c r="C9" i="6"/>
  <c r="C110" i="6"/>
  <c r="C101" i="6"/>
  <c r="C93" i="6"/>
  <c r="C76" i="6"/>
  <c r="C51" i="6"/>
  <c r="C25" i="6"/>
  <c r="C118" i="6"/>
  <c r="C109" i="6"/>
  <c r="C100" i="6"/>
  <c r="C92" i="6"/>
  <c r="C83" i="6"/>
  <c r="C75" i="6"/>
  <c r="C67" i="6"/>
  <c r="C58" i="6"/>
  <c r="C50" i="6"/>
  <c r="C41" i="6"/>
  <c r="C33" i="6"/>
  <c r="C24" i="6"/>
  <c r="C16" i="6"/>
  <c r="C6" i="6"/>
  <c r="C116" i="6"/>
  <c r="C107" i="6"/>
  <c r="C90" i="6"/>
  <c r="C73" i="6"/>
  <c r="C56" i="6"/>
  <c r="C39" i="6"/>
  <c r="C22" i="6"/>
  <c r="C4" i="6"/>
  <c r="C115" i="6"/>
  <c r="C97" i="6"/>
  <c r="C80" i="6"/>
  <c r="C47" i="6"/>
  <c r="C30" i="6"/>
  <c r="C13" i="6"/>
  <c r="C123" i="6"/>
  <c r="C96" i="6"/>
  <c r="C79" i="6"/>
  <c r="C62" i="6"/>
  <c r="C46" i="6"/>
  <c r="C29" i="6"/>
  <c r="C59" i="6"/>
  <c r="C34" i="6"/>
  <c r="C126" i="6"/>
  <c r="C117" i="6"/>
  <c r="C108" i="6"/>
  <c r="C99" i="6"/>
  <c r="C91" i="6"/>
  <c r="C82" i="6"/>
  <c r="C74" i="6"/>
  <c r="C66" i="6"/>
  <c r="C57" i="6"/>
  <c r="C49" i="6"/>
  <c r="C40" i="6"/>
  <c r="C32" i="6"/>
  <c r="C23" i="6"/>
  <c r="C15" i="6"/>
  <c r="C5" i="6"/>
  <c r="C125" i="6"/>
  <c r="C98" i="6"/>
  <c r="C81" i="6"/>
  <c r="C65" i="6"/>
  <c r="C48" i="6"/>
  <c r="C31" i="6"/>
  <c r="C14" i="6"/>
  <c r="C124" i="6"/>
  <c r="C106" i="6"/>
  <c r="C89" i="6"/>
  <c r="C72" i="6"/>
  <c r="C55" i="6"/>
  <c r="C38" i="6"/>
  <c r="C21" i="6"/>
  <c r="C114" i="6"/>
  <c r="C105" i="6"/>
  <c r="C88" i="6"/>
  <c r="C71" i="6"/>
  <c r="C54" i="6"/>
  <c r="C37" i="6"/>
  <c r="C20" i="6"/>
  <c r="C68" i="6"/>
  <c r="C42" i="6"/>
  <c r="C17" i="6"/>
  <c r="C67" i="5"/>
  <c r="C58" i="5"/>
  <c r="C50" i="5"/>
  <c r="C41" i="5"/>
  <c r="C32" i="5"/>
  <c r="C24" i="5"/>
  <c r="C9" i="5"/>
  <c r="C22" i="5"/>
  <c r="C11" i="5"/>
  <c r="C44" i="5"/>
  <c r="C69" i="5"/>
  <c r="C10" i="5"/>
  <c r="C33" i="5"/>
  <c r="C66" i="5"/>
  <c r="C57" i="5"/>
  <c r="C40" i="5"/>
  <c r="C31" i="5"/>
  <c r="C23" i="5"/>
  <c r="D8" i="5"/>
  <c r="C8" i="5"/>
  <c r="C29" i="5"/>
  <c r="C54" i="5"/>
  <c r="C28" i="5"/>
  <c r="C53" i="5"/>
  <c r="C27" i="5"/>
  <c r="C60" i="5"/>
  <c r="C26" i="5"/>
  <c r="C42" i="5"/>
  <c r="C65" i="5"/>
  <c r="C56" i="5"/>
  <c r="C47" i="5"/>
  <c r="C39" i="5"/>
  <c r="C30" i="5"/>
  <c r="D11" i="5"/>
  <c r="C37" i="5"/>
  <c r="C61" i="5"/>
  <c r="D10" i="5"/>
  <c r="C52" i="5"/>
  <c r="C59" i="5"/>
  <c r="C25" i="5"/>
  <c r="C64" i="5"/>
  <c r="C55" i="5"/>
  <c r="C46" i="5"/>
  <c r="C38" i="5"/>
  <c r="C45" i="5"/>
  <c r="C70" i="5"/>
  <c r="C43" i="5"/>
  <c r="C68" i="5"/>
  <c r="D9" i="5"/>
  <c r="C34" i="5"/>
  <c r="C51" i="5"/>
  <c r="B23" i="12" l="1"/>
  <c r="H23" i="4"/>
  <c r="J23" i="4" s="1"/>
  <c r="H26" i="4"/>
  <c r="J26" i="4" s="1"/>
  <c r="H24" i="4"/>
  <c r="J24" i="4" s="1"/>
  <c r="H25" i="4"/>
  <c r="J25" i="4" s="1"/>
  <c r="H27" i="4"/>
  <c r="J27" i="4" s="1"/>
  <c r="H29" i="4"/>
  <c r="J29" i="4" s="1"/>
  <c r="H28" i="4"/>
  <c r="J28" i="4" s="1"/>
  <c r="H75" i="4"/>
  <c r="J75" i="4" s="1"/>
  <c r="H69" i="4"/>
  <c r="J69" i="4" s="1"/>
  <c r="H65" i="4"/>
  <c r="J65" i="4" s="1"/>
  <c r="H61" i="4"/>
  <c r="J61" i="4" s="1"/>
  <c r="H57" i="4"/>
  <c r="J57" i="4" s="1"/>
  <c r="H53" i="4"/>
  <c r="J53" i="4" s="1"/>
  <c r="H49" i="4"/>
  <c r="J49" i="4" s="1"/>
  <c r="H45" i="4"/>
  <c r="J45" i="4" s="1"/>
  <c r="H39" i="4"/>
  <c r="J39" i="4" s="1"/>
  <c r="H35" i="4"/>
  <c r="J35" i="4" s="1"/>
  <c r="H18" i="4"/>
  <c r="J18" i="4" s="1"/>
  <c r="H74" i="4"/>
  <c r="J74" i="4" s="1"/>
  <c r="H72" i="4"/>
  <c r="J72" i="4" s="1"/>
  <c r="H70" i="4"/>
  <c r="J70" i="4" s="1"/>
  <c r="H68" i="4"/>
  <c r="J68" i="4" s="1"/>
  <c r="H66" i="4"/>
  <c r="J66" i="4" s="1"/>
  <c r="H64" i="4"/>
  <c r="J64" i="4" s="1"/>
  <c r="H62" i="4"/>
  <c r="J62" i="4" s="1"/>
  <c r="H60" i="4"/>
  <c r="J60" i="4" s="1"/>
  <c r="H58" i="4"/>
  <c r="J58" i="4" s="1"/>
  <c r="H56" i="4"/>
  <c r="J56" i="4" s="1"/>
  <c r="H54" i="4"/>
  <c r="J54" i="4" s="1"/>
  <c r="H52" i="4"/>
  <c r="J52" i="4" s="1"/>
  <c r="H50" i="4"/>
  <c r="J50" i="4" s="1"/>
  <c r="H48" i="4"/>
  <c r="J48" i="4" s="1"/>
  <c r="H46" i="4"/>
  <c r="J46" i="4" s="1"/>
  <c r="H44" i="4"/>
  <c r="J44" i="4" s="1"/>
  <c r="H42" i="4"/>
  <c r="J42" i="4" s="1"/>
  <c r="H40" i="4"/>
  <c r="J40" i="4" s="1"/>
  <c r="H38" i="4"/>
  <c r="J38" i="4" s="1"/>
  <c r="H36" i="4"/>
  <c r="J36" i="4" s="1"/>
  <c r="H34" i="4"/>
  <c r="J34" i="4" s="1"/>
  <c r="H73" i="4"/>
  <c r="J73" i="4" s="1"/>
  <c r="H67" i="4"/>
  <c r="J67" i="4" s="1"/>
  <c r="H63" i="4"/>
  <c r="J63" i="4" s="1"/>
  <c r="H59" i="4"/>
  <c r="J59" i="4" s="1"/>
  <c r="H55" i="4"/>
  <c r="J55" i="4" s="1"/>
  <c r="H47" i="4"/>
  <c r="J47" i="4" s="1"/>
  <c r="H43" i="4"/>
  <c r="J43" i="4" s="1"/>
  <c r="H37" i="4"/>
  <c r="J37" i="4" s="1"/>
  <c r="H33" i="4"/>
  <c r="J33" i="4" s="1"/>
  <c r="H17" i="4"/>
  <c r="J17" i="4" s="1"/>
  <c r="H16" i="4"/>
  <c r="J16" i="4" s="1"/>
  <c r="H71" i="4"/>
  <c r="J71" i="4" s="1"/>
  <c r="H51" i="4"/>
  <c r="J51" i="4" s="1"/>
  <c r="H41" i="4"/>
  <c r="J41" i="4" s="1"/>
  <c r="H31" i="4"/>
  <c r="J31" i="4" s="1"/>
  <c r="H30" i="4"/>
  <c r="J30" i="4" s="1"/>
  <c r="H32" i="4"/>
  <c r="J32" i="4" s="1"/>
  <c r="H19" i="4"/>
  <c r="J19" i="4" s="1"/>
  <c r="H22" i="4"/>
  <c r="J22" i="4" s="1"/>
  <c r="H20" i="4"/>
  <c r="J20" i="4" s="1"/>
  <c r="H21" i="4"/>
  <c r="J21" i="4" s="1"/>
  <c r="B81" i="14" l="1"/>
  <c r="G76" i="4"/>
  <c r="G77" i="4" s="1"/>
  <c r="B5" i="5" s="1"/>
  <c r="O50" i="11" s="1"/>
  <c r="B1" i="12" a="1"/>
  <c r="B11" i="12" s="1"/>
  <c r="C59" i="11" l="1"/>
  <c r="C61" i="11" s="1"/>
  <c r="O52" i="11"/>
  <c r="B1" i="12"/>
  <c r="B17" i="12"/>
  <c r="AE93" i="13"/>
  <c r="AE94" i="13"/>
  <c r="M26" i="7"/>
  <c r="A60" i="6" l="1"/>
  <c r="A61" i="6"/>
  <c r="A62" i="6"/>
  <c r="A81" i="6"/>
  <c r="A24" i="6"/>
  <c r="A25" i="6"/>
  <c r="A10" i="5"/>
  <c r="A32" i="5"/>
  <c r="D17" i="7" l="1"/>
  <c r="B7" i="7"/>
  <c r="D9" i="7"/>
  <c r="B119" i="12"/>
  <c r="B118" i="12"/>
  <c r="B19" i="12"/>
  <c r="B15" i="12"/>
  <c r="B12" i="12"/>
  <c r="M21" i="7"/>
  <c r="M5" i="7"/>
  <c r="T20" i="11" s="1"/>
  <c r="M3" i="7"/>
  <c r="B89" i="11"/>
  <c r="A121" i="11"/>
  <c r="B116" i="11"/>
  <c r="C130" i="11"/>
  <c r="Q130" i="11" s="1"/>
  <c r="X130" i="11" s="1"/>
  <c r="S45" i="11"/>
  <c r="V45" i="11" s="1"/>
  <c r="S46" i="11"/>
  <c r="V46" i="11" s="1"/>
  <c r="T45" i="11"/>
  <c r="W45" i="11" s="1"/>
  <c r="T46" i="11"/>
  <c r="W46" i="11" s="1"/>
  <c r="T35" i="11"/>
  <c r="S27" i="11"/>
  <c r="V27" i="11" s="1"/>
  <c r="S28" i="11"/>
  <c r="AE126" i="11" s="1"/>
  <c r="T28" i="11"/>
  <c r="AF128" i="11" s="1"/>
  <c r="T27" i="11"/>
  <c r="W27" i="11" s="1"/>
  <c r="K11" i="11"/>
  <c r="L11" i="11"/>
  <c r="M11" i="11"/>
  <c r="N11" i="11"/>
  <c r="O11" i="11"/>
  <c r="P11" i="11"/>
  <c r="I11" i="11"/>
  <c r="J44" i="11"/>
  <c r="L36" i="11"/>
  <c r="L38" i="11"/>
  <c r="K44" i="11"/>
  <c r="I44" i="11"/>
  <c r="B45" i="11"/>
  <c r="B38" i="11"/>
  <c r="B101" i="11" s="1"/>
  <c r="B39" i="11"/>
  <c r="J39" i="11" s="1"/>
  <c r="B40" i="11"/>
  <c r="B54" i="12" s="1"/>
  <c r="A38" i="11"/>
  <c r="I38" i="11" s="1"/>
  <c r="A39" i="11"/>
  <c r="I39" i="11" s="1"/>
  <c r="A40" i="11"/>
  <c r="I40" i="11" s="1"/>
  <c r="D20" i="11"/>
  <c r="L20" i="11" s="1"/>
  <c r="D21" i="11"/>
  <c r="L21" i="11" s="1"/>
  <c r="D22" i="11"/>
  <c r="L22" i="11" s="1"/>
  <c r="D23" i="11"/>
  <c r="I6" i="11"/>
  <c r="B6" i="11"/>
  <c r="J6" i="11" s="1"/>
  <c r="C6" i="11"/>
  <c r="K6" i="11" s="1"/>
  <c r="D6" i="11"/>
  <c r="L6" i="11" s="1"/>
  <c r="I7" i="11"/>
  <c r="B7" i="11"/>
  <c r="J7" i="11" s="1"/>
  <c r="C7" i="11"/>
  <c r="K7" i="11" s="1"/>
  <c r="D7" i="11"/>
  <c r="L7" i="11" s="1"/>
  <c r="A50" i="11"/>
  <c r="I50" i="11" s="1"/>
  <c r="B50" i="11"/>
  <c r="F12" i="11"/>
  <c r="N12" i="11" s="1"/>
  <c r="F13" i="11"/>
  <c r="N13" i="11" s="1"/>
  <c r="F14" i="11"/>
  <c r="F15" i="11"/>
  <c r="N20" i="11"/>
  <c r="N21" i="11"/>
  <c r="N22" i="11"/>
  <c r="A68" i="14"/>
  <c r="D129" i="11" l="1"/>
  <c r="J50" i="11"/>
  <c r="B60" i="12" s="1"/>
  <c r="B59" i="12"/>
  <c r="AF4" i="15"/>
  <c r="N15" i="11"/>
  <c r="Y129" i="11" s="1"/>
  <c r="N14" i="11"/>
  <c r="R129" i="11" s="1"/>
  <c r="J45" i="11"/>
  <c r="K129" i="11"/>
  <c r="B52" i="12"/>
  <c r="B53" i="12" s="1"/>
  <c r="B44" i="12"/>
  <c r="J38" i="11"/>
  <c r="B45" i="12" s="1"/>
  <c r="W28" i="11"/>
  <c r="V28" i="11"/>
  <c r="J130" i="11"/>
  <c r="I132" i="11" s="1"/>
  <c r="T130" i="11"/>
  <c r="P133" i="11" s="1"/>
  <c r="P134" i="11" s="1"/>
  <c r="P135" i="11" s="1"/>
  <c r="P136" i="11" s="1"/>
  <c r="P137" i="11" s="1"/>
  <c r="P138" i="11" s="1"/>
  <c r="P139" i="11" s="1"/>
  <c r="P140" i="11" s="1"/>
  <c r="P141" i="11" s="1"/>
  <c r="P142" i="11" s="1"/>
  <c r="P143" i="11" s="1"/>
  <c r="P144" i="11" s="1"/>
  <c r="P145" i="11" s="1"/>
  <c r="P146" i="11" s="1"/>
  <c r="P147" i="11" s="1"/>
  <c r="P148" i="11" s="1"/>
  <c r="P149" i="11" s="1"/>
  <c r="P150" i="11" s="1"/>
  <c r="P151" i="11" s="1"/>
  <c r="P152" i="11" s="1"/>
  <c r="P153" i="11" s="1"/>
  <c r="P154" i="11" s="1"/>
  <c r="P155" i="11" s="1"/>
  <c r="P156" i="11" s="1"/>
  <c r="P157" i="11" s="1"/>
  <c r="P158" i="11" s="1"/>
  <c r="P159" i="11" s="1"/>
  <c r="P160" i="11" s="1"/>
  <c r="P161" i="11" s="1"/>
  <c r="P162" i="11" s="1"/>
  <c r="P163" i="11" s="1"/>
  <c r="P164" i="11" s="1"/>
  <c r="P165" i="11" s="1"/>
  <c r="P166" i="11" s="1"/>
  <c r="P167" i="11" s="1"/>
  <c r="P168" i="11" s="1"/>
  <c r="P169" i="11" s="1"/>
  <c r="P170" i="11" s="1"/>
  <c r="P171" i="11" s="1"/>
  <c r="P172" i="11" s="1"/>
  <c r="P173" i="11" s="1"/>
  <c r="P174" i="11" s="1"/>
  <c r="P175" i="11" s="1"/>
  <c r="P176" i="11" s="1"/>
  <c r="P177" i="11" s="1"/>
  <c r="P178" i="11" s="1"/>
  <c r="P179" i="11" s="1"/>
  <c r="P180" i="11" s="1"/>
  <c r="P181" i="11" s="1"/>
  <c r="P182" i="11" s="1"/>
  <c r="P183" i="11" s="1"/>
  <c r="P184" i="11" s="1"/>
  <c r="P185" i="11" s="1"/>
  <c r="P186" i="11" s="1"/>
  <c r="P187" i="11" s="1"/>
  <c r="P188" i="11" s="1"/>
  <c r="P189" i="11" s="1"/>
  <c r="P190" i="11" s="1"/>
  <c r="P191" i="11" s="1"/>
  <c r="P192" i="11" s="1"/>
  <c r="P193" i="11" s="1"/>
  <c r="P194" i="11" s="1"/>
  <c r="P195" i="11" s="1"/>
  <c r="P196" i="11" s="1"/>
  <c r="P197" i="11" s="1"/>
  <c r="P198" i="11" s="1"/>
  <c r="P199" i="11" s="1"/>
  <c r="P200" i="11" s="1"/>
  <c r="P201" i="11" s="1"/>
  <c r="P202" i="11" s="1"/>
  <c r="P203" i="11" s="1"/>
  <c r="P204" i="11" s="1"/>
  <c r="P205" i="11" s="1"/>
  <c r="P206" i="11" s="1"/>
  <c r="P207" i="11" s="1"/>
  <c r="P208" i="11" s="1"/>
  <c r="P209" i="11" s="1"/>
  <c r="P210" i="11" s="1"/>
  <c r="P211" i="11" s="1"/>
  <c r="P212" i="11" s="1"/>
  <c r="P213" i="11" s="1"/>
  <c r="P214" i="11" s="1"/>
  <c r="P215" i="11" s="1"/>
  <c r="P216" i="11" s="1"/>
  <c r="P217" i="11" s="1"/>
  <c r="P218" i="11" s="1"/>
  <c r="P219" i="11" s="1"/>
  <c r="P220" i="11" s="1"/>
  <c r="P221" i="11" s="1"/>
  <c r="P222" i="11" s="1"/>
  <c r="P223" i="11" s="1"/>
  <c r="P224" i="11" s="1"/>
  <c r="P225" i="11" s="1"/>
  <c r="P226" i="11" s="1"/>
  <c r="P227" i="11" s="1"/>
  <c r="P228" i="11" s="1"/>
  <c r="P229" i="11" s="1"/>
  <c r="P230" i="11" s="1"/>
  <c r="P231" i="11" s="1"/>
  <c r="P232" i="11" s="1"/>
  <c r="P233" i="11" s="1"/>
  <c r="P234" i="11" s="1"/>
  <c r="P235" i="11" s="1"/>
  <c r="P236" i="11" s="1"/>
  <c r="P237" i="11" s="1"/>
  <c r="P238" i="11" s="1"/>
  <c r="P239" i="11" s="1"/>
  <c r="P240" i="11" s="1"/>
  <c r="P241" i="11" s="1"/>
  <c r="P242" i="11" s="1"/>
  <c r="P243" i="11" s="1"/>
  <c r="P244" i="11" s="1"/>
  <c r="P245" i="11" s="1"/>
  <c r="P246" i="11" s="1"/>
  <c r="P247" i="11" s="1"/>
  <c r="P248" i="11" s="1"/>
  <c r="P249" i="11" s="1"/>
  <c r="P250" i="11" s="1"/>
  <c r="P251" i="11" s="1"/>
  <c r="P252" i="11" s="1"/>
  <c r="P253" i="11" s="1"/>
  <c r="P254" i="11" s="1"/>
  <c r="P255" i="11" s="1"/>
  <c r="P256" i="11" s="1"/>
  <c r="P257" i="11" s="1"/>
  <c r="P258" i="11" s="1"/>
  <c r="P259" i="11" s="1"/>
  <c r="P260" i="11" s="1"/>
  <c r="P261" i="11" s="1"/>
  <c r="P262" i="11" s="1"/>
  <c r="P263" i="11" s="1"/>
  <c r="P264" i="11" s="1"/>
  <c r="P265" i="11" s="1"/>
  <c r="P266" i="11" s="1"/>
  <c r="P267" i="11" s="1"/>
  <c r="P268" i="11" s="1"/>
  <c r="P269" i="11" s="1"/>
  <c r="P270" i="11" s="1"/>
  <c r="P271" i="11" s="1"/>
  <c r="P272" i="11" s="1"/>
  <c r="P273" i="11" s="1"/>
  <c r="P274" i="11" s="1"/>
  <c r="P275" i="11" s="1"/>
  <c r="P276" i="11" s="1"/>
  <c r="P277" i="11" s="1"/>
  <c r="P278" i="11" s="1"/>
  <c r="P279" i="11" s="1"/>
  <c r="P280" i="11" s="1"/>
  <c r="P281" i="11" s="1"/>
  <c r="P282" i="11" s="1"/>
  <c r="P283" i="11" s="1"/>
  <c r="P284" i="11" s="1"/>
  <c r="P285" i="11" s="1"/>
  <c r="P286" i="11" s="1"/>
  <c r="P287" i="11" s="1"/>
  <c r="P288" i="11" s="1"/>
  <c r="P289" i="11" s="1"/>
  <c r="P290" i="11" s="1"/>
  <c r="P291" i="11" s="1"/>
  <c r="P292" i="11" s="1"/>
  <c r="P293" i="11" s="1"/>
  <c r="P294" i="11" s="1"/>
  <c r="P295" i="11" s="1"/>
  <c r="P296" i="11" s="1"/>
  <c r="P297" i="11" s="1"/>
  <c r="P298" i="11" s="1"/>
  <c r="P299" i="11" s="1"/>
  <c r="P300" i="11" s="1"/>
  <c r="P301" i="11" s="1"/>
  <c r="P302" i="11" s="1"/>
  <c r="P303" i="11" s="1"/>
  <c r="P304" i="11" s="1"/>
  <c r="P305" i="11" s="1"/>
  <c r="P306" i="11" s="1"/>
  <c r="P307" i="11" s="1"/>
  <c r="P308" i="11" s="1"/>
  <c r="P309" i="11" s="1"/>
  <c r="P310" i="11" s="1"/>
  <c r="P311" i="11" s="1"/>
  <c r="P312" i="11" s="1"/>
  <c r="P313" i="11" s="1"/>
  <c r="P314" i="11" s="1"/>
  <c r="P315" i="11" s="1"/>
  <c r="P316" i="11" s="1"/>
  <c r="P317" i="11" s="1"/>
  <c r="P318" i="11" s="1"/>
  <c r="P319" i="11" s="1"/>
  <c r="P320" i="11" s="1"/>
  <c r="P321" i="11" s="1"/>
  <c r="P322" i="11" s="1"/>
  <c r="P323" i="11" s="1"/>
  <c r="P324" i="11" s="1"/>
  <c r="P325" i="11" s="1"/>
  <c r="P326" i="11" s="1"/>
  <c r="P327" i="11" s="1"/>
  <c r="P328" i="11" s="1"/>
  <c r="P329" i="11" s="1"/>
  <c r="P330" i="11" s="1"/>
  <c r="P331" i="11" s="1"/>
  <c r="P332" i="11" s="1"/>
  <c r="P333" i="11" s="1"/>
  <c r="P334" i="11" s="1"/>
  <c r="P335" i="11" s="1"/>
  <c r="P336" i="11" s="1"/>
  <c r="P337" i="11" s="1"/>
  <c r="P338" i="11" s="1"/>
  <c r="P339" i="11" s="1"/>
  <c r="P340" i="11" s="1"/>
  <c r="P341" i="11" s="1"/>
  <c r="P342" i="11" s="1"/>
  <c r="P343" i="11" s="1"/>
  <c r="P344" i="11" s="1"/>
  <c r="P345" i="11" s="1"/>
  <c r="P346" i="11" s="1"/>
  <c r="P347" i="11" s="1"/>
  <c r="P348" i="11" s="1"/>
  <c r="P349" i="11" s="1"/>
  <c r="P350" i="11" s="1"/>
  <c r="P351" i="11" s="1"/>
  <c r="P352" i="11" s="1"/>
  <c r="P353" i="11" s="1"/>
  <c r="P354" i="11" s="1"/>
  <c r="P355" i="11" s="1"/>
  <c r="P356" i="11" s="1"/>
  <c r="P357" i="11" s="1"/>
  <c r="P358" i="11" s="1"/>
  <c r="P359" i="11" s="1"/>
  <c r="P360" i="11" s="1"/>
  <c r="P361" i="11" s="1"/>
  <c r="P362" i="11" s="1"/>
  <c r="P363" i="11" s="1"/>
  <c r="P364" i="11" s="1"/>
  <c r="P365" i="11" s="1"/>
  <c r="P366" i="11" s="1"/>
  <c r="P367" i="11" s="1"/>
  <c r="P368" i="11" s="1"/>
  <c r="P369" i="11" s="1"/>
  <c r="P370" i="11" s="1"/>
  <c r="P371" i="11" s="1"/>
  <c r="P372" i="11" s="1"/>
  <c r="P373" i="11" s="1"/>
  <c r="P374" i="11" s="1"/>
  <c r="P375" i="11" s="1"/>
  <c r="P376" i="11" s="1"/>
  <c r="P377" i="11" s="1"/>
  <c r="P378" i="11" s="1"/>
  <c r="P379" i="11" s="1"/>
  <c r="P380" i="11" s="1"/>
  <c r="P381" i="11" s="1"/>
  <c r="P382" i="11" s="1"/>
  <c r="P383" i="11" s="1"/>
  <c r="P384" i="11" s="1"/>
  <c r="P385" i="11" s="1"/>
  <c r="P386" i="11" s="1"/>
  <c r="P387" i="11" s="1"/>
  <c r="P388" i="11" s="1"/>
  <c r="P389" i="11" s="1"/>
  <c r="P390" i="11" s="1"/>
  <c r="P391" i="11" s="1"/>
  <c r="P392" i="11" s="1"/>
  <c r="P393" i="11" s="1"/>
  <c r="P394" i="11" s="1"/>
  <c r="P395" i="11" s="1"/>
  <c r="P396" i="11" s="1"/>
  <c r="P397" i="11" s="1"/>
  <c r="P398" i="11" s="1"/>
  <c r="P399" i="11" s="1"/>
  <c r="P400" i="11" s="1"/>
  <c r="P401" i="11" s="1"/>
  <c r="P402" i="11" s="1"/>
  <c r="P403" i="11" s="1"/>
  <c r="P404" i="11" s="1"/>
  <c r="P405" i="11" s="1"/>
  <c r="P406" i="11" s="1"/>
  <c r="P407" i="11" s="1"/>
  <c r="P408" i="11" s="1"/>
  <c r="P409" i="11" s="1"/>
  <c r="P410" i="11" s="1"/>
  <c r="P411" i="11" s="1"/>
  <c r="P412" i="11" s="1"/>
  <c r="P413" i="11" s="1"/>
  <c r="P414" i="11" s="1"/>
  <c r="P415" i="11" s="1"/>
  <c r="P416" i="11" s="1"/>
  <c r="P417" i="11" s="1"/>
  <c r="P418" i="11" s="1"/>
  <c r="P419" i="11" s="1"/>
  <c r="P420" i="11" s="1"/>
  <c r="P421" i="11" s="1"/>
  <c r="P422" i="11" s="1"/>
  <c r="P423" i="11" s="1"/>
  <c r="P424" i="11" s="1"/>
  <c r="P425" i="11" s="1"/>
  <c r="P426" i="11" s="1"/>
  <c r="P427" i="11" s="1"/>
  <c r="P428" i="11" s="1"/>
  <c r="P429" i="11" s="1"/>
  <c r="P430" i="11" s="1"/>
  <c r="P431" i="11" s="1"/>
  <c r="P432" i="11" s="1"/>
  <c r="P433" i="11" s="1"/>
  <c r="P434" i="11" s="1"/>
  <c r="P435" i="11" s="1"/>
  <c r="P436" i="11" s="1"/>
  <c r="P437" i="11" s="1"/>
  <c r="P438" i="11" s="1"/>
  <c r="P439" i="11" s="1"/>
  <c r="P440" i="11" s="1"/>
  <c r="P441" i="11" s="1"/>
  <c r="P442" i="11" s="1"/>
  <c r="P443" i="11" s="1"/>
  <c r="P444" i="11" s="1"/>
  <c r="P445" i="11" s="1"/>
  <c r="P446" i="11" s="1"/>
  <c r="P447" i="11" s="1"/>
  <c r="P448" i="11" s="1"/>
  <c r="P449" i="11" s="1"/>
  <c r="P450" i="11" s="1"/>
  <c r="P451" i="11" s="1"/>
  <c r="P452" i="11" s="1"/>
  <c r="P453" i="11" s="1"/>
  <c r="P454" i="11" s="1"/>
  <c r="P455" i="11" s="1"/>
  <c r="P456" i="11" s="1"/>
  <c r="P457" i="11" s="1"/>
  <c r="P458" i="11" s="1"/>
  <c r="P459" i="11" s="1"/>
  <c r="P460" i="11" s="1"/>
  <c r="P461" i="11" s="1"/>
  <c r="P462" i="11" s="1"/>
  <c r="P463" i="11" s="1"/>
  <c r="P464" i="11" s="1"/>
  <c r="P465" i="11" s="1"/>
  <c r="P466" i="11" s="1"/>
  <c r="P467" i="11" s="1"/>
  <c r="P468" i="11" s="1"/>
  <c r="P469" i="11" s="1"/>
  <c r="P470" i="11" s="1"/>
  <c r="P471" i="11" s="1"/>
  <c r="P472" i="11" s="1"/>
  <c r="P473" i="11" s="1"/>
  <c r="P474" i="11" s="1"/>
  <c r="P475" i="11" s="1"/>
  <c r="P476" i="11" s="1"/>
  <c r="P477" i="11" s="1"/>
  <c r="P478" i="11" s="1"/>
  <c r="P479" i="11" s="1"/>
  <c r="P480" i="11" s="1"/>
  <c r="P481" i="11" s="1"/>
  <c r="P482" i="11" s="1"/>
  <c r="P483" i="11" s="1"/>
  <c r="P484" i="11" s="1"/>
  <c r="P485" i="11" s="1"/>
  <c r="P486" i="11" s="1"/>
  <c r="P487" i="11" s="1"/>
  <c r="P488" i="11" s="1"/>
  <c r="P489" i="11" s="1"/>
  <c r="P490" i="11" s="1"/>
  <c r="P491" i="11" s="1"/>
  <c r="P492" i="11" s="1"/>
  <c r="P493" i="11" s="1"/>
  <c r="P494" i="11" s="1"/>
  <c r="P495" i="11" s="1"/>
  <c r="P496" i="11" s="1"/>
  <c r="P497" i="11" s="1"/>
  <c r="P498" i="11" s="1"/>
  <c r="P499" i="11" s="1"/>
  <c r="P500" i="11" s="1"/>
  <c r="P501" i="11" s="1"/>
  <c r="P502" i="11" s="1"/>
  <c r="P503" i="11" s="1"/>
  <c r="P504" i="11" s="1"/>
  <c r="P505" i="11" s="1"/>
  <c r="P506" i="11" s="1"/>
  <c r="P507" i="11" s="1"/>
  <c r="P508" i="11" s="1"/>
  <c r="P509" i="11" s="1"/>
  <c r="P510" i="11" s="1"/>
  <c r="P511" i="11" s="1"/>
  <c r="P512" i="11" s="1"/>
  <c r="P513" i="11" s="1"/>
  <c r="P514" i="11" s="1"/>
  <c r="P515" i="11" s="1"/>
  <c r="P516" i="11" s="1"/>
  <c r="P517" i="11" s="1"/>
  <c r="P518" i="11" s="1"/>
  <c r="P519" i="11" s="1"/>
  <c r="P520" i="11" s="1"/>
  <c r="P521" i="11" s="1"/>
  <c r="P522" i="11" s="1"/>
  <c r="P523" i="11" s="1"/>
  <c r="P524" i="11" s="1"/>
  <c r="P525" i="11" s="1"/>
  <c r="P526" i="11" s="1"/>
  <c r="P527" i="11" s="1"/>
  <c r="P528" i="11" s="1"/>
  <c r="P529" i="11" s="1"/>
  <c r="P530" i="11" s="1"/>
  <c r="P531" i="11" s="1"/>
  <c r="P532" i="11" s="1"/>
  <c r="P533" i="11" s="1"/>
  <c r="P534" i="11" s="1"/>
  <c r="P535" i="11" s="1"/>
  <c r="P536" i="11" s="1"/>
  <c r="P537" i="11" s="1"/>
  <c r="P538" i="11" s="1"/>
  <c r="P539" i="11" s="1"/>
  <c r="P540" i="11" s="1"/>
  <c r="P541" i="11" s="1"/>
  <c r="P542" i="11" s="1"/>
  <c r="P543" i="11" s="1"/>
  <c r="P544" i="11" s="1"/>
  <c r="P545" i="11" s="1"/>
  <c r="P546" i="11" s="1"/>
  <c r="P547" i="11" s="1"/>
  <c r="P548" i="11" s="1"/>
  <c r="P549" i="11" s="1"/>
  <c r="P550" i="11" s="1"/>
  <c r="P551" i="11" s="1"/>
  <c r="P552" i="11" s="1"/>
  <c r="P553" i="11" s="1"/>
  <c r="P554" i="11" s="1"/>
  <c r="P555" i="11" s="1"/>
  <c r="P556" i="11" s="1"/>
  <c r="P557" i="11" s="1"/>
  <c r="P558" i="11" s="1"/>
  <c r="P559" i="11" s="1"/>
  <c r="P560" i="11" s="1"/>
  <c r="P561" i="11" s="1"/>
  <c r="P562" i="11" s="1"/>
  <c r="P563" i="11" s="1"/>
  <c r="P564" i="11" s="1"/>
  <c r="P565" i="11" s="1"/>
  <c r="P566" i="11" s="1"/>
  <c r="P567" i="11" s="1"/>
  <c r="P568" i="11" s="1"/>
  <c r="P569" i="11" s="1"/>
  <c r="P570" i="11" s="1"/>
  <c r="P571" i="11" s="1"/>
  <c r="P572" i="11" s="1"/>
  <c r="P573" i="11" s="1"/>
  <c r="P574" i="11" s="1"/>
  <c r="P575" i="11" s="1"/>
  <c r="P576" i="11" s="1"/>
  <c r="P577" i="11" s="1"/>
  <c r="P578" i="11" s="1"/>
  <c r="P579" i="11" s="1"/>
  <c r="P580" i="11" s="1"/>
  <c r="P581" i="11" s="1"/>
  <c r="P582" i="11" s="1"/>
  <c r="P583" i="11" s="1"/>
  <c r="P584" i="11" s="1"/>
  <c r="P585" i="11" s="1"/>
  <c r="P586" i="11" s="1"/>
  <c r="P587" i="11" s="1"/>
  <c r="P588" i="11" s="1"/>
  <c r="P589" i="11" s="1"/>
  <c r="P590" i="11" s="1"/>
  <c r="P591" i="11" s="1"/>
  <c r="P592" i="11" s="1"/>
  <c r="P593" i="11" s="1"/>
  <c r="P594" i="11" s="1"/>
  <c r="P595" i="11" s="1"/>
  <c r="P596" i="11" s="1"/>
  <c r="P597" i="11" s="1"/>
  <c r="P598" i="11" s="1"/>
  <c r="P599" i="11" s="1"/>
  <c r="P600" i="11" s="1"/>
  <c r="P601" i="11" s="1"/>
  <c r="P602" i="11" s="1"/>
  <c r="P603" i="11" s="1"/>
  <c r="P604" i="11" s="1"/>
  <c r="P605" i="11" s="1"/>
  <c r="P606" i="11" s="1"/>
  <c r="P607" i="11" s="1"/>
  <c r="P608" i="11" s="1"/>
  <c r="P609" i="11" s="1"/>
  <c r="P610" i="11" s="1"/>
  <c r="P611" i="11" s="1"/>
  <c r="P612" i="11" s="1"/>
  <c r="P132" i="11"/>
  <c r="AA130" i="11"/>
  <c r="W133" i="11" s="1"/>
  <c r="W134" i="11" s="1"/>
  <c r="W132" i="11"/>
  <c r="L23" i="11"/>
  <c r="N23" i="11"/>
  <c r="F130" i="1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B183" i="11" s="1"/>
  <c r="B184" i="11" s="1"/>
  <c r="B185" i="11" s="1"/>
  <c r="B186" i="11" s="1"/>
  <c r="B187" i="11" s="1"/>
  <c r="B188" i="11" s="1"/>
  <c r="B189" i="11" s="1"/>
  <c r="B190" i="11" s="1"/>
  <c r="B191" i="11" s="1"/>
  <c r="B192" i="11" s="1"/>
  <c r="B193" i="11" s="1"/>
  <c r="B194" i="11" s="1"/>
  <c r="B195" i="11" s="1"/>
  <c r="B196" i="11" s="1"/>
  <c r="B197" i="11" s="1"/>
  <c r="B198" i="11" s="1"/>
  <c r="B199" i="11" s="1"/>
  <c r="B200" i="11" s="1"/>
  <c r="B201" i="11" s="1"/>
  <c r="B202" i="11" s="1"/>
  <c r="B203" i="11" s="1"/>
  <c r="B204" i="11" s="1"/>
  <c r="B205" i="11" s="1"/>
  <c r="B206" i="11" s="1"/>
  <c r="B207" i="11" s="1"/>
  <c r="B208" i="11" s="1"/>
  <c r="B209" i="11" s="1"/>
  <c r="B210" i="11" s="1"/>
  <c r="B211" i="11" s="1"/>
  <c r="B212" i="11" s="1"/>
  <c r="B213" i="11" s="1"/>
  <c r="B214" i="11" s="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B249" i="11" s="1"/>
  <c r="B250" i="11" s="1"/>
  <c r="B251" i="11" s="1"/>
  <c r="B252" i="11" s="1"/>
  <c r="B253" i="11" s="1"/>
  <c r="B254" i="11" s="1"/>
  <c r="B255" i="11" s="1"/>
  <c r="B256" i="11" s="1"/>
  <c r="B257" i="11" s="1"/>
  <c r="B258" i="11" s="1"/>
  <c r="B259" i="11" s="1"/>
  <c r="B260" i="11" s="1"/>
  <c r="B261" i="11" s="1"/>
  <c r="B262" i="11" s="1"/>
  <c r="B263" i="11" s="1"/>
  <c r="B264" i="11" s="1"/>
  <c r="B265" i="11" s="1"/>
  <c r="B266" i="11" s="1"/>
  <c r="B267" i="11" s="1"/>
  <c r="B268" i="11" s="1"/>
  <c r="B269" i="11" s="1"/>
  <c r="B270" i="11" s="1"/>
  <c r="B271" i="11" s="1"/>
  <c r="B272" i="11" s="1"/>
  <c r="B273" i="11" s="1"/>
  <c r="B274" i="11" s="1"/>
  <c r="B275" i="11" s="1"/>
  <c r="B276" i="11" s="1"/>
  <c r="B277" i="11" s="1"/>
  <c r="B278" i="11" s="1"/>
  <c r="B279" i="11" s="1"/>
  <c r="B280" i="11" s="1"/>
  <c r="B281" i="11" s="1"/>
  <c r="B282" i="11" s="1"/>
  <c r="B283" i="11" s="1"/>
  <c r="B284" i="11" s="1"/>
  <c r="B285" i="11" s="1"/>
  <c r="B286" i="11" s="1"/>
  <c r="B287" i="11" s="1"/>
  <c r="B288" i="11" s="1"/>
  <c r="B289" i="11" s="1"/>
  <c r="B290" i="11" s="1"/>
  <c r="B291" i="11" s="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B327" i="11" s="1"/>
  <c r="B328" i="11" s="1"/>
  <c r="B329" i="11" s="1"/>
  <c r="B330" i="11" s="1"/>
  <c r="B331" i="11" s="1"/>
  <c r="B332" i="11" s="1"/>
  <c r="B333" i="11" s="1"/>
  <c r="B334" i="11" s="1"/>
  <c r="B335" i="11" s="1"/>
  <c r="B336" i="11" s="1"/>
  <c r="B337" i="11" s="1"/>
  <c r="B338" i="11" s="1"/>
  <c r="B339" i="11" s="1"/>
  <c r="B340" i="11" s="1"/>
  <c r="B341" i="11" s="1"/>
  <c r="B342" i="11" s="1"/>
  <c r="B343" i="11" s="1"/>
  <c r="B344" i="11" s="1"/>
  <c r="B345" i="11" s="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B381" i="11" s="1"/>
  <c r="B382" i="11" s="1"/>
  <c r="B383" i="11" s="1"/>
  <c r="B384" i="11" s="1"/>
  <c r="B385" i="11" s="1"/>
  <c r="B386" i="11" s="1"/>
  <c r="B387" i="11" s="1"/>
  <c r="B388" i="11" s="1"/>
  <c r="B389" i="11" s="1"/>
  <c r="B390" i="11" s="1"/>
  <c r="B391" i="11" s="1"/>
  <c r="B392" i="11" s="1"/>
  <c r="B393" i="11" s="1"/>
  <c r="B394" i="11" s="1"/>
  <c r="B395" i="11" s="1"/>
  <c r="B396" i="11" s="1"/>
  <c r="B397" i="11" s="1"/>
  <c r="B398" i="11" s="1"/>
  <c r="B399" i="11" s="1"/>
  <c r="B400" i="11" s="1"/>
  <c r="B401" i="11" s="1"/>
  <c r="B402" i="11" s="1"/>
  <c r="B403" i="11" s="1"/>
  <c r="B404" i="11" s="1"/>
  <c r="B405" i="11" s="1"/>
  <c r="B406" i="11" s="1"/>
  <c r="B407" i="11" s="1"/>
  <c r="B408" i="11" s="1"/>
  <c r="B409" i="11" s="1"/>
  <c r="B410" i="11" s="1"/>
  <c r="B411" i="11" s="1"/>
  <c r="B412" i="11" s="1"/>
  <c r="B413" i="11" s="1"/>
  <c r="B414" i="11" s="1"/>
  <c r="B415" i="11" s="1"/>
  <c r="B416" i="11" s="1"/>
  <c r="B417" i="11" s="1"/>
  <c r="B418" i="11" s="1"/>
  <c r="B419" i="11" s="1"/>
  <c r="B420" i="11" s="1"/>
  <c r="B421" i="11" s="1"/>
  <c r="B422" i="11" s="1"/>
  <c r="B423" i="11" s="1"/>
  <c r="B424" i="11" s="1"/>
  <c r="B425" i="11" s="1"/>
  <c r="B426" i="11" s="1"/>
  <c r="B427" i="11" s="1"/>
  <c r="B428" i="11" s="1"/>
  <c r="B429" i="11" s="1"/>
  <c r="B430" i="11" s="1"/>
  <c r="B431" i="11" s="1"/>
  <c r="B432" i="11" s="1"/>
  <c r="B433" i="11" s="1"/>
  <c r="B434" i="11" s="1"/>
  <c r="B435" i="11" s="1"/>
  <c r="B436" i="11" s="1"/>
  <c r="B437" i="11" s="1"/>
  <c r="B438" i="11" s="1"/>
  <c r="B439" i="11" s="1"/>
  <c r="B440" i="11" s="1"/>
  <c r="B441" i="11" s="1"/>
  <c r="B442" i="11" s="1"/>
  <c r="B443" i="11" s="1"/>
  <c r="B444" i="11" s="1"/>
  <c r="B445" i="11" s="1"/>
  <c r="B446" i="11" s="1"/>
  <c r="B447" i="11" s="1"/>
  <c r="B448" i="11" s="1"/>
  <c r="B449" i="11" s="1"/>
  <c r="B450" i="11" s="1"/>
  <c r="B451" i="11" s="1"/>
  <c r="B452" i="11" s="1"/>
  <c r="B453" i="11" s="1"/>
  <c r="B454" i="11" s="1"/>
  <c r="B455" i="11" s="1"/>
  <c r="B456" i="11" s="1"/>
  <c r="B457" i="11" s="1"/>
  <c r="B458" i="11" s="1"/>
  <c r="B459" i="11" s="1"/>
  <c r="B460" i="11" s="1"/>
  <c r="B461" i="11" s="1"/>
  <c r="B462" i="11" s="1"/>
  <c r="B463" i="11" s="1"/>
  <c r="B464" i="11" s="1"/>
  <c r="B465" i="11" s="1"/>
  <c r="B466" i="11" s="1"/>
  <c r="B467" i="11" s="1"/>
  <c r="B468" i="11" s="1"/>
  <c r="B469" i="11" s="1"/>
  <c r="B470" i="11" s="1"/>
  <c r="B471" i="11" s="1"/>
  <c r="B472" i="11" s="1"/>
  <c r="B473" i="11" s="1"/>
  <c r="B474" i="11" s="1"/>
  <c r="B475" i="11" s="1"/>
  <c r="B476" i="11" s="1"/>
  <c r="B477" i="11" s="1"/>
  <c r="B478" i="11" s="1"/>
  <c r="B479" i="11" s="1"/>
  <c r="B480" i="11" s="1"/>
  <c r="B481" i="11" s="1"/>
  <c r="B482" i="11" s="1"/>
  <c r="B483" i="11" s="1"/>
  <c r="B484" i="11" s="1"/>
  <c r="B485" i="11" s="1"/>
  <c r="B486" i="11" s="1"/>
  <c r="B487" i="11" s="1"/>
  <c r="B488" i="11" s="1"/>
  <c r="B489" i="11" s="1"/>
  <c r="B490" i="11" s="1"/>
  <c r="B491" i="11" s="1"/>
  <c r="B492" i="11" s="1"/>
  <c r="B493" i="11" s="1"/>
  <c r="B494" i="11" s="1"/>
  <c r="B495" i="11" s="1"/>
  <c r="B496" i="11" s="1"/>
  <c r="B497" i="11" s="1"/>
  <c r="B498" i="11" s="1"/>
  <c r="B499" i="11" s="1"/>
  <c r="B500" i="11" s="1"/>
  <c r="B501" i="11" s="1"/>
  <c r="B502" i="11" s="1"/>
  <c r="B503" i="11" s="1"/>
  <c r="B504" i="11" s="1"/>
  <c r="B505" i="11" s="1"/>
  <c r="B506" i="11" s="1"/>
  <c r="B507" i="11" s="1"/>
  <c r="B508" i="11" s="1"/>
  <c r="B509" i="11" s="1"/>
  <c r="B510" i="11" s="1"/>
  <c r="B511" i="11" s="1"/>
  <c r="B512" i="11" s="1"/>
  <c r="B513" i="11" s="1"/>
  <c r="B514" i="11" s="1"/>
  <c r="B515" i="11" s="1"/>
  <c r="B516" i="11" s="1"/>
  <c r="B517" i="11" s="1"/>
  <c r="B518" i="11" s="1"/>
  <c r="B519" i="11" s="1"/>
  <c r="B520" i="11" s="1"/>
  <c r="B521" i="11" s="1"/>
  <c r="B522" i="11" s="1"/>
  <c r="B523" i="11" s="1"/>
  <c r="B524" i="11" s="1"/>
  <c r="B525" i="11" s="1"/>
  <c r="B526" i="11" s="1"/>
  <c r="B527" i="11" s="1"/>
  <c r="B528" i="11" s="1"/>
  <c r="B529" i="11" s="1"/>
  <c r="B530" i="11" s="1"/>
  <c r="B531" i="11" s="1"/>
  <c r="B532" i="11" s="1"/>
  <c r="B533" i="11" s="1"/>
  <c r="B534" i="11" s="1"/>
  <c r="B535" i="11" s="1"/>
  <c r="B536" i="11" s="1"/>
  <c r="B537" i="11" s="1"/>
  <c r="B538" i="11" s="1"/>
  <c r="B539" i="11" s="1"/>
  <c r="B540" i="11" s="1"/>
  <c r="B541" i="11" s="1"/>
  <c r="B542" i="11" s="1"/>
  <c r="B543" i="11" s="1"/>
  <c r="B544" i="11" s="1"/>
  <c r="B545" i="11" s="1"/>
  <c r="B546" i="11" s="1"/>
  <c r="B547" i="11" s="1"/>
  <c r="B548" i="11" s="1"/>
  <c r="B549" i="11" s="1"/>
  <c r="B550" i="11" s="1"/>
  <c r="B551" i="11" s="1"/>
  <c r="B552" i="11" s="1"/>
  <c r="B553" i="11" s="1"/>
  <c r="B554" i="11" s="1"/>
  <c r="B555" i="11" s="1"/>
  <c r="B556" i="11" s="1"/>
  <c r="B557" i="11" s="1"/>
  <c r="B558" i="11" s="1"/>
  <c r="B559" i="11" s="1"/>
  <c r="B560" i="11" s="1"/>
  <c r="B561" i="11" s="1"/>
  <c r="B562" i="11" s="1"/>
  <c r="B563" i="11" s="1"/>
  <c r="B564" i="11" s="1"/>
  <c r="B565" i="11" s="1"/>
  <c r="B566" i="11" s="1"/>
  <c r="B567" i="11" s="1"/>
  <c r="B568" i="11" s="1"/>
  <c r="B569" i="11" s="1"/>
  <c r="B570" i="11" s="1"/>
  <c r="B571" i="11" s="1"/>
  <c r="B572" i="11" s="1"/>
  <c r="B573" i="11" s="1"/>
  <c r="B574" i="11" s="1"/>
  <c r="B575" i="11" s="1"/>
  <c r="B576" i="11" s="1"/>
  <c r="B577" i="11" s="1"/>
  <c r="B578" i="11" s="1"/>
  <c r="B579" i="11" s="1"/>
  <c r="B580" i="11" s="1"/>
  <c r="B581" i="11" s="1"/>
  <c r="B582" i="11" s="1"/>
  <c r="B583" i="11" s="1"/>
  <c r="B584" i="11" s="1"/>
  <c r="B585" i="11" s="1"/>
  <c r="B586" i="11" s="1"/>
  <c r="B587" i="11" s="1"/>
  <c r="B588" i="11" s="1"/>
  <c r="B589" i="11" s="1"/>
  <c r="B590" i="11" s="1"/>
  <c r="B591" i="11" s="1"/>
  <c r="B592" i="11" s="1"/>
  <c r="B593" i="11" s="1"/>
  <c r="B594" i="11" s="1"/>
  <c r="B595" i="11" s="1"/>
  <c r="B596" i="11" s="1"/>
  <c r="B597" i="11" s="1"/>
  <c r="B598" i="11" s="1"/>
  <c r="B599" i="11" s="1"/>
  <c r="B600" i="11" s="1"/>
  <c r="B601" i="11" s="1"/>
  <c r="B602" i="11" s="1"/>
  <c r="B603" i="11" s="1"/>
  <c r="B604" i="11" s="1"/>
  <c r="B605" i="11" s="1"/>
  <c r="B606" i="11" s="1"/>
  <c r="B607" i="11" s="1"/>
  <c r="B608" i="11" s="1"/>
  <c r="B609" i="11" s="1"/>
  <c r="B610" i="11" s="1"/>
  <c r="B611" i="11" s="1"/>
  <c r="B612" i="11" s="1"/>
  <c r="B132" i="11"/>
  <c r="M130" i="11" l="1"/>
  <c r="I133" i="11" s="1"/>
  <c r="I134" i="11" s="1"/>
  <c r="I135" i="11" s="1"/>
  <c r="I136" i="11" s="1"/>
  <c r="I137" i="11" s="1"/>
  <c r="I138" i="11" s="1"/>
  <c r="I139" i="11" s="1"/>
  <c r="I140" i="11" s="1"/>
  <c r="I141" i="11" s="1"/>
  <c r="I142" i="11" s="1"/>
  <c r="I143" i="11" s="1"/>
  <c r="I144" i="11" s="1"/>
  <c r="I145" i="11" s="1"/>
  <c r="I146" i="11" s="1"/>
  <c r="I147" i="11" s="1"/>
  <c r="I148" i="11" s="1"/>
  <c r="I149" i="11" s="1"/>
  <c r="I150" i="11" s="1"/>
  <c r="I151" i="11" s="1"/>
  <c r="I152" i="11" s="1"/>
  <c r="I153" i="11" s="1"/>
  <c r="I154" i="11" s="1"/>
  <c r="I155" i="11" s="1"/>
  <c r="I156" i="11" s="1"/>
  <c r="I157" i="11" s="1"/>
  <c r="I158" i="11" s="1"/>
  <c r="I159" i="11" s="1"/>
  <c r="I160" i="11" s="1"/>
  <c r="I161" i="11" s="1"/>
  <c r="I162" i="11" s="1"/>
  <c r="I163" i="11" s="1"/>
  <c r="I164" i="11" s="1"/>
  <c r="I165" i="11" s="1"/>
  <c r="I166" i="11" s="1"/>
  <c r="I167" i="11" s="1"/>
  <c r="I168" i="11" s="1"/>
  <c r="I169" i="11" s="1"/>
  <c r="I170" i="11" s="1"/>
  <c r="I171" i="11" s="1"/>
  <c r="I172" i="11" s="1"/>
  <c r="I173" i="11" s="1"/>
  <c r="I174" i="11" s="1"/>
  <c r="I175" i="11" s="1"/>
  <c r="I176" i="11" s="1"/>
  <c r="I177" i="11" s="1"/>
  <c r="I178" i="11" s="1"/>
  <c r="I179" i="11" s="1"/>
  <c r="I180" i="11" s="1"/>
  <c r="I181" i="11" s="1"/>
  <c r="I182" i="11" s="1"/>
  <c r="I183" i="11" s="1"/>
  <c r="I184" i="11" s="1"/>
  <c r="I185" i="11" s="1"/>
  <c r="I186" i="11" s="1"/>
  <c r="I187" i="11" s="1"/>
  <c r="I188" i="11" s="1"/>
  <c r="I189" i="11" s="1"/>
  <c r="I190" i="11" s="1"/>
  <c r="I191" i="11" s="1"/>
  <c r="I192" i="11" s="1"/>
  <c r="I193" i="11" s="1"/>
  <c r="I194" i="11" s="1"/>
  <c r="I195" i="11" s="1"/>
  <c r="I196" i="11" s="1"/>
  <c r="I197" i="11" s="1"/>
  <c r="I198" i="11" s="1"/>
  <c r="I199" i="11" s="1"/>
  <c r="I200" i="11" s="1"/>
  <c r="I201" i="11" s="1"/>
  <c r="I202" i="11" s="1"/>
  <c r="I203" i="11" s="1"/>
  <c r="I204" i="11" s="1"/>
  <c r="I205" i="11" s="1"/>
  <c r="I206" i="11" s="1"/>
  <c r="I207" i="11" s="1"/>
  <c r="I208" i="11" s="1"/>
  <c r="I209" i="11" s="1"/>
  <c r="I210" i="11" s="1"/>
  <c r="I211" i="11" s="1"/>
  <c r="I212" i="11" s="1"/>
  <c r="I213" i="11" s="1"/>
  <c r="I214" i="11" s="1"/>
  <c r="I215" i="11" s="1"/>
  <c r="I216" i="11" s="1"/>
  <c r="I217" i="11" s="1"/>
  <c r="I218" i="11" s="1"/>
  <c r="I219" i="11" s="1"/>
  <c r="I220" i="11" s="1"/>
  <c r="I221" i="11" s="1"/>
  <c r="I222" i="11" s="1"/>
  <c r="I223" i="11" s="1"/>
  <c r="I224" i="11" s="1"/>
  <c r="I225" i="11" s="1"/>
  <c r="I226" i="11" s="1"/>
  <c r="I227" i="11" s="1"/>
  <c r="I228" i="11" s="1"/>
  <c r="I229" i="11" s="1"/>
  <c r="I230" i="11" s="1"/>
  <c r="I231" i="11" s="1"/>
  <c r="I232" i="11" s="1"/>
  <c r="I233" i="11" s="1"/>
  <c r="I234" i="11" s="1"/>
  <c r="I235" i="11" s="1"/>
  <c r="I236" i="11" s="1"/>
  <c r="I237" i="11" s="1"/>
  <c r="I238" i="11" s="1"/>
  <c r="I239" i="11" s="1"/>
  <c r="I240" i="11" s="1"/>
  <c r="I241" i="11" s="1"/>
  <c r="I242" i="11" s="1"/>
  <c r="I243" i="11" s="1"/>
  <c r="I244" i="11" s="1"/>
  <c r="I245" i="11" s="1"/>
  <c r="I246" i="11" s="1"/>
  <c r="I247" i="11" s="1"/>
  <c r="I248" i="11" s="1"/>
  <c r="I249" i="11" s="1"/>
  <c r="I250" i="11" s="1"/>
  <c r="I251" i="11" s="1"/>
  <c r="I252" i="11" s="1"/>
  <c r="I253" i="11" s="1"/>
  <c r="I254" i="11" s="1"/>
  <c r="I255" i="11" s="1"/>
  <c r="I256" i="11" s="1"/>
  <c r="I257" i="11" s="1"/>
  <c r="I258" i="11" s="1"/>
  <c r="I259" i="11" s="1"/>
  <c r="I260" i="11" s="1"/>
  <c r="I261" i="11" s="1"/>
  <c r="I262" i="11" s="1"/>
  <c r="I263" i="11" s="1"/>
  <c r="I264" i="11" s="1"/>
  <c r="I265" i="11" s="1"/>
  <c r="I266" i="11" s="1"/>
  <c r="I267" i="11" s="1"/>
  <c r="I268" i="11" s="1"/>
  <c r="I269" i="11" s="1"/>
  <c r="I270" i="11" s="1"/>
  <c r="I271" i="11" s="1"/>
  <c r="I272" i="11" s="1"/>
  <c r="I273" i="11" s="1"/>
  <c r="I274" i="11" s="1"/>
  <c r="I275" i="11" s="1"/>
  <c r="I276" i="11" s="1"/>
  <c r="I277" i="11" s="1"/>
  <c r="I278" i="11" s="1"/>
  <c r="I279" i="11" s="1"/>
  <c r="I280" i="11" s="1"/>
  <c r="I281" i="11" s="1"/>
  <c r="I282" i="11" s="1"/>
  <c r="I283" i="11" s="1"/>
  <c r="I284" i="11" s="1"/>
  <c r="I285" i="11" s="1"/>
  <c r="I286" i="11" s="1"/>
  <c r="I287" i="11" s="1"/>
  <c r="I288" i="11" s="1"/>
  <c r="I289" i="11" s="1"/>
  <c r="I290" i="11" s="1"/>
  <c r="I291" i="11" s="1"/>
  <c r="I292" i="11" s="1"/>
  <c r="I293" i="11" s="1"/>
  <c r="I294" i="11" s="1"/>
  <c r="I295" i="11" s="1"/>
  <c r="I296" i="11" s="1"/>
  <c r="I297" i="11" s="1"/>
  <c r="I298" i="11" s="1"/>
  <c r="I299" i="11" s="1"/>
  <c r="I300" i="11" s="1"/>
  <c r="I301" i="11" s="1"/>
  <c r="I302" i="11" s="1"/>
  <c r="I303" i="11" s="1"/>
  <c r="I304" i="11" s="1"/>
  <c r="I305" i="11" s="1"/>
  <c r="I306" i="11" s="1"/>
  <c r="I307" i="11" s="1"/>
  <c r="I308" i="11" s="1"/>
  <c r="I309" i="11" s="1"/>
  <c r="I310" i="11" s="1"/>
  <c r="I311" i="11" s="1"/>
  <c r="I312" i="11" s="1"/>
  <c r="I313" i="11" s="1"/>
  <c r="I314" i="11" s="1"/>
  <c r="I315" i="11" s="1"/>
  <c r="I316" i="11" s="1"/>
  <c r="I317" i="11" s="1"/>
  <c r="I318" i="11" s="1"/>
  <c r="I319" i="11" s="1"/>
  <c r="I320" i="11" s="1"/>
  <c r="I321" i="11" s="1"/>
  <c r="I322" i="11" s="1"/>
  <c r="I323" i="11" s="1"/>
  <c r="I324" i="11" s="1"/>
  <c r="I325" i="11" s="1"/>
  <c r="I326" i="11" s="1"/>
  <c r="I327" i="11" s="1"/>
  <c r="I328" i="11" s="1"/>
  <c r="I329" i="11" s="1"/>
  <c r="I330" i="11" s="1"/>
  <c r="I331" i="11" s="1"/>
  <c r="I332" i="11" s="1"/>
  <c r="I333" i="11" s="1"/>
  <c r="I334" i="11" s="1"/>
  <c r="I335" i="11" s="1"/>
  <c r="I336" i="11" s="1"/>
  <c r="I337" i="11" s="1"/>
  <c r="I338" i="11" s="1"/>
  <c r="I339" i="11" s="1"/>
  <c r="I340" i="11" s="1"/>
  <c r="I341" i="11" s="1"/>
  <c r="I342" i="11" s="1"/>
  <c r="I343" i="11" s="1"/>
  <c r="I344" i="11" s="1"/>
  <c r="I345" i="11" s="1"/>
  <c r="I346" i="11" s="1"/>
  <c r="I347" i="11" s="1"/>
  <c r="I348" i="11" s="1"/>
  <c r="I349" i="11" s="1"/>
  <c r="I350" i="11" s="1"/>
  <c r="I351" i="11" s="1"/>
  <c r="I352" i="11" s="1"/>
  <c r="I353" i="11" s="1"/>
  <c r="I354" i="11" s="1"/>
  <c r="I355" i="11" s="1"/>
  <c r="I356" i="11" s="1"/>
  <c r="I357" i="11" s="1"/>
  <c r="I358" i="11" s="1"/>
  <c r="I359" i="11" s="1"/>
  <c r="I360" i="11" s="1"/>
  <c r="I361" i="11" s="1"/>
  <c r="I362" i="11" s="1"/>
  <c r="I363" i="11" s="1"/>
  <c r="I364" i="11" s="1"/>
  <c r="I365" i="11" s="1"/>
  <c r="I366" i="11" s="1"/>
  <c r="I367" i="11" s="1"/>
  <c r="I368" i="11" s="1"/>
  <c r="I369" i="11" s="1"/>
  <c r="I370" i="11" s="1"/>
  <c r="I371" i="11" s="1"/>
  <c r="I372" i="11" s="1"/>
  <c r="I373" i="11" s="1"/>
  <c r="I374" i="11" s="1"/>
  <c r="I375" i="11" s="1"/>
  <c r="I376" i="11" s="1"/>
  <c r="I377" i="11" s="1"/>
  <c r="I378" i="11" s="1"/>
  <c r="I379" i="11" s="1"/>
  <c r="I380" i="11" s="1"/>
  <c r="I381" i="11" s="1"/>
  <c r="I382" i="11" s="1"/>
  <c r="I383" i="11" s="1"/>
  <c r="I384" i="11" s="1"/>
  <c r="I385" i="11" s="1"/>
  <c r="I386" i="11" s="1"/>
  <c r="I387" i="11" s="1"/>
  <c r="I388" i="11" s="1"/>
  <c r="I389" i="11" s="1"/>
  <c r="I390" i="11" s="1"/>
  <c r="I391" i="11" s="1"/>
  <c r="I392" i="11" s="1"/>
  <c r="I393" i="11" s="1"/>
  <c r="I394" i="11" s="1"/>
  <c r="I395" i="11" s="1"/>
  <c r="I396" i="11" s="1"/>
  <c r="I397" i="11" s="1"/>
  <c r="I398" i="11" s="1"/>
  <c r="I399" i="11" s="1"/>
  <c r="I400" i="11" s="1"/>
  <c r="I401" i="11" s="1"/>
  <c r="I402" i="11" s="1"/>
  <c r="I403" i="11" s="1"/>
  <c r="I404" i="11" s="1"/>
  <c r="I405" i="11" s="1"/>
  <c r="I406" i="11" s="1"/>
  <c r="I407" i="11" s="1"/>
  <c r="I408" i="11" s="1"/>
  <c r="I409" i="11" s="1"/>
  <c r="I410" i="11" s="1"/>
  <c r="I411" i="11" s="1"/>
  <c r="I412" i="11" s="1"/>
  <c r="I413" i="11" s="1"/>
  <c r="I414" i="11" s="1"/>
  <c r="I415" i="11" s="1"/>
  <c r="I416" i="11" s="1"/>
  <c r="I417" i="11" s="1"/>
  <c r="I418" i="11" s="1"/>
  <c r="I419" i="11" s="1"/>
  <c r="I420" i="11" s="1"/>
  <c r="I421" i="11" s="1"/>
  <c r="I422" i="11" s="1"/>
  <c r="I423" i="11" s="1"/>
  <c r="I424" i="11" s="1"/>
  <c r="I425" i="11" s="1"/>
  <c r="I426" i="11" s="1"/>
  <c r="I427" i="11" s="1"/>
  <c r="I428" i="11" s="1"/>
  <c r="I429" i="11" s="1"/>
  <c r="I430" i="11" s="1"/>
  <c r="I431" i="11" s="1"/>
  <c r="I432" i="11" s="1"/>
  <c r="I433" i="11" s="1"/>
  <c r="I434" i="11" s="1"/>
  <c r="I435" i="11" s="1"/>
  <c r="I436" i="11" s="1"/>
  <c r="I437" i="11" s="1"/>
  <c r="I438" i="11" s="1"/>
  <c r="I439" i="11" s="1"/>
  <c r="I440" i="11" s="1"/>
  <c r="I441" i="11" s="1"/>
  <c r="I442" i="11" s="1"/>
  <c r="I443" i="11" s="1"/>
  <c r="I444" i="11" s="1"/>
  <c r="I445" i="11" s="1"/>
  <c r="I446" i="11" s="1"/>
  <c r="I447" i="11" s="1"/>
  <c r="I448" i="11" s="1"/>
  <c r="I449" i="11" s="1"/>
  <c r="I450" i="11" s="1"/>
  <c r="I451" i="11" s="1"/>
  <c r="I452" i="11" s="1"/>
  <c r="I453" i="11" s="1"/>
  <c r="I454" i="11" s="1"/>
  <c r="I455" i="11" s="1"/>
  <c r="I456" i="11" s="1"/>
  <c r="I457" i="11" s="1"/>
  <c r="I458" i="11" s="1"/>
  <c r="I459" i="11" s="1"/>
  <c r="I460" i="11" s="1"/>
  <c r="I461" i="11" s="1"/>
  <c r="I462" i="11" s="1"/>
  <c r="I463" i="11" s="1"/>
  <c r="I464" i="11" s="1"/>
  <c r="I465" i="11" s="1"/>
  <c r="I466" i="11" s="1"/>
  <c r="I467" i="11" s="1"/>
  <c r="I468" i="11" s="1"/>
  <c r="I469" i="11" s="1"/>
  <c r="I470" i="11" s="1"/>
  <c r="I471" i="11" s="1"/>
  <c r="I472" i="11" s="1"/>
  <c r="I473" i="11" s="1"/>
  <c r="I474" i="11" s="1"/>
  <c r="I475" i="11" s="1"/>
  <c r="I476" i="11" s="1"/>
  <c r="I477" i="11" s="1"/>
  <c r="I478" i="11" s="1"/>
  <c r="I479" i="11" s="1"/>
  <c r="I480" i="11" s="1"/>
  <c r="I481" i="11" s="1"/>
  <c r="I482" i="11" s="1"/>
  <c r="I483" i="11" s="1"/>
  <c r="I484" i="11" s="1"/>
  <c r="I485" i="11" s="1"/>
  <c r="I486" i="11" s="1"/>
  <c r="I487" i="11" s="1"/>
  <c r="I488" i="11" s="1"/>
  <c r="I489" i="11" s="1"/>
  <c r="I490" i="11" s="1"/>
  <c r="I491" i="11" s="1"/>
  <c r="I492" i="11" s="1"/>
  <c r="I493" i="11" s="1"/>
  <c r="I494" i="11" s="1"/>
  <c r="I495" i="11" s="1"/>
  <c r="I496" i="11" s="1"/>
  <c r="I497" i="11" s="1"/>
  <c r="I498" i="11" s="1"/>
  <c r="I499" i="11" s="1"/>
  <c r="I500" i="11" s="1"/>
  <c r="I501" i="11" s="1"/>
  <c r="I502" i="11" s="1"/>
  <c r="I503" i="11" s="1"/>
  <c r="I504" i="11" s="1"/>
  <c r="I505" i="11" s="1"/>
  <c r="I506" i="11" s="1"/>
  <c r="I507" i="11" s="1"/>
  <c r="I508" i="11" s="1"/>
  <c r="I509" i="11" s="1"/>
  <c r="I510" i="11" s="1"/>
  <c r="I511" i="11" s="1"/>
  <c r="I512" i="11" s="1"/>
  <c r="I513" i="11" s="1"/>
  <c r="I514" i="11" s="1"/>
  <c r="I515" i="11" s="1"/>
  <c r="I516" i="11" s="1"/>
  <c r="I517" i="11" s="1"/>
  <c r="I518" i="11" s="1"/>
  <c r="I519" i="11" s="1"/>
  <c r="I520" i="11" s="1"/>
  <c r="I521" i="11" s="1"/>
  <c r="I522" i="11" s="1"/>
  <c r="I523" i="11" s="1"/>
  <c r="I524" i="11" s="1"/>
  <c r="I525" i="11" s="1"/>
  <c r="I526" i="11" s="1"/>
  <c r="I527" i="11" s="1"/>
  <c r="I528" i="11" s="1"/>
  <c r="I529" i="11" s="1"/>
  <c r="I530" i="11" s="1"/>
  <c r="I531" i="11" s="1"/>
  <c r="I532" i="11" s="1"/>
  <c r="I533" i="11" s="1"/>
  <c r="I534" i="11" s="1"/>
  <c r="I535" i="11" s="1"/>
  <c r="I536" i="11" s="1"/>
  <c r="I537" i="11" s="1"/>
  <c r="I538" i="11" s="1"/>
  <c r="I539" i="11" s="1"/>
  <c r="I540" i="11" s="1"/>
  <c r="I541" i="11" s="1"/>
  <c r="I542" i="11" s="1"/>
  <c r="I543" i="11" s="1"/>
  <c r="I544" i="11" s="1"/>
  <c r="I545" i="11" s="1"/>
  <c r="I546" i="11" s="1"/>
  <c r="I547" i="11" s="1"/>
  <c r="I548" i="11" s="1"/>
  <c r="I549" i="11" s="1"/>
  <c r="I550" i="11" s="1"/>
  <c r="I551" i="11" s="1"/>
  <c r="I552" i="11" s="1"/>
  <c r="I553" i="11" s="1"/>
  <c r="I554" i="11" s="1"/>
  <c r="I555" i="11" s="1"/>
  <c r="I556" i="11" s="1"/>
  <c r="I557" i="11" s="1"/>
  <c r="I558" i="11" s="1"/>
  <c r="I559" i="11" s="1"/>
  <c r="I560" i="11" s="1"/>
  <c r="I561" i="11" s="1"/>
  <c r="I562" i="11" s="1"/>
  <c r="I563" i="11" s="1"/>
  <c r="I564" i="11" s="1"/>
  <c r="I565" i="11" s="1"/>
  <c r="I566" i="11" s="1"/>
  <c r="I567" i="11" s="1"/>
  <c r="I568" i="11" s="1"/>
  <c r="I569" i="11" s="1"/>
  <c r="I570" i="11" s="1"/>
  <c r="I571" i="11" s="1"/>
  <c r="I572" i="11" s="1"/>
  <c r="I573" i="11" s="1"/>
  <c r="I574" i="11" s="1"/>
  <c r="I575" i="11" s="1"/>
  <c r="I576" i="11" s="1"/>
  <c r="I577" i="11" s="1"/>
  <c r="I578" i="11" s="1"/>
  <c r="I579" i="11" s="1"/>
  <c r="I580" i="11" s="1"/>
  <c r="I581" i="11" s="1"/>
  <c r="I582" i="11" s="1"/>
  <c r="I583" i="11" s="1"/>
  <c r="I584" i="11" s="1"/>
  <c r="I585" i="11" s="1"/>
  <c r="I586" i="11" s="1"/>
  <c r="I587" i="11" s="1"/>
  <c r="I588" i="11" s="1"/>
  <c r="I589" i="11" s="1"/>
  <c r="I590" i="11" s="1"/>
  <c r="I591" i="11" s="1"/>
  <c r="I592" i="11" s="1"/>
  <c r="I593" i="11" s="1"/>
  <c r="I594" i="11" s="1"/>
  <c r="I595" i="11" s="1"/>
  <c r="I596" i="11" s="1"/>
  <c r="I597" i="11" s="1"/>
  <c r="I598" i="11" s="1"/>
  <c r="I599" i="11" s="1"/>
  <c r="I600" i="11" s="1"/>
  <c r="I601" i="11" s="1"/>
  <c r="I602" i="11" s="1"/>
  <c r="I603" i="11" s="1"/>
  <c r="I604" i="11" s="1"/>
  <c r="I605" i="11" s="1"/>
  <c r="I606" i="11" s="1"/>
  <c r="I607" i="11" s="1"/>
  <c r="I608" i="11" s="1"/>
  <c r="I609" i="11" s="1"/>
  <c r="I610" i="11" s="1"/>
  <c r="I611" i="11" s="1"/>
  <c r="I612" i="11" s="1"/>
  <c r="B65" i="14"/>
  <c r="B66" i="14"/>
  <c r="B67" i="14"/>
  <c r="B64" i="14"/>
  <c r="B63" i="14"/>
  <c r="A9" i="8"/>
  <c r="C7" i="15"/>
  <c r="AF5" i="15"/>
  <c r="AE3" i="15"/>
  <c r="T37" i="11"/>
  <c r="X7" i="15" l="1"/>
  <c r="AA7" i="15" s="1"/>
  <c r="W10" i="15" s="1"/>
  <c r="W11" i="15" s="1"/>
  <c r="W12" i="15" s="1"/>
  <c r="W13" i="15" s="1"/>
  <c r="W14" i="15" s="1"/>
  <c r="W15" i="15" s="1"/>
  <c r="W16" i="15" s="1"/>
  <c r="W17" i="15" s="1"/>
  <c r="W18" i="15" s="1"/>
  <c r="W19" i="15" s="1"/>
  <c r="W20" i="15" s="1"/>
  <c r="W21" i="15" s="1"/>
  <c r="W22" i="15" s="1"/>
  <c r="W23" i="15" s="1"/>
  <c r="W24" i="15" s="1"/>
  <c r="W25" i="15" s="1"/>
  <c r="W26" i="15" s="1"/>
  <c r="W27" i="15" s="1"/>
  <c r="W28" i="15" s="1"/>
  <c r="W29" i="15" s="1"/>
  <c r="W30" i="15" s="1"/>
  <c r="W31" i="15" s="1"/>
  <c r="W32" i="15" s="1"/>
  <c r="W33" i="15" s="1"/>
  <c r="W34" i="15" s="1"/>
  <c r="W35" i="15" s="1"/>
  <c r="W36" i="15" s="1"/>
  <c r="W37" i="15" s="1"/>
  <c r="W38" i="15" s="1"/>
  <c r="W39" i="15" s="1"/>
  <c r="W40" i="15" s="1"/>
  <c r="W41" i="15" s="1"/>
  <c r="W42" i="15" s="1"/>
  <c r="W43" i="15" s="1"/>
  <c r="W44" i="15" s="1"/>
  <c r="W45" i="15" s="1"/>
  <c r="W46" i="15" s="1"/>
  <c r="W47" i="15" s="1"/>
  <c r="W48" i="15" s="1"/>
  <c r="W49" i="15" s="1"/>
  <c r="W50" i="15" s="1"/>
  <c r="W51" i="15" s="1"/>
  <c r="W52" i="15" s="1"/>
  <c r="W53" i="15" s="1"/>
  <c r="W54" i="15" s="1"/>
  <c r="W55" i="15" s="1"/>
  <c r="W56" i="15" s="1"/>
  <c r="W57" i="15" s="1"/>
  <c r="W58" i="15" s="1"/>
  <c r="W59" i="15" s="1"/>
  <c r="W60" i="15" s="1"/>
  <c r="W61" i="15" s="1"/>
  <c r="W62" i="15" s="1"/>
  <c r="W63" i="15" s="1"/>
  <c r="W64" i="15" s="1"/>
  <c r="W65" i="15" s="1"/>
  <c r="W66" i="15" s="1"/>
  <c r="W67" i="15" s="1"/>
  <c r="W68" i="15" s="1"/>
  <c r="W69" i="15" s="1"/>
  <c r="W70" i="15" s="1"/>
  <c r="W71" i="15" s="1"/>
  <c r="W72" i="15" s="1"/>
  <c r="W73" i="15" s="1"/>
  <c r="W74" i="15" s="1"/>
  <c r="W75" i="15" s="1"/>
  <c r="W76" i="15" s="1"/>
  <c r="W77" i="15" s="1"/>
  <c r="W78" i="15" s="1"/>
  <c r="W79" i="15" s="1"/>
  <c r="W80" i="15" s="1"/>
  <c r="W81" i="15" s="1"/>
  <c r="W82" i="15" s="1"/>
  <c r="W83" i="15" s="1"/>
  <c r="W84" i="15" s="1"/>
  <c r="W85" i="15" s="1"/>
  <c r="W86" i="15" s="1"/>
  <c r="W87" i="15" s="1"/>
  <c r="W88" i="15" s="1"/>
  <c r="W89" i="15" s="1"/>
  <c r="W90" i="15" s="1"/>
  <c r="W91" i="15" s="1"/>
  <c r="W92" i="15" s="1"/>
  <c r="W93" i="15" s="1"/>
  <c r="W94" i="15" s="1"/>
  <c r="W95" i="15" s="1"/>
  <c r="W96" i="15" s="1"/>
  <c r="W97" i="15" s="1"/>
  <c r="W98" i="15" s="1"/>
  <c r="W99" i="15" s="1"/>
  <c r="W100" i="15" s="1"/>
  <c r="W101" i="15" s="1"/>
  <c r="W102" i="15" s="1"/>
  <c r="W103" i="15" s="1"/>
  <c r="W104" i="15" s="1"/>
  <c r="W105" i="15" s="1"/>
  <c r="W106" i="15" s="1"/>
  <c r="W107" i="15" s="1"/>
  <c r="W108" i="15" s="1"/>
  <c r="W109" i="15" s="1"/>
  <c r="W110" i="15" s="1"/>
  <c r="W111" i="15" s="1"/>
  <c r="W112" i="15" s="1"/>
  <c r="W113" i="15" s="1"/>
  <c r="W114" i="15" s="1"/>
  <c r="W115" i="15" s="1"/>
  <c r="W116" i="15" s="1"/>
  <c r="W117" i="15" s="1"/>
  <c r="W118" i="15" s="1"/>
  <c r="W119" i="15" s="1"/>
  <c r="W120" i="15" s="1"/>
  <c r="W121" i="15" s="1"/>
  <c r="W122" i="15" s="1"/>
  <c r="W123" i="15" s="1"/>
  <c r="W124" i="15" s="1"/>
  <c r="W125" i="15" s="1"/>
  <c r="W126" i="15" s="1"/>
  <c r="W127" i="15" s="1"/>
  <c r="W128" i="15" s="1"/>
  <c r="W129" i="15" s="1"/>
  <c r="W130" i="15" s="1"/>
  <c r="W131" i="15" s="1"/>
  <c r="W132" i="15" s="1"/>
  <c r="W133" i="15" s="1"/>
  <c r="W134" i="15" s="1"/>
  <c r="W135" i="15" s="1"/>
  <c r="W136" i="15" s="1"/>
  <c r="W137" i="15" s="1"/>
  <c r="W138" i="15" s="1"/>
  <c r="W139" i="15" s="1"/>
  <c r="W140" i="15" s="1"/>
  <c r="W141" i="15" s="1"/>
  <c r="W142" i="15" s="1"/>
  <c r="W143" i="15" s="1"/>
  <c r="W144" i="15" s="1"/>
  <c r="W145" i="15" s="1"/>
  <c r="W146" i="15" s="1"/>
  <c r="W147" i="15" s="1"/>
  <c r="W148" i="15" s="1"/>
  <c r="W149" i="15" s="1"/>
  <c r="W150" i="15" s="1"/>
  <c r="W151" i="15" s="1"/>
  <c r="W152" i="15" s="1"/>
  <c r="W153" i="15" s="1"/>
  <c r="W154" i="15" s="1"/>
  <c r="W155" i="15" s="1"/>
  <c r="W156" i="15" s="1"/>
  <c r="W157" i="15" s="1"/>
  <c r="W158" i="15" s="1"/>
  <c r="W159" i="15" s="1"/>
  <c r="W160" i="15" s="1"/>
  <c r="W161" i="15" s="1"/>
  <c r="W162" i="15" s="1"/>
  <c r="W163" i="15" s="1"/>
  <c r="W164" i="15" s="1"/>
  <c r="W165" i="15" s="1"/>
  <c r="W166" i="15" s="1"/>
  <c r="W167" i="15" s="1"/>
  <c r="W168" i="15" s="1"/>
  <c r="W169" i="15" s="1"/>
  <c r="W170" i="15" s="1"/>
  <c r="W171" i="15" s="1"/>
  <c r="W172" i="15" s="1"/>
  <c r="W173" i="15" s="1"/>
  <c r="W174" i="15" s="1"/>
  <c r="W175" i="15" s="1"/>
  <c r="W176" i="15" s="1"/>
  <c r="W177" i="15" s="1"/>
  <c r="W178" i="15" s="1"/>
  <c r="W179" i="15" s="1"/>
  <c r="W180" i="15" s="1"/>
  <c r="W181" i="15" s="1"/>
  <c r="W182" i="15" s="1"/>
  <c r="W183" i="15" s="1"/>
  <c r="W184" i="15" s="1"/>
  <c r="W185" i="15" s="1"/>
  <c r="W186" i="15" s="1"/>
  <c r="W187" i="15" s="1"/>
  <c r="W188" i="15" s="1"/>
  <c r="W189" i="15" s="1"/>
  <c r="W190" i="15" s="1"/>
  <c r="W191" i="15" s="1"/>
  <c r="W192" i="15" s="1"/>
  <c r="W193" i="15" s="1"/>
  <c r="W194" i="15" s="1"/>
  <c r="W195" i="15" s="1"/>
  <c r="W196" i="15" s="1"/>
  <c r="W197" i="15" s="1"/>
  <c r="W198" i="15" s="1"/>
  <c r="W199" i="15" s="1"/>
  <c r="W200" i="15" s="1"/>
  <c r="W201" i="15" s="1"/>
  <c r="W202" i="15" s="1"/>
  <c r="W203" i="15" s="1"/>
  <c r="W204" i="15" s="1"/>
  <c r="W205" i="15" s="1"/>
  <c r="W206" i="15" s="1"/>
  <c r="W207" i="15" s="1"/>
  <c r="W208" i="15" s="1"/>
  <c r="W209" i="15" s="1"/>
  <c r="W210" i="15" s="1"/>
  <c r="W211" i="15" s="1"/>
  <c r="W212" i="15" s="1"/>
  <c r="W213" i="15" s="1"/>
  <c r="W214" i="15" s="1"/>
  <c r="W215" i="15" s="1"/>
  <c r="W216" i="15" s="1"/>
  <c r="W217" i="15" s="1"/>
  <c r="W218" i="15" s="1"/>
  <c r="W219" i="15" s="1"/>
  <c r="W220" i="15" s="1"/>
  <c r="W221" i="15" s="1"/>
  <c r="W222" i="15" s="1"/>
  <c r="W223" i="15" s="1"/>
  <c r="W224" i="15" s="1"/>
  <c r="W225" i="15" s="1"/>
  <c r="W226" i="15" s="1"/>
  <c r="W227" i="15" s="1"/>
  <c r="W228" i="15" s="1"/>
  <c r="W229" i="15" s="1"/>
  <c r="W230" i="15" s="1"/>
  <c r="W231" i="15" s="1"/>
  <c r="W232" i="15" s="1"/>
  <c r="W233" i="15" s="1"/>
  <c r="W234" i="15" s="1"/>
  <c r="W235" i="15" s="1"/>
  <c r="W236" i="15" s="1"/>
  <c r="W237" i="15" s="1"/>
  <c r="W238" i="15" s="1"/>
  <c r="W239" i="15" s="1"/>
  <c r="W240" i="15" s="1"/>
  <c r="W241" i="15" s="1"/>
  <c r="W242" i="15" s="1"/>
  <c r="W243" i="15" s="1"/>
  <c r="W244" i="15" s="1"/>
  <c r="W245" i="15" s="1"/>
  <c r="W246" i="15" s="1"/>
  <c r="W247" i="15" s="1"/>
  <c r="W248" i="15" s="1"/>
  <c r="W249" i="15" s="1"/>
  <c r="W250" i="15" s="1"/>
  <c r="W251" i="15" s="1"/>
  <c r="W252" i="15" s="1"/>
  <c r="W253" i="15" s="1"/>
  <c r="W254" i="15" s="1"/>
  <c r="W255" i="15" s="1"/>
  <c r="W256" i="15" s="1"/>
  <c r="W257" i="15" s="1"/>
  <c r="W258" i="15" s="1"/>
  <c r="W259" i="15" s="1"/>
  <c r="W260" i="15" s="1"/>
  <c r="W261" i="15" s="1"/>
  <c r="W262" i="15" s="1"/>
  <c r="W263" i="15" s="1"/>
  <c r="W264" i="15" s="1"/>
  <c r="W265" i="15" s="1"/>
  <c r="W266" i="15" s="1"/>
  <c r="W267" i="15" s="1"/>
  <c r="W268" i="15" s="1"/>
  <c r="W269" i="15" s="1"/>
  <c r="W270" i="15" s="1"/>
  <c r="W271" i="15" s="1"/>
  <c r="W272" i="15" s="1"/>
  <c r="W273" i="15" s="1"/>
  <c r="W274" i="15" s="1"/>
  <c r="W275" i="15" s="1"/>
  <c r="W276" i="15" s="1"/>
  <c r="W277" i="15" s="1"/>
  <c r="W278" i="15" s="1"/>
  <c r="W279" i="15" s="1"/>
  <c r="W280" i="15" s="1"/>
  <c r="W281" i="15" s="1"/>
  <c r="W282" i="15" s="1"/>
  <c r="W283" i="15" s="1"/>
  <c r="W284" i="15" s="1"/>
  <c r="W285" i="15" s="1"/>
  <c r="W286" i="15" s="1"/>
  <c r="W287" i="15" s="1"/>
  <c r="W288" i="15" s="1"/>
  <c r="W289" i="15" s="1"/>
  <c r="W290" i="15" s="1"/>
  <c r="W291" i="15" s="1"/>
  <c r="W292" i="15" s="1"/>
  <c r="W293" i="15" s="1"/>
  <c r="W294" i="15" s="1"/>
  <c r="W295" i="15" s="1"/>
  <c r="W296" i="15" s="1"/>
  <c r="W297" i="15" s="1"/>
  <c r="W298" i="15" s="1"/>
  <c r="W299" i="15" s="1"/>
  <c r="W300" i="15" s="1"/>
  <c r="W301" i="15" s="1"/>
  <c r="W302" i="15" s="1"/>
  <c r="W303" i="15" s="1"/>
  <c r="W304" i="15" s="1"/>
  <c r="W305" i="15" s="1"/>
  <c r="W306" i="15" s="1"/>
  <c r="W307" i="15" s="1"/>
  <c r="W308" i="15" s="1"/>
  <c r="W309" i="15" s="1"/>
  <c r="W310" i="15" s="1"/>
  <c r="W311" i="15" s="1"/>
  <c r="W312" i="15" s="1"/>
  <c r="W313" i="15" s="1"/>
  <c r="W314" i="15" s="1"/>
  <c r="W315" i="15" s="1"/>
  <c r="W316" i="15" s="1"/>
  <c r="W317" i="15" s="1"/>
  <c r="W318" i="15" s="1"/>
  <c r="W319" i="15" s="1"/>
  <c r="W320" i="15" s="1"/>
  <c r="W321" i="15" s="1"/>
  <c r="W322" i="15" s="1"/>
  <c r="W323" i="15" s="1"/>
  <c r="W324" i="15" s="1"/>
  <c r="W325" i="15" s="1"/>
  <c r="W326" i="15" s="1"/>
  <c r="W327" i="15" s="1"/>
  <c r="W328" i="15" s="1"/>
  <c r="W329" i="15" s="1"/>
  <c r="W330" i="15" s="1"/>
  <c r="W331" i="15" s="1"/>
  <c r="W332" i="15" s="1"/>
  <c r="W333" i="15" s="1"/>
  <c r="W334" i="15" s="1"/>
  <c r="W335" i="15" s="1"/>
  <c r="W336" i="15" s="1"/>
  <c r="W337" i="15" s="1"/>
  <c r="W338" i="15" s="1"/>
  <c r="W339" i="15" s="1"/>
  <c r="W340" i="15" s="1"/>
  <c r="W341" i="15" s="1"/>
  <c r="W342" i="15" s="1"/>
  <c r="W343" i="15" s="1"/>
  <c r="W344" i="15" s="1"/>
  <c r="W345" i="15" s="1"/>
  <c r="W346" i="15" s="1"/>
  <c r="W347" i="15" s="1"/>
  <c r="W348" i="15" s="1"/>
  <c r="W349" i="15" s="1"/>
  <c r="W350" i="15" s="1"/>
  <c r="W351" i="15" s="1"/>
  <c r="W352" i="15" s="1"/>
  <c r="W353" i="15" s="1"/>
  <c r="W354" i="15" s="1"/>
  <c r="W355" i="15" s="1"/>
  <c r="W356" i="15" s="1"/>
  <c r="W357" i="15" s="1"/>
  <c r="W358" i="15" s="1"/>
  <c r="W359" i="15" s="1"/>
  <c r="W360" i="15" s="1"/>
  <c r="W361" i="15" s="1"/>
  <c r="W362" i="15" s="1"/>
  <c r="W363" i="15" s="1"/>
  <c r="W364" i="15" s="1"/>
  <c r="W365" i="15" s="1"/>
  <c r="W366" i="15" s="1"/>
  <c r="W367" i="15" s="1"/>
  <c r="W368" i="15" s="1"/>
  <c r="W369" i="15" s="1"/>
  <c r="W370" i="15" s="1"/>
  <c r="W371" i="15" s="1"/>
  <c r="W372" i="15" s="1"/>
  <c r="W373" i="15" s="1"/>
  <c r="W374" i="15" s="1"/>
  <c r="W375" i="15" s="1"/>
  <c r="W376" i="15" s="1"/>
  <c r="W377" i="15" s="1"/>
  <c r="W378" i="15" s="1"/>
  <c r="W379" i="15" s="1"/>
  <c r="W380" i="15" s="1"/>
  <c r="W381" i="15" s="1"/>
  <c r="W382" i="15" s="1"/>
  <c r="W383" i="15" s="1"/>
  <c r="W384" i="15" s="1"/>
  <c r="W385" i="15" s="1"/>
  <c r="W386" i="15" s="1"/>
  <c r="W387" i="15" s="1"/>
  <c r="W388" i="15" s="1"/>
  <c r="W389" i="15" s="1"/>
  <c r="W390" i="15" s="1"/>
  <c r="W391" i="15" s="1"/>
  <c r="W392" i="15" s="1"/>
  <c r="W393" i="15" s="1"/>
  <c r="W394" i="15" s="1"/>
  <c r="W395" i="15" s="1"/>
  <c r="W396" i="15" s="1"/>
  <c r="W397" i="15" s="1"/>
  <c r="W398" i="15" s="1"/>
  <c r="W399" i="15" s="1"/>
  <c r="W400" i="15" s="1"/>
  <c r="W401" i="15" s="1"/>
  <c r="W402" i="15" s="1"/>
  <c r="W403" i="15" s="1"/>
  <c r="W404" i="15" s="1"/>
  <c r="W405" i="15" s="1"/>
  <c r="W406" i="15" s="1"/>
  <c r="W407" i="15" s="1"/>
  <c r="W408" i="15" s="1"/>
  <c r="W409" i="15" s="1"/>
  <c r="W410" i="15" s="1"/>
  <c r="W411" i="15" s="1"/>
  <c r="W412" i="15" s="1"/>
  <c r="W413" i="15" s="1"/>
  <c r="W414" i="15" s="1"/>
  <c r="W415" i="15" s="1"/>
  <c r="W416" i="15" s="1"/>
  <c r="W417" i="15" s="1"/>
  <c r="W418" i="15" s="1"/>
  <c r="W419" i="15" s="1"/>
  <c r="W420" i="15" s="1"/>
  <c r="W421" i="15" s="1"/>
  <c r="W422" i="15" s="1"/>
  <c r="W423" i="15" s="1"/>
  <c r="W424" i="15" s="1"/>
  <c r="W425" i="15" s="1"/>
  <c r="W426" i="15" s="1"/>
  <c r="W427" i="15" s="1"/>
  <c r="W428" i="15" s="1"/>
  <c r="W429" i="15" s="1"/>
  <c r="W430" i="15" s="1"/>
  <c r="W431" i="15" s="1"/>
  <c r="W432" i="15" s="1"/>
  <c r="W433" i="15" s="1"/>
  <c r="W434" i="15" s="1"/>
  <c r="W435" i="15" s="1"/>
  <c r="W436" i="15" s="1"/>
  <c r="W437" i="15" s="1"/>
  <c r="W438" i="15" s="1"/>
  <c r="W439" i="15" s="1"/>
  <c r="W440" i="15" s="1"/>
  <c r="W441" i="15" s="1"/>
  <c r="W442" i="15" s="1"/>
  <c r="W443" i="15" s="1"/>
  <c r="W444" i="15" s="1"/>
  <c r="W445" i="15" s="1"/>
  <c r="W446" i="15" s="1"/>
  <c r="W447" i="15" s="1"/>
  <c r="W448" i="15" s="1"/>
  <c r="W449" i="15" s="1"/>
  <c r="W450" i="15" s="1"/>
  <c r="W451" i="15" s="1"/>
  <c r="W452" i="15" s="1"/>
  <c r="W453" i="15" s="1"/>
  <c r="W454" i="15" s="1"/>
  <c r="W455" i="15" s="1"/>
  <c r="W456" i="15" s="1"/>
  <c r="W457" i="15" s="1"/>
  <c r="W458" i="15" s="1"/>
  <c r="W459" i="15" s="1"/>
  <c r="W460" i="15" s="1"/>
  <c r="W461" i="15" s="1"/>
  <c r="W462" i="15" s="1"/>
  <c r="W463" i="15" s="1"/>
  <c r="W464" i="15" s="1"/>
  <c r="W465" i="15" s="1"/>
  <c r="W466" i="15" s="1"/>
  <c r="W467" i="15" s="1"/>
  <c r="W468" i="15" s="1"/>
  <c r="W469" i="15" s="1"/>
  <c r="W470" i="15" s="1"/>
  <c r="W471" i="15" s="1"/>
  <c r="W472" i="15" s="1"/>
  <c r="W473" i="15" s="1"/>
  <c r="W474" i="15" s="1"/>
  <c r="W475" i="15" s="1"/>
  <c r="W476" i="15" s="1"/>
  <c r="W477" i="15" s="1"/>
  <c r="W478" i="15" s="1"/>
  <c r="W479" i="15" s="1"/>
  <c r="W480" i="15" s="1"/>
  <c r="W481" i="15" s="1"/>
  <c r="W482" i="15" s="1"/>
  <c r="W483" i="15" s="1"/>
  <c r="W484" i="15" s="1"/>
  <c r="W485" i="15" s="1"/>
  <c r="W486" i="15" s="1"/>
  <c r="W487" i="15" s="1"/>
  <c r="W488" i="15" s="1"/>
  <c r="W489" i="15" s="1"/>
  <c r="B9" i="15"/>
  <c r="F7" i="15"/>
  <c r="B10" i="15" s="1"/>
  <c r="B11" i="15" s="1"/>
  <c r="B12" i="15" s="1"/>
  <c r="B13" i="15" s="1"/>
  <c r="B14" i="15" s="1"/>
  <c r="B15" i="15" s="1"/>
  <c r="B16" i="15" s="1"/>
  <c r="B17" i="15" s="1"/>
  <c r="B18" i="15" s="1"/>
  <c r="B19" i="15" s="1"/>
  <c r="B20" i="15" s="1"/>
  <c r="B21" i="15" s="1"/>
  <c r="B22" i="15" s="1"/>
  <c r="B23" i="15" s="1"/>
  <c r="B24" i="15" s="1"/>
  <c r="B25" i="15" s="1"/>
  <c r="B26" i="15" s="1"/>
  <c r="B27" i="15" s="1"/>
  <c r="B28" i="15" s="1"/>
  <c r="B29" i="15" s="1"/>
  <c r="B30" i="15" s="1"/>
  <c r="B31" i="15" s="1"/>
  <c r="B32" i="15" s="1"/>
  <c r="B33" i="15" s="1"/>
  <c r="B34" i="15" s="1"/>
  <c r="B35" i="15" s="1"/>
  <c r="B36" i="15" s="1"/>
  <c r="B37" i="15" s="1"/>
  <c r="B38" i="15" s="1"/>
  <c r="B39" i="15" s="1"/>
  <c r="B40" i="15" s="1"/>
  <c r="B41" i="15" s="1"/>
  <c r="B42" i="15" s="1"/>
  <c r="B43" i="15" s="1"/>
  <c r="B44" i="15" s="1"/>
  <c r="B45" i="15" s="1"/>
  <c r="B46" i="15" s="1"/>
  <c r="B47" i="15" s="1"/>
  <c r="B48" i="15" s="1"/>
  <c r="B49" i="15" s="1"/>
  <c r="B50" i="15" s="1"/>
  <c r="B51" i="15" s="1"/>
  <c r="B52" i="15" s="1"/>
  <c r="B53" i="15" s="1"/>
  <c r="B54" i="15" s="1"/>
  <c r="B55" i="15" s="1"/>
  <c r="B56" i="15" s="1"/>
  <c r="B57" i="15" s="1"/>
  <c r="B58" i="15" s="1"/>
  <c r="B59" i="15" s="1"/>
  <c r="B60" i="15" s="1"/>
  <c r="B61" i="15" s="1"/>
  <c r="B62" i="15" s="1"/>
  <c r="B63" i="15" s="1"/>
  <c r="B64" i="15" s="1"/>
  <c r="B65" i="15" s="1"/>
  <c r="B66" i="15" s="1"/>
  <c r="B67" i="15" s="1"/>
  <c r="B68" i="15" s="1"/>
  <c r="B69" i="15" s="1"/>
  <c r="B70" i="15" s="1"/>
  <c r="B71" i="15" s="1"/>
  <c r="B72" i="15" s="1"/>
  <c r="B73" i="15" s="1"/>
  <c r="B74" i="15" s="1"/>
  <c r="B75" i="15" s="1"/>
  <c r="B76" i="15" s="1"/>
  <c r="B77" i="15" s="1"/>
  <c r="B78" i="15" s="1"/>
  <c r="B79" i="15" s="1"/>
  <c r="B80" i="15" s="1"/>
  <c r="B81" i="15" s="1"/>
  <c r="B82" i="15" s="1"/>
  <c r="B83" i="15" s="1"/>
  <c r="B84" i="15" s="1"/>
  <c r="B85" i="15" s="1"/>
  <c r="B86" i="15" s="1"/>
  <c r="B87" i="15" s="1"/>
  <c r="B88" i="15" s="1"/>
  <c r="B89" i="15" s="1"/>
  <c r="B90" i="15" s="1"/>
  <c r="B91" i="15" s="1"/>
  <c r="B92" i="15" s="1"/>
  <c r="B93" i="15" s="1"/>
  <c r="B94" i="15" s="1"/>
  <c r="B95" i="15" s="1"/>
  <c r="B96" i="15" s="1"/>
  <c r="B97" i="15" s="1"/>
  <c r="B98" i="15" s="1"/>
  <c r="B99" i="15" s="1"/>
  <c r="B100" i="15" s="1"/>
  <c r="B101" i="15" s="1"/>
  <c r="B102" i="15" s="1"/>
  <c r="B103" i="15" s="1"/>
  <c r="B104" i="15" s="1"/>
  <c r="B105" i="15" s="1"/>
  <c r="B106" i="15" s="1"/>
  <c r="B107" i="15" s="1"/>
  <c r="B108" i="15" s="1"/>
  <c r="B109" i="15" s="1"/>
  <c r="B110" i="15" s="1"/>
  <c r="B111" i="15" s="1"/>
  <c r="B112" i="15" s="1"/>
  <c r="B113" i="15" s="1"/>
  <c r="B114" i="15" s="1"/>
  <c r="B115" i="15" s="1"/>
  <c r="B116" i="15" s="1"/>
  <c r="B117" i="15" s="1"/>
  <c r="B118" i="15" s="1"/>
  <c r="B119" i="15" s="1"/>
  <c r="B120" i="15" s="1"/>
  <c r="B121" i="15" s="1"/>
  <c r="B122" i="15" s="1"/>
  <c r="B123" i="15" s="1"/>
  <c r="B124" i="15" s="1"/>
  <c r="B125" i="15" s="1"/>
  <c r="B126" i="15" s="1"/>
  <c r="B127" i="15" s="1"/>
  <c r="B128" i="15" s="1"/>
  <c r="B129" i="15" s="1"/>
  <c r="B130" i="15" s="1"/>
  <c r="B131" i="15" s="1"/>
  <c r="B132" i="15" s="1"/>
  <c r="B133" i="15" s="1"/>
  <c r="B134" i="15" s="1"/>
  <c r="B135" i="15" s="1"/>
  <c r="B136" i="15" s="1"/>
  <c r="B137" i="15" s="1"/>
  <c r="B138" i="15" s="1"/>
  <c r="B139" i="15" s="1"/>
  <c r="B140" i="15" s="1"/>
  <c r="B141" i="15" s="1"/>
  <c r="B142" i="15" s="1"/>
  <c r="B143" i="15" s="1"/>
  <c r="B144" i="15" s="1"/>
  <c r="B145" i="15" s="1"/>
  <c r="B146" i="15" s="1"/>
  <c r="B147" i="15" s="1"/>
  <c r="B148" i="15" s="1"/>
  <c r="B149" i="15" s="1"/>
  <c r="B150" i="15" s="1"/>
  <c r="B151" i="15" s="1"/>
  <c r="B152" i="15" s="1"/>
  <c r="B153" i="15" s="1"/>
  <c r="B154" i="15" s="1"/>
  <c r="B155" i="15" s="1"/>
  <c r="B156" i="15" s="1"/>
  <c r="B157" i="15" s="1"/>
  <c r="B158" i="15" s="1"/>
  <c r="B159" i="15" s="1"/>
  <c r="B160" i="15" s="1"/>
  <c r="B161" i="15" s="1"/>
  <c r="B162" i="15" s="1"/>
  <c r="B163" i="15" s="1"/>
  <c r="B164" i="15" s="1"/>
  <c r="B165" i="15" s="1"/>
  <c r="B166" i="15" s="1"/>
  <c r="B167" i="15" s="1"/>
  <c r="B168" i="15" s="1"/>
  <c r="B169" i="15" s="1"/>
  <c r="B170" i="15" s="1"/>
  <c r="B171" i="15" s="1"/>
  <c r="B172" i="15" s="1"/>
  <c r="B173" i="15" s="1"/>
  <c r="B174" i="15" s="1"/>
  <c r="B175" i="15" s="1"/>
  <c r="B176" i="15" s="1"/>
  <c r="B177" i="15" s="1"/>
  <c r="B178" i="15" s="1"/>
  <c r="B179" i="15" s="1"/>
  <c r="B180" i="15" s="1"/>
  <c r="B181" i="15" s="1"/>
  <c r="B182" i="15" s="1"/>
  <c r="B183" i="15" s="1"/>
  <c r="B184" i="15" s="1"/>
  <c r="B185" i="15" s="1"/>
  <c r="B186" i="15" s="1"/>
  <c r="B187" i="15" s="1"/>
  <c r="B188" i="15" s="1"/>
  <c r="B189" i="15" s="1"/>
  <c r="B190" i="15" s="1"/>
  <c r="B191" i="15" s="1"/>
  <c r="B192" i="15" s="1"/>
  <c r="B193" i="15" s="1"/>
  <c r="B194" i="15" s="1"/>
  <c r="B195" i="15" s="1"/>
  <c r="B196" i="15" s="1"/>
  <c r="B197" i="15" s="1"/>
  <c r="B198" i="15" s="1"/>
  <c r="B199" i="15" s="1"/>
  <c r="B200" i="15" s="1"/>
  <c r="B201" i="15" s="1"/>
  <c r="B202" i="15" s="1"/>
  <c r="B203" i="15" s="1"/>
  <c r="B204" i="15" s="1"/>
  <c r="B205" i="15" s="1"/>
  <c r="B206" i="15" s="1"/>
  <c r="B207" i="15" s="1"/>
  <c r="B208" i="15" s="1"/>
  <c r="B209" i="15" s="1"/>
  <c r="B210" i="15" s="1"/>
  <c r="B211" i="15" s="1"/>
  <c r="B212" i="15" s="1"/>
  <c r="B213" i="15" s="1"/>
  <c r="B214" i="15" s="1"/>
  <c r="B215" i="15" s="1"/>
  <c r="B216" i="15" s="1"/>
  <c r="B217" i="15" s="1"/>
  <c r="B218" i="15" s="1"/>
  <c r="B219" i="15" s="1"/>
  <c r="B220" i="15" s="1"/>
  <c r="B221" i="15" s="1"/>
  <c r="B222" i="15" s="1"/>
  <c r="B223" i="15" s="1"/>
  <c r="B224" i="15" s="1"/>
  <c r="B225" i="15" s="1"/>
  <c r="B226" i="15" s="1"/>
  <c r="B227" i="15" s="1"/>
  <c r="B228" i="15" s="1"/>
  <c r="B229" i="15" s="1"/>
  <c r="B230" i="15" s="1"/>
  <c r="B231" i="15" s="1"/>
  <c r="B232" i="15" s="1"/>
  <c r="B233" i="15" s="1"/>
  <c r="B234" i="15" s="1"/>
  <c r="B235" i="15" s="1"/>
  <c r="B236" i="15" s="1"/>
  <c r="B237" i="15" s="1"/>
  <c r="B238" i="15" s="1"/>
  <c r="B239" i="15" s="1"/>
  <c r="B240" i="15" s="1"/>
  <c r="B241" i="15" s="1"/>
  <c r="B242" i="15" s="1"/>
  <c r="B243" i="15" s="1"/>
  <c r="B244" i="15" s="1"/>
  <c r="B245" i="15" s="1"/>
  <c r="B246" i="15" s="1"/>
  <c r="B247" i="15" s="1"/>
  <c r="B248" i="15" s="1"/>
  <c r="B249" i="15" s="1"/>
  <c r="B250" i="15" s="1"/>
  <c r="B251" i="15" s="1"/>
  <c r="B252" i="15" s="1"/>
  <c r="B253" i="15" s="1"/>
  <c r="B254" i="15" s="1"/>
  <c r="B255" i="15" s="1"/>
  <c r="B256" i="15" s="1"/>
  <c r="B257" i="15" s="1"/>
  <c r="B258" i="15" s="1"/>
  <c r="B259" i="15" s="1"/>
  <c r="B260" i="15" s="1"/>
  <c r="B261" i="15" s="1"/>
  <c r="B262" i="15" s="1"/>
  <c r="B263" i="15" s="1"/>
  <c r="B264" i="15" s="1"/>
  <c r="B265" i="15" s="1"/>
  <c r="B266" i="15" s="1"/>
  <c r="B267" i="15" s="1"/>
  <c r="B268" i="15" s="1"/>
  <c r="B269" i="15" s="1"/>
  <c r="B270" i="15" s="1"/>
  <c r="B271" i="15" s="1"/>
  <c r="B272" i="15" s="1"/>
  <c r="B273" i="15" s="1"/>
  <c r="B274" i="15" s="1"/>
  <c r="B275" i="15" s="1"/>
  <c r="B276" i="15" s="1"/>
  <c r="B277" i="15" s="1"/>
  <c r="B278" i="15" s="1"/>
  <c r="B279" i="15" s="1"/>
  <c r="B280" i="15" s="1"/>
  <c r="B281" i="15" s="1"/>
  <c r="B282" i="15" s="1"/>
  <c r="B283" i="15" s="1"/>
  <c r="B284" i="15" s="1"/>
  <c r="B285" i="15" s="1"/>
  <c r="B286" i="15" s="1"/>
  <c r="B287" i="15" s="1"/>
  <c r="B288" i="15" s="1"/>
  <c r="B289" i="15" s="1"/>
  <c r="B290" i="15" s="1"/>
  <c r="B291" i="15" s="1"/>
  <c r="B292" i="15" s="1"/>
  <c r="B293" i="15" s="1"/>
  <c r="B294" i="15" s="1"/>
  <c r="B295" i="15" s="1"/>
  <c r="B296" i="15" s="1"/>
  <c r="B297" i="15" s="1"/>
  <c r="B298" i="15" s="1"/>
  <c r="B299" i="15" s="1"/>
  <c r="B300" i="15" s="1"/>
  <c r="B301" i="15" s="1"/>
  <c r="B302" i="15" s="1"/>
  <c r="B303" i="15" s="1"/>
  <c r="B304" i="15" s="1"/>
  <c r="B305" i="15" s="1"/>
  <c r="B306" i="15" s="1"/>
  <c r="B307" i="15" s="1"/>
  <c r="B308" i="15" s="1"/>
  <c r="B309" i="15" s="1"/>
  <c r="B310" i="15" s="1"/>
  <c r="B311" i="15" s="1"/>
  <c r="B312" i="15" s="1"/>
  <c r="B313" i="15" s="1"/>
  <c r="B314" i="15" s="1"/>
  <c r="B315" i="15" s="1"/>
  <c r="B316" i="15" s="1"/>
  <c r="B317" i="15" s="1"/>
  <c r="B318" i="15" s="1"/>
  <c r="B319" i="15" s="1"/>
  <c r="B320" i="15" s="1"/>
  <c r="B321" i="15" s="1"/>
  <c r="B322" i="15" s="1"/>
  <c r="B323" i="15" s="1"/>
  <c r="B324" i="15" s="1"/>
  <c r="B325" i="15" s="1"/>
  <c r="B326" i="15" s="1"/>
  <c r="B327" i="15" s="1"/>
  <c r="B328" i="15" s="1"/>
  <c r="B329" i="15" s="1"/>
  <c r="B330" i="15" s="1"/>
  <c r="B331" i="15" s="1"/>
  <c r="B332" i="15" s="1"/>
  <c r="B333" i="15" s="1"/>
  <c r="B334" i="15" s="1"/>
  <c r="B335" i="15" s="1"/>
  <c r="B336" i="15" s="1"/>
  <c r="B337" i="15" s="1"/>
  <c r="B338" i="15" s="1"/>
  <c r="B339" i="15" s="1"/>
  <c r="B340" i="15" s="1"/>
  <c r="B341" i="15" s="1"/>
  <c r="B342" i="15" s="1"/>
  <c r="B343" i="15" s="1"/>
  <c r="B344" i="15" s="1"/>
  <c r="B345" i="15" s="1"/>
  <c r="B346" i="15" s="1"/>
  <c r="B347" i="15" s="1"/>
  <c r="B348" i="15" s="1"/>
  <c r="B349" i="15" s="1"/>
  <c r="B350" i="15" s="1"/>
  <c r="B351" i="15" s="1"/>
  <c r="B352" i="15" s="1"/>
  <c r="B353" i="15" s="1"/>
  <c r="B354" i="15" s="1"/>
  <c r="B355" i="15" s="1"/>
  <c r="B356" i="15" s="1"/>
  <c r="B357" i="15" s="1"/>
  <c r="B358" i="15" s="1"/>
  <c r="B359" i="15" s="1"/>
  <c r="B360" i="15" s="1"/>
  <c r="B361" i="15" s="1"/>
  <c r="B362" i="15" s="1"/>
  <c r="B363" i="15" s="1"/>
  <c r="B364" i="15" s="1"/>
  <c r="B365" i="15" s="1"/>
  <c r="B366" i="15" s="1"/>
  <c r="B367" i="15" s="1"/>
  <c r="B368" i="15" s="1"/>
  <c r="B369" i="15" s="1"/>
  <c r="B370" i="15" s="1"/>
  <c r="B371" i="15" s="1"/>
  <c r="B372" i="15" s="1"/>
  <c r="B373" i="15" s="1"/>
  <c r="B374" i="15" s="1"/>
  <c r="B375" i="15" s="1"/>
  <c r="B376" i="15" s="1"/>
  <c r="B377" i="15" s="1"/>
  <c r="B378" i="15" s="1"/>
  <c r="B379" i="15" s="1"/>
  <c r="B380" i="15" s="1"/>
  <c r="B381" i="15" s="1"/>
  <c r="B382" i="15" s="1"/>
  <c r="B383" i="15" s="1"/>
  <c r="B384" i="15" s="1"/>
  <c r="B385" i="15" s="1"/>
  <c r="B386" i="15" s="1"/>
  <c r="B387" i="15" s="1"/>
  <c r="B388" i="15" s="1"/>
  <c r="B389" i="15" s="1"/>
  <c r="B390" i="15" s="1"/>
  <c r="B391" i="15" s="1"/>
  <c r="B392" i="15" s="1"/>
  <c r="B393" i="15" s="1"/>
  <c r="B394" i="15" s="1"/>
  <c r="B395" i="15" s="1"/>
  <c r="B396" i="15" s="1"/>
  <c r="B397" i="15" s="1"/>
  <c r="B398" i="15" s="1"/>
  <c r="B399" i="15" s="1"/>
  <c r="B400" i="15" s="1"/>
  <c r="B401" i="15" s="1"/>
  <c r="B402" i="15" s="1"/>
  <c r="B403" i="15" s="1"/>
  <c r="B404" i="15" s="1"/>
  <c r="B405" i="15" s="1"/>
  <c r="B406" i="15" s="1"/>
  <c r="B407" i="15" s="1"/>
  <c r="B408" i="15" s="1"/>
  <c r="B409" i="15" s="1"/>
  <c r="B410" i="15" s="1"/>
  <c r="B411" i="15" s="1"/>
  <c r="B412" i="15" s="1"/>
  <c r="B413" i="15" s="1"/>
  <c r="B414" i="15" s="1"/>
  <c r="B415" i="15" s="1"/>
  <c r="B416" i="15" s="1"/>
  <c r="B417" i="15" s="1"/>
  <c r="B418" i="15" s="1"/>
  <c r="B419" i="15" s="1"/>
  <c r="B420" i="15" s="1"/>
  <c r="B421" i="15" s="1"/>
  <c r="B422" i="15" s="1"/>
  <c r="B423" i="15" s="1"/>
  <c r="B424" i="15" s="1"/>
  <c r="B425" i="15" s="1"/>
  <c r="B426" i="15" s="1"/>
  <c r="B427" i="15" s="1"/>
  <c r="B428" i="15" s="1"/>
  <c r="B429" i="15" s="1"/>
  <c r="B430" i="15" s="1"/>
  <c r="B431" i="15" s="1"/>
  <c r="B432" i="15" s="1"/>
  <c r="B433" i="15" s="1"/>
  <c r="B434" i="15" s="1"/>
  <c r="B435" i="15" s="1"/>
  <c r="B436" i="15" s="1"/>
  <c r="B437" i="15" s="1"/>
  <c r="B438" i="15" s="1"/>
  <c r="B439" i="15" s="1"/>
  <c r="B440" i="15" s="1"/>
  <c r="B441" i="15" s="1"/>
  <c r="B442" i="15" s="1"/>
  <c r="B443" i="15" s="1"/>
  <c r="B444" i="15" s="1"/>
  <c r="B445" i="15" s="1"/>
  <c r="B446" i="15" s="1"/>
  <c r="B447" i="15" s="1"/>
  <c r="B448" i="15" s="1"/>
  <c r="B449" i="15" s="1"/>
  <c r="B450" i="15" s="1"/>
  <c r="B451" i="15" s="1"/>
  <c r="B452" i="15" s="1"/>
  <c r="B453" i="15" s="1"/>
  <c r="B454" i="15" s="1"/>
  <c r="B455" i="15" s="1"/>
  <c r="B456" i="15" s="1"/>
  <c r="B457" i="15" s="1"/>
  <c r="B458" i="15" s="1"/>
  <c r="B459" i="15" s="1"/>
  <c r="B460" i="15" s="1"/>
  <c r="B461" i="15" s="1"/>
  <c r="B462" i="15" s="1"/>
  <c r="B463" i="15" s="1"/>
  <c r="B464" i="15" s="1"/>
  <c r="B465" i="15" s="1"/>
  <c r="B466" i="15" s="1"/>
  <c r="B467" i="15" s="1"/>
  <c r="B468" i="15" s="1"/>
  <c r="B469" i="15" s="1"/>
  <c r="B470" i="15" s="1"/>
  <c r="B471" i="15" s="1"/>
  <c r="B472" i="15" s="1"/>
  <c r="B473" i="15" s="1"/>
  <c r="B474" i="15" s="1"/>
  <c r="B475" i="15" s="1"/>
  <c r="B476" i="15" s="1"/>
  <c r="B477" i="15" s="1"/>
  <c r="B478" i="15" s="1"/>
  <c r="B479" i="15" s="1"/>
  <c r="B480" i="15" s="1"/>
  <c r="B481" i="15" s="1"/>
  <c r="B482" i="15" s="1"/>
  <c r="B483" i="15" s="1"/>
  <c r="B484" i="15" s="1"/>
  <c r="B485" i="15" s="1"/>
  <c r="B486" i="15" s="1"/>
  <c r="B487" i="15" s="1"/>
  <c r="B488" i="15" s="1"/>
  <c r="B489" i="15" s="1"/>
  <c r="J7" i="15"/>
  <c r="W9" i="15" l="1"/>
  <c r="M7" i="15"/>
  <c r="I10" i="15" s="1"/>
  <c r="I11" i="15" s="1"/>
  <c r="I12" i="15" s="1"/>
  <c r="I13" i="15" s="1"/>
  <c r="I14" i="15" s="1"/>
  <c r="I15" i="15" s="1"/>
  <c r="I16" i="15" s="1"/>
  <c r="I17" i="15" s="1"/>
  <c r="I18" i="15" s="1"/>
  <c r="I19" i="15" s="1"/>
  <c r="I20" i="15" s="1"/>
  <c r="I21" i="15" s="1"/>
  <c r="I22" i="15" s="1"/>
  <c r="I23" i="15" s="1"/>
  <c r="I24" i="15" s="1"/>
  <c r="I25" i="15" s="1"/>
  <c r="I26" i="15" s="1"/>
  <c r="I27" i="15" s="1"/>
  <c r="I28" i="15" s="1"/>
  <c r="I29" i="15" s="1"/>
  <c r="I30" i="15" s="1"/>
  <c r="I31" i="15" s="1"/>
  <c r="I32" i="15" s="1"/>
  <c r="I33" i="15" s="1"/>
  <c r="I34" i="15" s="1"/>
  <c r="I35" i="15" s="1"/>
  <c r="I36" i="15" s="1"/>
  <c r="I37" i="15" s="1"/>
  <c r="I38" i="15" s="1"/>
  <c r="I39" i="15" s="1"/>
  <c r="I40" i="15" s="1"/>
  <c r="I41" i="15" s="1"/>
  <c r="I42" i="15" s="1"/>
  <c r="I43" i="15" s="1"/>
  <c r="I44" i="15" s="1"/>
  <c r="I45" i="15" s="1"/>
  <c r="I46" i="15" s="1"/>
  <c r="I47" i="15" s="1"/>
  <c r="I48" i="15" s="1"/>
  <c r="I49" i="15" s="1"/>
  <c r="I50" i="15" s="1"/>
  <c r="I51" i="15" s="1"/>
  <c r="I52" i="15" s="1"/>
  <c r="I53" i="15" s="1"/>
  <c r="I54" i="15" s="1"/>
  <c r="I55" i="15" s="1"/>
  <c r="I56" i="15" s="1"/>
  <c r="I57" i="15" s="1"/>
  <c r="I58" i="15" s="1"/>
  <c r="I59" i="15" s="1"/>
  <c r="I60" i="15" s="1"/>
  <c r="I61" i="15" s="1"/>
  <c r="I62" i="15" s="1"/>
  <c r="I63" i="15" s="1"/>
  <c r="I64" i="15" s="1"/>
  <c r="I65" i="15" s="1"/>
  <c r="I66" i="15" s="1"/>
  <c r="I67" i="15" s="1"/>
  <c r="I68" i="15" s="1"/>
  <c r="I69" i="15" s="1"/>
  <c r="I70" i="15" s="1"/>
  <c r="I71" i="15" s="1"/>
  <c r="I72" i="15" s="1"/>
  <c r="I73" i="15" s="1"/>
  <c r="I74" i="15" s="1"/>
  <c r="I75" i="15" s="1"/>
  <c r="I76" i="15" s="1"/>
  <c r="I77" i="15" s="1"/>
  <c r="I78" i="15" s="1"/>
  <c r="I79" i="15" s="1"/>
  <c r="I80" i="15" s="1"/>
  <c r="I81" i="15" s="1"/>
  <c r="I82" i="15" s="1"/>
  <c r="I83" i="15" s="1"/>
  <c r="I84" i="15" s="1"/>
  <c r="I85" i="15" s="1"/>
  <c r="I86" i="15" s="1"/>
  <c r="I87" i="15" s="1"/>
  <c r="I88" i="15" s="1"/>
  <c r="I89" i="15" s="1"/>
  <c r="I90" i="15" s="1"/>
  <c r="I91" i="15" s="1"/>
  <c r="I92" i="15" s="1"/>
  <c r="I93" i="15" s="1"/>
  <c r="I94" i="15" s="1"/>
  <c r="I95" i="15" s="1"/>
  <c r="I96" i="15" s="1"/>
  <c r="I97" i="15" s="1"/>
  <c r="I98" i="15" s="1"/>
  <c r="I99" i="15" s="1"/>
  <c r="I100" i="15" s="1"/>
  <c r="I101" i="15" s="1"/>
  <c r="I102" i="15" s="1"/>
  <c r="I103" i="15" s="1"/>
  <c r="I104" i="15" s="1"/>
  <c r="I105" i="15" s="1"/>
  <c r="I106" i="15" s="1"/>
  <c r="I107" i="15" s="1"/>
  <c r="I108" i="15" s="1"/>
  <c r="I109" i="15" s="1"/>
  <c r="I110" i="15" s="1"/>
  <c r="I111" i="15" s="1"/>
  <c r="I112" i="15" s="1"/>
  <c r="I113" i="15" s="1"/>
  <c r="I114" i="15" s="1"/>
  <c r="I115" i="15" s="1"/>
  <c r="I116" i="15" s="1"/>
  <c r="I117" i="15" s="1"/>
  <c r="I118" i="15" s="1"/>
  <c r="I119" i="15" s="1"/>
  <c r="I120" i="15" s="1"/>
  <c r="I121" i="15" s="1"/>
  <c r="I122" i="15" s="1"/>
  <c r="I123" i="15" s="1"/>
  <c r="I124" i="15" s="1"/>
  <c r="I125" i="15" s="1"/>
  <c r="I126" i="15" s="1"/>
  <c r="I127" i="15" s="1"/>
  <c r="I128" i="15" s="1"/>
  <c r="I129" i="15" s="1"/>
  <c r="I130" i="15" s="1"/>
  <c r="I131" i="15" s="1"/>
  <c r="I132" i="15" s="1"/>
  <c r="I133" i="15" s="1"/>
  <c r="I134" i="15" s="1"/>
  <c r="I135" i="15" s="1"/>
  <c r="I136" i="15" s="1"/>
  <c r="I137" i="15" s="1"/>
  <c r="I138" i="15" s="1"/>
  <c r="I139" i="15" s="1"/>
  <c r="I140" i="15" s="1"/>
  <c r="I141" i="15" s="1"/>
  <c r="I142" i="15" s="1"/>
  <c r="I143" i="15" s="1"/>
  <c r="I144" i="15" s="1"/>
  <c r="I145" i="15" s="1"/>
  <c r="I146" i="15" s="1"/>
  <c r="I147" i="15" s="1"/>
  <c r="I148" i="15" s="1"/>
  <c r="I149" i="15" s="1"/>
  <c r="I150" i="15" s="1"/>
  <c r="I151" i="15" s="1"/>
  <c r="I152" i="15" s="1"/>
  <c r="I153" i="15" s="1"/>
  <c r="I154" i="15" s="1"/>
  <c r="I155" i="15" s="1"/>
  <c r="I156" i="15" s="1"/>
  <c r="I157" i="15" s="1"/>
  <c r="I158" i="15" s="1"/>
  <c r="I159" i="15" s="1"/>
  <c r="I160" i="15" s="1"/>
  <c r="I161" i="15" s="1"/>
  <c r="I162" i="15" s="1"/>
  <c r="I163" i="15" s="1"/>
  <c r="I164" i="15" s="1"/>
  <c r="I165" i="15" s="1"/>
  <c r="I166" i="15" s="1"/>
  <c r="I167" i="15" s="1"/>
  <c r="I168" i="15" s="1"/>
  <c r="I169" i="15" s="1"/>
  <c r="I170" i="15" s="1"/>
  <c r="I171" i="15" s="1"/>
  <c r="I172" i="15" s="1"/>
  <c r="I173" i="15" s="1"/>
  <c r="I174" i="15" s="1"/>
  <c r="I175" i="15" s="1"/>
  <c r="I176" i="15" s="1"/>
  <c r="I177" i="15" s="1"/>
  <c r="I178" i="15" s="1"/>
  <c r="I179" i="15" s="1"/>
  <c r="I180" i="15" s="1"/>
  <c r="I181" i="15" s="1"/>
  <c r="I182" i="15" s="1"/>
  <c r="I183" i="15" s="1"/>
  <c r="I184" i="15" s="1"/>
  <c r="I185" i="15" s="1"/>
  <c r="I186" i="15" s="1"/>
  <c r="I187" i="15" s="1"/>
  <c r="I188" i="15" s="1"/>
  <c r="I189" i="15" s="1"/>
  <c r="I190" i="15" s="1"/>
  <c r="I191" i="15" s="1"/>
  <c r="I192" i="15" s="1"/>
  <c r="I193" i="15" s="1"/>
  <c r="I194" i="15" s="1"/>
  <c r="I195" i="15" s="1"/>
  <c r="I196" i="15" s="1"/>
  <c r="I197" i="15" s="1"/>
  <c r="I198" i="15" s="1"/>
  <c r="I199" i="15" s="1"/>
  <c r="I200" i="15" s="1"/>
  <c r="I201" i="15" s="1"/>
  <c r="I202" i="15" s="1"/>
  <c r="I203" i="15" s="1"/>
  <c r="I204" i="15" s="1"/>
  <c r="I205" i="15" s="1"/>
  <c r="I206" i="15" s="1"/>
  <c r="I207" i="15" s="1"/>
  <c r="I208" i="15" s="1"/>
  <c r="I209" i="15" s="1"/>
  <c r="I210" i="15" s="1"/>
  <c r="I211" i="15" s="1"/>
  <c r="I212" i="15" s="1"/>
  <c r="I213" i="15" s="1"/>
  <c r="I214" i="15" s="1"/>
  <c r="I215" i="15" s="1"/>
  <c r="I216" i="15" s="1"/>
  <c r="I217" i="15" s="1"/>
  <c r="I218" i="15" s="1"/>
  <c r="I219" i="15" s="1"/>
  <c r="I220" i="15" s="1"/>
  <c r="I221" i="15" s="1"/>
  <c r="I222" i="15" s="1"/>
  <c r="I223" i="15" s="1"/>
  <c r="I224" i="15" s="1"/>
  <c r="I225" i="15" s="1"/>
  <c r="I226" i="15" s="1"/>
  <c r="I227" i="15" s="1"/>
  <c r="I228" i="15" s="1"/>
  <c r="I229" i="15" s="1"/>
  <c r="I230" i="15" s="1"/>
  <c r="I231" i="15" s="1"/>
  <c r="I232" i="15" s="1"/>
  <c r="I233" i="15" s="1"/>
  <c r="I234" i="15" s="1"/>
  <c r="I235" i="15" s="1"/>
  <c r="I236" i="15" s="1"/>
  <c r="I237" i="15" s="1"/>
  <c r="I238" i="15" s="1"/>
  <c r="I239" i="15" s="1"/>
  <c r="I240" i="15" s="1"/>
  <c r="I241" i="15" s="1"/>
  <c r="I242" i="15" s="1"/>
  <c r="I243" i="15" s="1"/>
  <c r="I244" i="15" s="1"/>
  <c r="I245" i="15" s="1"/>
  <c r="I246" i="15" s="1"/>
  <c r="I247" i="15" s="1"/>
  <c r="I248" i="15" s="1"/>
  <c r="I249" i="15" s="1"/>
  <c r="I250" i="15" s="1"/>
  <c r="I251" i="15" s="1"/>
  <c r="I252" i="15" s="1"/>
  <c r="I253" i="15" s="1"/>
  <c r="I254" i="15" s="1"/>
  <c r="I255" i="15" s="1"/>
  <c r="I256" i="15" s="1"/>
  <c r="I257" i="15" s="1"/>
  <c r="I258" i="15" s="1"/>
  <c r="I259" i="15" s="1"/>
  <c r="I260" i="15" s="1"/>
  <c r="I261" i="15" s="1"/>
  <c r="I262" i="15" s="1"/>
  <c r="I263" i="15" s="1"/>
  <c r="I264" i="15" s="1"/>
  <c r="I265" i="15" s="1"/>
  <c r="I266" i="15" s="1"/>
  <c r="I267" i="15" s="1"/>
  <c r="I268" i="15" s="1"/>
  <c r="I269" i="15" s="1"/>
  <c r="I270" i="15" s="1"/>
  <c r="I271" i="15" s="1"/>
  <c r="I272" i="15" s="1"/>
  <c r="I273" i="15" s="1"/>
  <c r="I274" i="15" s="1"/>
  <c r="I275" i="15" s="1"/>
  <c r="I276" i="15" s="1"/>
  <c r="I277" i="15" s="1"/>
  <c r="I278" i="15" s="1"/>
  <c r="I279" i="15" s="1"/>
  <c r="I280" i="15" s="1"/>
  <c r="I281" i="15" s="1"/>
  <c r="I282" i="15" s="1"/>
  <c r="I283" i="15" s="1"/>
  <c r="I284" i="15" s="1"/>
  <c r="I285" i="15" s="1"/>
  <c r="I286" i="15" s="1"/>
  <c r="I287" i="15" s="1"/>
  <c r="I288" i="15" s="1"/>
  <c r="I289" i="15" s="1"/>
  <c r="I290" i="15" s="1"/>
  <c r="I291" i="15" s="1"/>
  <c r="I292" i="15" s="1"/>
  <c r="I293" i="15" s="1"/>
  <c r="I294" i="15" s="1"/>
  <c r="I295" i="15" s="1"/>
  <c r="I296" i="15" s="1"/>
  <c r="I297" i="15" s="1"/>
  <c r="I298" i="15" s="1"/>
  <c r="I299" i="15" s="1"/>
  <c r="I300" i="15" s="1"/>
  <c r="I301" i="15" s="1"/>
  <c r="I302" i="15" s="1"/>
  <c r="I303" i="15" s="1"/>
  <c r="I304" i="15" s="1"/>
  <c r="I305" i="15" s="1"/>
  <c r="I306" i="15" s="1"/>
  <c r="I307" i="15" s="1"/>
  <c r="I308" i="15" s="1"/>
  <c r="I309" i="15" s="1"/>
  <c r="I310" i="15" s="1"/>
  <c r="I311" i="15" s="1"/>
  <c r="I312" i="15" s="1"/>
  <c r="I313" i="15" s="1"/>
  <c r="I314" i="15" s="1"/>
  <c r="I315" i="15" s="1"/>
  <c r="I316" i="15" s="1"/>
  <c r="I317" i="15" s="1"/>
  <c r="I318" i="15" s="1"/>
  <c r="I319" i="15" s="1"/>
  <c r="I320" i="15" s="1"/>
  <c r="I321" i="15" s="1"/>
  <c r="I322" i="15" s="1"/>
  <c r="I323" i="15" s="1"/>
  <c r="I324" i="15" s="1"/>
  <c r="I325" i="15" s="1"/>
  <c r="I326" i="15" s="1"/>
  <c r="I327" i="15" s="1"/>
  <c r="I328" i="15" s="1"/>
  <c r="I329" i="15" s="1"/>
  <c r="I330" i="15" s="1"/>
  <c r="I331" i="15" s="1"/>
  <c r="I332" i="15" s="1"/>
  <c r="I333" i="15" s="1"/>
  <c r="I334" i="15" s="1"/>
  <c r="I335" i="15" s="1"/>
  <c r="I336" i="15" s="1"/>
  <c r="I337" i="15" s="1"/>
  <c r="I338" i="15" s="1"/>
  <c r="I339" i="15" s="1"/>
  <c r="I340" i="15" s="1"/>
  <c r="I341" i="15" s="1"/>
  <c r="I342" i="15" s="1"/>
  <c r="I343" i="15" s="1"/>
  <c r="I344" i="15" s="1"/>
  <c r="I345" i="15" s="1"/>
  <c r="I346" i="15" s="1"/>
  <c r="I347" i="15" s="1"/>
  <c r="I348" i="15" s="1"/>
  <c r="I349" i="15" s="1"/>
  <c r="I350" i="15" s="1"/>
  <c r="I351" i="15" s="1"/>
  <c r="I352" i="15" s="1"/>
  <c r="I353" i="15" s="1"/>
  <c r="I354" i="15" s="1"/>
  <c r="I355" i="15" s="1"/>
  <c r="I356" i="15" s="1"/>
  <c r="I357" i="15" s="1"/>
  <c r="I358" i="15" s="1"/>
  <c r="I359" i="15" s="1"/>
  <c r="I360" i="15" s="1"/>
  <c r="I361" i="15" s="1"/>
  <c r="I362" i="15" s="1"/>
  <c r="I363" i="15" s="1"/>
  <c r="I364" i="15" s="1"/>
  <c r="I365" i="15" s="1"/>
  <c r="I366" i="15" s="1"/>
  <c r="I367" i="15" s="1"/>
  <c r="I368" i="15" s="1"/>
  <c r="I369" i="15" s="1"/>
  <c r="I370" i="15" s="1"/>
  <c r="I371" i="15" s="1"/>
  <c r="I372" i="15" s="1"/>
  <c r="I373" i="15" s="1"/>
  <c r="I374" i="15" s="1"/>
  <c r="I375" i="15" s="1"/>
  <c r="I376" i="15" s="1"/>
  <c r="I377" i="15" s="1"/>
  <c r="I378" i="15" s="1"/>
  <c r="I379" i="15" s="1"/>
  <c r="I380" i="15" s="1"/>
  <c r="I381" i="15" s="1"/>
  <c r="I382" i="15" s="1"/>
  <c r="I383" i="15" s="1"/>
  <c r="I384" i="15" s="1"/>
  <c r="I385" i="15" s="1"/>
  <c r="I386" i="15" s="1"/>
  <c r="I387" i="15" s="1"/>
  <c r="I388" i="15" s="1"/>
  <c r="I389" i="15" s="1"/>
  <c r="I390" i="15" s="1"/>
  <c r="I391" i="15" s="1"/>
  <c r="I392" i="15" s="1"/>
  <c r="I393" i="15" s="1"/>
  <c r="I394" i="15" s="1"/>
  <c r="I395" i="15" s="1"/>
  <c r="I396" i="15" s="1"/>
  <c r="I397" i="15" s="1"/>
  <c r="I398" i="15" s="1"/>
  <c r="I399" i="15" s="1"/>
  <c r="I400" i="15" s="1"/>
  <c r="I401" i="15" s="1"/>
  <c r="I402" i="15" s="1"/>
  <c r="I403" i="15" s="1"/>
  <c r="I404" i="15" s="1"/>
  <c r="I405" i="15" s="1"/>
  <c r="I406" i="15" s="1"/>
  <c r="I407" i="15" s="1"/>
  <c r="I408" i="15" s="1"/>
  <c r="I409" i="15" s="1"/>
  <c r="I410" i="15" s="1"/>
  <c r="I411" i="15" s="1"/>
  <c r="I412" i="15" s="1"/>
  <c r="I413" i="15" s="1"/>
  <c r="I414" i="15" s="1"/>
  <c r="I415" i="15" s="1"/>
  <c r="I416" i="15" s="1"/>
  <c r="I417" i="15" s="1"/>
  <c r="I418" i="15" s="1"/>
  <c r="I419" i="15" s="1"/>
  <c r="I420" i="15" s="1"/>
  <c r="I421" i="15" s="1"/>
  <c r="I422" i="15" s="1"/>
  <c r="I423" i="15" s="1"/>
  <c r="I424" i="15" s="1"/>
  <c r="I425" i="15" s="1"/>
  <c r="I426" i="15" s="1"/>
  <c r="I427" i="15" s="1"/>
  <c r="I428" i="15" s="1"/>
  <c r="I429" i="15" s="1"/>
  <c r="I430" i="15" s="1"/>
  <c r="I431" i="15" s="1"/>
  <c r="I432" i="15" s="1"/>
  <c r="I433" i="15" s="1"/>
  <c r="I434" i="15" s="1"/>
  <c r="I435" i="15" s="1"/>
  <c r="I436" i="15" s="1"/>
  <c r="I437" i="15" s="1"/>
  <c r="I438" i="15" s="1"/>
  <c r="I439" i="15" s="1"/>
  <c r="I440" i="15" s="1"/>
  <c r="I441" i="15" s="1"/>
  <c r="I442" i="15" s="1"/>
  <c r="I443" i="15" s="1"/>
  <c r="I444" i="15" s="1"/>
  <c r="I445" i="15" s="1"/>
  <c r="I446" i="15" s="1"/>
  <c r="I447" i="15" s="1"/>
  <c r="I448" i="15" s="1"/>
  <c r="I449" i="15" s="1"/>
  <c r="I450" i="15" s="1"/>
  <c r="I451" i="15" s="1"/>
  <c r="I452" i="15" s="1"/>
  <c r="I453" i="15" s="1"/>
  <c r="I454" i="15" s="1"/>
  <c r="I455" i="15" s="1"/>
  <c r="I456" i="15" s="1"/>
  <c r="I457" i="15" s="1"/>
  <c r="I458" i="15" s="1"/>
  <c r="I459" i="15" s="1"/>
  <c r="I460" i="15" s="1"/>
  <c r="I461" i="15" s="1"/>
  <c r="I462" i="15" s="1"/>
  <c r="I463" i="15" s="1"/>
  <c r="I464" i="15" s="1"/>
  <c r="I465" i="15" s="1"/>
  <c r="I466" i="15" s="1"/>
  <c r="I467" i="15" s="1"/>
  <c r="I468" i="15" s="1"/>
  <c r="I469" i="15" s="1"/>
  <c r="I470" i="15" s="1"/>
  <c r="I471" i="15" s="1"/>
  <c r="I472" i="15" s="1"/>
  <c r="I473" i="15" s="1"/>
  <c r="I474" i="15" s="1"/>
  <c r="I475" i="15" s="1"/>
  <c r="I476" i="15" s="1"/>
  <c r="I477" i="15" s="1"/>
  <c r="I478" i="15" s="1"/>
  <c r="I479" i="15" s="1"/>
  <c r="I480" i="15" s="1"/>
  <c r="I481" i="15" s="1"/>
  <c r="I482" i="15" s="1"/>
  <c r="I483" i="15" s="1"/>
  <c r="I484" i="15" s="1"/>
  <c r="I485" i="15" s="1"/>
  <c r="I486" i="15" s="1"/>
  <c r="I487" i="15" s="1"/>
  <c r="I488" i="15" s="1"/>
  <c r="I489" i="15" s="1"/>
  <c r="I9" i="15"/>
  <c r="Q7" i="15"/>
  <c r="T7" i="15" l="1"/>
  <c r="P10" i="15" s="1"/>
  <c r="P11" i="15" s="1"/>
  <c r="P12" i="15" s="1"/>
  <c r="P13" i="15" s="1"/>
  <c r="P14" i="15" s="1"/>
  <c r="P15" i="15" s="1"/>
  <c r="P16" i="15" s="1"/>
  <c r="P17" i="15" s="1"/>
  <c r="P18" i="15" s="1"/>
  <c r="P19" i="15" s="1"/>
  <c r="P20" i="15" s="1"/>
  <c r="P21" i="15" s="1"/>
  <c r="P22" i="15" s="1"/>
  <c r="P23" i="15" s="1"/>
  <c r="P24" i="15" s="1"/>
  <c r="P25" i="15" s="1"/>
  <c r="P26" i="15" s="1"/>
  <c r="P27" i="15" s="1"/>
  <c r="P28" i="15" s="1"/>
  <c r="P29" i="15" s="1"/>
  <c r="P30" i="15" s="1"/>
  <c r="P31" i="15" s="1"/>
  <c r="P32" i="15" s="1"/>
  <c r="P33" i="15" s="1"/>
  <c r="P34" i="15" s="1"/>
  <c r="P35" i="15" s="1"/>
  <c r="P36" i="15" s="1"/>
  <c r="P37" i="15" s="1"/>
  <c r="P38" i="15" s="1"/>
  <c r="P39" i="15" s="1"/>
  <c r="P40" i="15" s="1"/>
  <c r="P41" i="15" s="1"/>
  <c r="P42" i="15" s="1"/>
  <c r="P43" i="15" s="1"/>
  <c r="P44" i="15" s="1"/>
  <c r="P45" i="15" s="1"/>
  <c r="P46" i="15" s="1"/>
  <c r="P47" i="15" s="1"/>
  <c r="P48" i="15" s="1"/>
  <c r="P49" i="15" s="1"/>
  <c r="P50" i="15" s="1"/>
  <c r="P51" i="15" s="1"/>
  <c r="P52" i="15" s="1"/>
  <c r="P53" i="15" s="1"/>
  <c r="P54" i="15" s="1"/>
  <c r="P55" i="15" s="1"/>
  <c r="P56" i="15" s="1"/>
  <c r="P57" i="15" s="1"/>
  <c r="P58" i="15" s="1"/>
  <c r="P59" i="15" s="1"/>
  <c r="P60" i="15" s="1"/>
  <c r="P61" i="15" s="1"/>
  <c r="P62" i="15" s="1"/>
  <c r="P63" i="15" s="1"/>
  <c r="P64" i="15" s="1"/>
  <c r="P65" i="15" s="1"/>
  <c r="P66" i="15" s="1"/>
  <c r="P67" i="15" s="1"/>
  <c r="P68" i="15" s="1"/>
  <c r="P69" i="15" s="1"/>
  <c r="P70" i="15" s="1"/>
  <c r="P71" i="15" s="1"/>
  <c r="P72" i="15" s="1"/>
  <c r="P73" i="15" s="1"/>
  <c r="P74" i="15" s="1"/>
  <c r="P75" i="15" s="1"/>
  <c r="P76" i="15" s="1"/>
  <c r="P77" i="15" s="1"/>
  <c r="P78" i="15" s="1"/>
  <c r="P79" i="15" s="1"/>
  <c r="P80" i="15" s="1"/>
  <c r="P81" i="15" s="1"/>
  <c r="P82" i="15" s="1"/>
  <c r="P83" i="15" s="1"/>
  <c r="P84" i="15" s="1"/>
  <c r="P85" i="15" s="1"/>
  <c r="P86" i="15" s="1"/>
  <c r="P87" i="15" s="1"/>
  <c r="P88" i="15" s="1"/>
  <c r="P89" i="15" s="1"/>
  <c r="P90" i="15" s="1"/>
  <c r="P91" i="15" s="1"/>
  <c r="P92" i="15" s="1"/>
  <c r="P93" i="15" s="1"/>
  <c r="P94" i="15" s="1"/>
  <c r="P95" i="15" s="1"/>
  <c r="P96" i="15" s="1"/>
  <c r="P97" i="15" s="1"/>
  <c r="P98" i="15" s="1"/>
  <c r="P99" i="15" s="1"/>
  <c r="P100" i="15" s="1"/>
  <c r="P101" i="15" s="1"/>
  <c r="P102" i="15" s="1"/>
  <c r="P103" i="15" s="1"/>
  <c r="P104" i="15" s="1"/>
  <c r="P105" i="15" s="1"/>
  <c r="P106" i="15" s="1"/>
  <c r="P107" i="15" s="1"/>
  <c r="P108" i="15" s="1"/>
  <c r="P109" i="15" s="1"/>
  <c r="P110" i="15" s="1"/>
  <c r="P111" i="15" s="1"/>
  <c r="P112" i="15" s="1"/>
  <c r="P113" i="15" s="1"/>
  <c r="P114" i="15" s="1"/>
  <c r="P115" i="15" s="1"/>
  <c r="P116" i="15" s="1"/>
  <c r="P117" i="15" s="1"/>
  <c r="P118" i="15" s="1"/>
  <c r="P119" i="15" s="1"/>
  <c r="P120" i="15" s="1"/>
  <c r="P121" i="15" s="1"/>
  <c r="P122" i="15" s="1"/>
  <c r="P123" i="15" s="1"/>
  <c r="P124" i="15" s="1"/>
  <c r="P125" i="15" s="1"/>
  <c r="P126" i="15" s="1"/>
  <c r="P127" i="15" s="1"/>
  <c r="P128" i="15" s="1"/>
  <c r="P129" i="15" s="1"/>
  <c r="P130" i="15" s="1"/>
  <c r="P131" i="15" s="1"/>
  <c r="P132" i="15" s="1"/>
  <c r="P133" i="15" s="1"/>
  <c r="P134" i="15" s="1"/>
  <c r="P135" i="15" s="1"/>
  <c r="P136" i="15" s="1"/>
  <c r="P137" i="15" s="1"/>
  <c r="P138" i="15" s="1"/>
  <c r="P139" i="15" s="1"/>
  <c r="P140" i="15" s="1"/>
  <c r="P141" i="15" s="1"/>
  <c r="P142" i="15" s="1"/>
  <c r="P143" i="15" s="1"/>
  <c r="P144" i="15" s="1"/>
  <c r="P145" i="15" s="1"/>
  <c r="P146" i="15" s="1"/>
  <c r="P147" i="15" s="1"/>
  <c r="P148" i="15" s="1"/>
  <c r="P149" i="15" s="1"/>
  <c r="P150" i="15" s="1"/>
  <c r="P151" i="15" s="1"/>
  <c r="P152" i="15" s="1"/>
  <c r="P153" i="15" s="1"/>
  <c r="P154" i="15" s="1"/>
  <c r="P155" i="15" s="1"/>
  <c r="P156" i="15" s="1"/>
  <c r="P157" i="15" s="1"/>
  <c r="P158" i="15" s="1"/>
  <c r="P159" i="15" s="1"/>
  <c r="P160" i="15" s="1"/>
  <c r="P161" i="15" s="1"/>
  <c r="P162" i="15" s="1"/>
  <c r="P163" i="15" s="1"/>
  <c r="P164" i="15" s="1"/>
  <c r="P165" i="15" s="1"/>
  <c r="P166" i="15" s="1"/>
  <c r="P167" i="15" s="1"/>
  <c r="P168" i="15" s="1"/>
  <c r="P169" i="15" s="1"/>
  <c r="P170" i="15" s="1"/>
  <c r="P171" i="15" s="1"/>
  <c r="P172" i="15" s="1"/>
  <c r="P173" i="15" s="1"/>
  <c r="P174" i="15" s="1"/>
  <c r="P175" i="15" s="1"/>
  <c r="P176" i="15" s="1"/>
  <c r="P177" i="15" s="1"/>
  <c r="P178" i="15" s="1"/>
  <c r="P179" i="15" s="1"/>
  <c r="P180" i="15" s="1"/>
  <c r="P181" i="15" s="1"/>
  <c r="P182" i="15" s="1"/>
  <c r="P183" i="15" s="1"/>
  <c r="P184" i="15" s="1"/>
  <c r="P185" i="15" s="1"/>
  <c r="P186" i="15" s="1"/>
  <c r="P187" i="15" s="1"/>
  <c r="P188" i="15" s="1"/>
  <c r="P189" i="15" s="1"/>
  <c r="P190" i="15" s="1"/>
  <c r="P191" i="15" s="1"/>
  <c r="P192" i="15" s="1"/>
  <c r="P193" i="15" s="1"/>
  <c r="P194" i="15" s="1"/>
  <c r="P195" i="15" s="1"/>
  <c r="P196" i="15" s="1"/>
  <c r="P197" i="15" s="1"/>
  <c r="P198" i="15" s="1"/>
  <c r="P199" i="15" s="1"/>
  <c r="P200" i="15" s="1"/>
  <c r="P201" i="15" s="1"/>
  <c r="P202" i="15" s="1"/>
  <c r="P203" i="15" s="1"/>
  <c r="P204" i="15" s="1"/>
  <c r="P205" i="15" s="1"/>
  <c r="P206" i="15" s="1"/>
  <c r="P207" i="15" s="1"/>
  <c r="P208" i="15" s="1"/>
  <c r="P209" i="15" s="1"/>
  <c r="P210" i="15" s="1"/>
  <c r="P211" i="15" s="1"/>
  <c r="P212" i="15" s="1"/>
  <c r="P213" i="15" s="1"/>
  <c r="P214" i="15" s="1"/>
  <c r="P215" i="15" s="1"/>
  <c r="P216" i="15" s="1"/>
  <c r="P217" i="15" s="1"/>
  <c r="P218" i="15" s="1"/>
  <c r="P219" i="15" s="1"/>
  <c r="P220" i="15" s="1"/>
  <c r="P221" i="15" s="1"/>
  <c r="P222" i="15" s="1"/>
  <c r="P223" i="15" s="1"/>
  <c r="P224" i="15" s="1"/>
  <c r="P225" i="15" s="1"/>
  <c r="P226" i="15" s="1"/>
  <c r="P227" i="15" s="1"/>
  <c r="P228" i="15" s="1"/>
  <c r="P229" i="15" s="1"/>
  <c r="P230" i="15" s="1"/>
  <c r="P231" i="15" s="1"/>
  <c r="P232" i="15" s="1"/>
  <c r="P233" i="15" s="1"/>
  <c r="P234" i="15" s="1"/>
  <c r="P235" i="15" s="1"/>
  <c r="P236" i="15" s="1"/>
  <c r="P237" i="15" s="1"/>
  <c r="P238" i="15" s="1"/>
  <c r="P239" i="15" s="1"/>
  <c r="P240" i="15" s="1"/>
  <c r="P241" i="15" s="1"/>
  <c r="P242" i="15" s="1"/>
  <c r="P243" i="15" s="1"/>
  <c r="P244" i="15" s="1"/>
  <c r="P245" i="15" s="1"/>
  <c r="P246" i="15" s="1"/>
  <c r="P247" i="15" s="1"/>
  <c r="P248" i="15" s="1"/>
  <c r="P249" i="15" s="1"/>
  <c r="P250" i="15" s="1"/>
  <c r="P251" i="15" s="1"/>
  <c r="P252" i="15" s="1"/>
  <c r="P253" i="15" s="1"/>
  <c r="P254" i="15" s="1"/>
  <c r="P255" i="15" s="1"/>
  <c r="P256" i="15" s="1"/>
  <c r="P257" i="15" s="1"/>
  <c r="P258" i="15" s="1"/>
  <c r="P259" i="15" s="1"/>
  <c r="P260" i="15" s="1"/>
  <c r="P261" i="15" s="1"/>
  <c r="P262" i="15" s="1"/>
  <c r="P263" i="15" s="1"/>
  <c r="P264" i="15" s="1"/>
  <c r="P265" i="15" s="1"/>
  <c r="P266" i="15" s="1"/>
  <c r="P267" i="15" s="1"/>
  <c r="P268" i="15" s="1"/>
  <c r="P269" i="15" s="1"/>
  <c r="P270" i="15" s="1"/>
  <c r="P271" i="15" s="1"/>
  <c r="P272" i="15" s="1"/>
  <c r="P273" i="15" s="1"/>
  <c r="P274" i="15" s="1"/>
  <c r="P275" i="15" s="1"/>
  <c r="P276" i="15" s="1"/>
  <c r="P277" i="15" s="1"/>
  <c r="P278" i="15" s="1"/>
  <c r="P279" i="15" s="1"/>
  <c r="P280" i="15" s="1"/>
  <c r="P281" i="15" s="1"/>
  <c r="P282" i="15" s="1"/>
  <c r="P283" i="15" s="1"/>
  <c r="P284" i="15" s="1"/>
  <c r="P285" i="15" s="1"/>
  <c r="P286" i="15" s="1"/>
  <c r="P287" i="15" s="1"/>
  <c r="P288" i="15" s="1"/>
  <c r="P289" i="15" s="1"/>
  <c r="P290" i="15" s="1"/>
  <c r="P291" i="15" s="1"/>
  <c r="P292" i="15" s="1"/>
  <c r="P293" i="15" s="1"/>
  <c r="P294" i="15" s="1"/>
  <c r="P295" i="15" s="1"/>
  <c r="P296" i="15" s="1"/>
  <c r="P297" i="15" s="1"/>
  <c r="P298" i="15" s="1"/>
  <c r="P299" i="15" s="1"/>
  <c r="P300" i="15" s="1"/>
  <c r="P301" i="15" s="1"/>
  <c r="P302" i="15" s="1"/>
  <c r="P303" i="15" s="1"/>
  <c r="P304" i="15" s="1"/>
  <c r="P305" i="15" s="1"/>
  <c r="P306" i="15" s="1"/>
  <c r="P307" i="15" s="1"/>
  <c r="P308" i="15" s="1"/>
  <c r="P309" i="15" s="1"/>
  <c r="P310" i="15" s="1"/>
  <c r="P311" i="15" s="1"/>
  <c r="P312" i="15" s="1"/>
  <c r="P313" i="15" s="1"/>
  <c r="P314" i="15" s="1"/>
  <c r="P315" i="15" s="1"/>
  <c r="P316" i="15" s="1"/>
  <c r="P317" i="15" s="1"/>
  <c r="P318" i="15" s="1"/>
  <c r="P319" i="15" s="1"/>
  <c r="P320" i="15" s="1"/>
  <c r="P321" i="15" s="1"/>
  <c r="P322" i="15" s="1"/>
  <c r="P323" i="15" s="1"/>
  <c r="P324" i="15" s="1"/>
  <c r="P325" i="15" s="1"/>
  <c r="P326" i="15" s="1"/>
  <c r="P327" i="15" s="1"/>
  <c r="P328" i="15" s="1"/>
  <c r="P329" i="15" s="1"/>
  <c r="P330" i="15" s="1"/>
  <c r="P331" i="15" s="1"/>
  <c r="P332" i="15" s="1"/>
  <c r="P333" i="15" s="1"/>
  <c r="P334" i="15" s="1"/>
  <c r="P335" i="15" s="1"/>
  <c r="P336" i="15" s="1"/>
  <c r="P337" i="15" s="1"/>
  <c r="P338" i="15" s="1"/>
  <c r="P339" i="15" s="1"/>
  <c r="P340" i="15" s="1"/>
  <c r="P341" i="15" s="1"/>
  <c r="P342" i="15" s="1"/>
  <c r="P343" i="15" s="1"/>
  <c r="P344" i="15" s="1"/>
  <c r="P345" i="15" s="1"/>
  <c r="P346" i="15" s="1"/>
  <c r="P347" i="15" s="1"/>
  <c r="P348" i="15" s="1"/>
  <c r="P349" i="15" s="1"/>
  <c r="P350" i="15" s="1"/>
  <c r="P351" i="15" s="1"/>
  <c r="P352" i="15" s="1"/>
  <c r="P353" i="15" s="1"/>
  <c r="P354" i="15" s="1"/>
  <c r="P355" i="15" s="1"/>
  <c r="P356" i="15" s="1"/>
  <c r="P357" i="15" s="1"/>
  <c r="P358" i="15" s="1"/>
  <c r="P359" i="15" s="1"/>
  <c r="P360" i="15" s="1"/>
  <c r="P361" i="15" s="1"/>
  <c r="P362" i="15" s="1"/>
  <c r="P363" i="15" s="1"/>
  <c r="P364" i="15" s="1"/>
  <c r="P365" i="15" s="1"/>
  <c r="P366" i="15" s="1"/>
  <c r="P367" i="15" s="1"/>
  <c r="P368" i="15" s="1"/>
  <c r="P369" i="15" s="1"/>
  <c r="P370" i="15" s="1"/>
  <c r="P371" i="15" s="1"/>
  <c r="P372" i="15" s="1"/>
  <c r="P373" i="15" s="1"/>
  <c r="P374" i="15" s="1"/>
  <c r="P375" i="15" s="1"/>
  <c r="P376" i="15" s="1"/>
  <c r="P377" i="15" s="1"/>
  <c r="P378" i="15" s="1"/>
  <c r="P379" i="15" s="1"/>
  <c r="P380" i="15" s="1"/>
  <c r="P381" i="15" s="1"/>
  <c r="P382" i="15" s="1"/>
  <c r="P383" i="15" s="1"/>
  <c r="P384" i="15" s="1"/>
  <c r="P385" i="15" s="1"/>
  <c r="P386" i="15" s="1"/>
  <c r="P387" i="15" s="1"/>
  <c r="P388" i="15" s="1"/>
  <c r="P389" i="15" s="1"/>
  <c r="P390" i="15" s="1"/>
  <c r="P391" i="15" s="1"/>
  <c r="P392" i="15" s="1"/>
  <c r="P393" i="15" s="1"/>
  <c r="P394" i="15" s="1"/>
  <c r="P395" i="15" s="1"/>
  <c r="P396" i="15" s="1"/>
  <c r="P397" i="15" s="1"/>
  <c r="P398" i="15" s="1"/>
  <c r="P399" i="15" s="1"/>
  <c r="P400" i="15" s="1"/>
  <c r="P401" i="15" s="1"/>
  <c r="P402" i="15" s="1"/>
  <c r="P403" i="15" s="1"/>
  <c r="P404" i="15" s="1"/>
  <c r="P405" i="15" s="1"/>
  <c r="P406" i="15" s="1"/>
  <c r="P407" i="15" s="1"/>
  <c r="P408" i="15" s="1"/>
  <c r="P409" i="15" s="1"/>
  <c r="P410" i="15" s="1"/>
  <c r="P411" i="15" s="1"/>
  <c r="P412" i="15" s="1"/>
  <c r="P413" i="15" s="1"/>
  <c r="P414" i="15" s="1"/>
  <c r="P415" i="15" s="1"/>
  <c r="P416" i="15" s="1"/>
  <c r="P417" i="15" s="1"/>
  <c r="P418" i="15" s="1"/>
  <c r="P419" i="15" s="1"/>
  <c r="P420" i="15" s="1"/>
  <c r="P421" i="15" s="1"/>
  <c r="P422" i="15" s="1"/>
  <c r="P423" i="15" s="1"/>
  <c r="P424" i="15" s="1"/>
  <c r="P425" i="15" s="1"/>
  <c r="P426" i="15" s="1"/>
  <c r="P427" i="15" s="1"/>
  <c r="P428" i="15" s="1"/>
  <c r="P429" i="15" s="1"/>
  <c r="P430" i="15" s="1"/>
  <c r="P431" i="15" s="1"/>
  <c r="P432" i="15" s="1"/>
  <c r="P433" i="15" s="1"/>
  <c r="P434" i="15" s="1"/>
  <c r="P435" i="15" s="1"/>
  <c r="P436" i="15" s="1"/>
  <c r="P437" i="15" s="1"/>
  <c r="P438" i="15" s="1"/>
  <c r="P439" i="15" s="1"/>
  <c r="P440" i="15" s="1"/>
  <c r="P441" i="15" s="1"/>
  <c r="P442" i="15" s="1"/>
  <c r="P443" i="15" s="1"/>
  <c r="P444" i="15" s="1"/>
  <c r="P445" i="15" s="1"/>
  <c r="P446" i="15" s="1"/>
  <c r="P447" i="15" s="1"/>
  <c r="P448" i="15" s="1"/>
  <c r="P449" i="15" s="1"/>
  <c r="P450" i="15" s="1"/>
  <c r="P451" i="15" s="1"/>
  <c r="P452" i="15" s="1"/>
  <c r="P453" i="15" s="1"/>
  <c r="P454" i="15" s="1"/>
  <c r="P455" i="15" s="1"/>
  <c r="P456" i="15" s="1"/>
  <c r="P457" i="15" s="1"/>
  <c r="P458" i="15" s="1"/>
  <c r="P459" i="15" s="1"/>
  <c r="P460" i="15" s="1"/>
  <c r="P461" i="15" s="1"/>
  <c r="P462" i="15" s="1"/>
  <c r="P463" i="15" s="1"/>
  <c r="P464" i="15" s="1"/>
  <c r="P465" i="15" s="1"/>
  <c r="P466" i="15" s="1"/>
  <c r="P467" i="15" s="1"/>
  <c r="P468" i="15" s="1"/>
  <c r="P469" i="15" s="1"/>
  <c r="P470" i="15" s="1"/>
  <c r="P471" i="15" s="1"/>
  <c r="P472" i="15" s="1"/>
  <c r="P473" i="15" s="1"/>
  <c r="P474" i="15" s="1"/>
  <c r="P475" i="15" s="1"/>
  <c r="P476" i="15" s="1"/>
  <c r="P477" i="15" s="1"/>
  <c r="P478" i="15" s="1"/>
  <c r="P479" i="15" s="1"/>
  <c r="P480" i="15" s="1"/>
  <c r="P481" i="15" s="1"/>
  <c r="P482" i="15" s="1"/>
  <c r="P483" i="15" s="1"/>
  <c r="P484" i="15" s="1"/>
  <c r="P485" i="15" s="1"/>
  <c r="P486" i="15" s="1"/>
  <c r="P487" i="15" s="1"/>
  <c r="P488" i="15" s="1"/>
  <c r="P489" i="15" s="1"/>
  <c r="P9" i="15"/>
  <c r="Y5" i="15" l="1"/>
  <c r="Y6" i="15"/>
  <c r="Y4" i="15"/>
  <c r="X3" i="15"/>
  <c r="X2" i="15"/>
  <c r="X9" i="15" s="1"/>
  <c r="R6" i="15"/>
  <c r="R5" i="15"/>
  <c r="R4" i="15"/>
  <c r="Q4" i="15" s="1" a="1"/>
  <c r="Q4" i="15" s="1"/>
  <c r="Q3" i="15"/>
  <c r="Q2" i="15"/>
  <c r="Q9" i="15" s="1"/>
  <c r="K6" i="15"/>
  <c r="D6" i="15"/>
  <c r="H12" i="7"/>
  <c r="H13" i="11" s="1"/>
  <c r="H13" i="7"/>
  <c r="H14" i="11" s="1"/>
  <c r="H14" i="7"/>
  <c r="H15" i="11" s="1"/>
  <c r="H11" i="7"/>
  <c r="H12" i="11" s="1"/>
  <c r="B6" i="14"/>
  <c r="AE83" i="13"/>
  <c r="G167" i="13"/>
  <c r="H167" i="13"/>
  <c r="I167" i="13"/>
  <c r="J167" i="13"/>
  <c r="K167" i="13"/>
  <c r="L167" i="13"/>
  <c r="M167" i="13"/>
  <c r="N167" i="13"/>
  <c r="O167" i="13"/>
  <c r="P167" i="13"/>
  <c r="Q167" i="13"/>
  <c r="R167" i="13"/>
  <c r="S167" i="13"/>
  <c r="T167" i="13"/>
  <c r="U167" i="13"/>
  <c r="V167" i="13"/>
  <c r="W167" i="13"/>
  <c r="X167" i="13"/>
  <c r="Y167" i="13"/>
  <c r="Z167" i="13"/>
  <c r="AA167" i="13"/>
  <c r="AB167" i="13"/>
  <c r="AC167" i="13"/>
  <c r="AD167" i="13"/>
  <c r="AE167" i="13"/>
  <c r="AF167" i="13"/>
  <c r="AG167" i="13"/>
  <c r="AH167" i="13"/>
  <c r="AI167" i="13"/>
  <c r="AJ167" i="13"/>
  <c r="AK167" i="13"/>
  <c r="AL167" i="13"/>
  <c r="AM167" i="13"/>
  <c r="AN167" i="13"/>
  <c r="AO167" i="13"/>
  <c r="F167" i="13"/>
  <c r="B102" i="6"/>
  <c r="D36" i="13"/>
  <c r="D33" i="13"/>
  <c r="D30" i="13"/>
  <c r="B155" i="13" a="1"/>
  <c r="B155" i="13" s="1"/>
  <c r="B146" i="13" a="1"/>
  <c r="B146" i="13" s="1"/>
  <c r="B138" i="13" a="1"/>
  <c r="B138" i="13" s="1"/>
  <c r="B120" i="13" a="1"/>
  <c r="B120" i="13" s="1"/>
  <c r="B99" i="13" a="1"/>
  <c r="B99" i="13" s="1"/>
  <c r="B79" i="13" a="1"/>
  <c r="B79" i="13" s="1"/>
  <c r="B63" i="13" a="1"/>
  <c r="B63" i="13" s="1"/>
  <c r="B47" i="13" a="1"/>
  <c r="B47" i="13" s="1"/>
  <c r="B43" i="13" a="1"/>
  <c r="B43" i="13" s="1"/>
  <c r="B39" i="13"/>
  <c r="B40" i="13"/>
  <c r="B41" i="13"/>
  <c r="B38" i="13"/>
  <c r="D24" i="13" a="1"/>
  <c r="I19" i="13"/>
  <c r="D14" i="13" a="1"/>
  <c r="D14" i="13" s="1"/>
  <c r="E14" i="13" s="1"/>
  <c r="B24" i="13" a="1"/>
  <c r="B24" i="13" s="1"/>
  <c r="B47" i="7"/>
  <c r="B9" i="8" s="1"/>
  <c r="B14" i="13" a="1"/>
  <c r="B14" i="13" s="1"/>
  <c r="B10" i="13" a="1"/>
  <c r="B10" i="13" s="1"/>
  <c r="AO171" i="13"/>
  <c r="AN171" i="13"/>
  <c r="AM171" i="13"/>
  <c r="AL171" i="13"/>
  <c r="AK171" i="13"/>
  <c r="AJ171" i="13"/>
  <c r="AI171" i="13"/>
  <c r="AH171" i="13"/>
  <c r="AG171" i="13"/>
  <c r="AF171" i="13"/>
  <c r="AE171" i="13"/>
  <c r="AD171" i="13"/>
  <c r="AC171" i="13"/>
  <c r="AB171" i="13"/>
  <c r="AA171" i="13"/>
  <c r="Z171" i="13"/>
  <c r="Y171" i="13"/>
  <c r="X171" i="13"/>
  <c r="W171" i="13"/>
  <c r="V171" i="13"/>
  <c r="U171" i="13"/>
  <c r="T171" i="13"/>
  <c r="S171" i="13"/>
  <c r="R171" i="13"/>
  <c r="Q171" i="13"/>
  <c r="P171" i="13"/>
  <c r="O171" i="13"/>
  <c r="N171" i="13"/>
  <c r="M171" i="13"/>
  <c r="L171" i="13"/>
  <c r="K171" i="13"/>
  <c r="J171" i="13"/>
  <c r="I171" i="13"/>
  <c r="H171" i="13"/>
  <c r="G171" i="13"/>
  <c r="F171" i="13"/>
  <c r="AO170" i="13"/>
  <c r="AN170" i="13"/>
  <c r="AM170" i="13"/>
  <c r="AL170" i="13"/>
  <c r="AK170" i="13"/>
  <c r="AJ170" i="13"/>
  <c r="AI170" i="13"/>
  <c r="AH170" i="13"/>
  <c r="AG170" i="13"/>
  <c r="AF170" i="13"/>
  <c r="AE170" i="13"/>
  <c r="AD170" i="13"/>
  <c r="AC170" i="13"/>
  <c r="AB170" i="13"/>
  <c r="AA170" i="13"/>
  <c r="Z170" i="13"/>
  <c r="Y170" i="13"/>
  <c r="X170" i="13"/>
  <c r="W170" i="13"/>
  <c r="V170" i="13"/>
  <c r="U170" i="13"/>
  <c r="T170" i="13"/>
  <c r="S170" i="13"/>
  <c r="R170" i="13"/>
  <c r="Q170" i="13"/>
  <c r="P170" i="13"/>
  <c r="O170" i="13"/>
  <c r="N170" i="13"/>
  <c r="M170" i="13"/>
  <c r="L170" i="13"/>
  <c r="K170" i="13"/>
  <c r="J170" i="13"/>
  <c r="I170" i="13"/>
  <c r="H170" i="13"/>
  <c r="G170" i="13"/>
  <c r="F170" i="13"/>
  <c r="AO169" i="13"/>
  <c r="AN169" i="13"/>
  <c r="AM169" i="13"/>
  <c r="AL169" i="13"/>
  <c r="AK169" i="13"/>
  <c r="AJ169" i="13"/>
  <c r="AI169" i="13"/>
  <c r="AH169" i="13"/>
  <c r="AG169" i="13"/>
  <c r="AF169" i="13"/>
  <c r="AE169" i="13"/>
  <c r="AD169" i="13"/>
  <c r="AC169" i="13"/>
  <c r="AB169" i="13"/>
  <c r="AA169" i="13"/>
  <c r="Z169" i="13"/>
  <c r="Y169" i="13"/>
  <c r="Y23" i="13" s="1"/>
  <c r="X169" i="13"/>
  <c r="W169" i="13"/>
  <c r="W23" i="13" s="1"/>
  <c r="V169" i="13"/>
  <c r="U169" i="13"/>
  <c r="T169" i="13"/>
  <c r="S169" i="13"/>
  <c r="R169" i="13"/>
  <c r="Q169" i="13"/>
  <c r="P169" i="13"/>
  <c r="O169" i="13"/>
  <c r="N169" i="13"/>
  <c r="M169" i="13"/>
  <c r="L169" i="13"/>
  <c r="K169" i="13"/>
  <c r="J169" i="13"/>
  <c r="I169" i="13"/>
  <c r="H169" i="13"/>
  <c r="G169" i="13"/>
  <c r="F169" i="13"/>
  <c r="AP168" i="13"/>
  <c r="AE35" i="13"/>
  <c r="AE32" i="13"/>
  <c r="AE29" i="13"/>
  <c r="AE28" i="13"/>
  <c r="F7" i="13"/>
  <c r="G7" i="13" s="1"/>
  <c r="H7" i="13" s="1"/>
  <c r="I7" i="13" s="1"/>
  <c r="J7" i="13" s="1"/>
  <c r="K7" i="13" s="1"/>
  <c r="L7" i="13" s="1"/>
  <c r="M7" i="13" s="1"/>
  <c r="N7" i="13" s="1"/>
  <c r="O7" i="13" s="1"/>
  <c r="P7" i="13" s="1"/>
  <c r="Q7" i="13" s="1"/>
  <c r="R7" i="13" s="1"/>
  <c r="S7" i="13" s="1"/>
  <c r="T7" i="13" s="1"/>
  <c r="U7" i="13" s="1"/>
  <c r="V7" i="13" s="1"/>
  <c r="W7" i="13" s="1"/>
  <c r="X7" i="13" s="1"/>
  <c r="Y7" i="13" s="1"/>
  <c r="Z7" i="13" s="1"/>
  <c r="AA7" i="13" s="1"/>
  <c r="AB7" i="13" s="1"/>
  <c r="AC7" i="13" s="1"/>
  <c r="AD7" i="13" s="1"/>
  <c r="AE7" i="13" s="1"/>
  <c r="AF7" i="13" s="1"/>
  <c r="AG7" i="13" s="1"/>
  <c r="AH7" i="13" s="1"/>
  <c r="AI7" i="13" s="1"/>
  <c r="AJ7" i="13" s="1"/>
  <c r="AK7" i="13" s="1"/>
  <c r="AL7" i="13" s="1"/>
  <c r="AM7" i="13" s="1"/>
  <c r="AN7" i="13" s="1"/>
  <c r="AO7" i="13" s="1"/>
  <c r="E6" i="13"/>
  <c r="F166" i="13" s="1"/>
  <c r="D5" i="13"/>
  <c r="F35" i="7"/>
  <c r="G13" i="11"/>
  <c r="G14" i="11"/>
  <c r="G15" i="11"/>
  <c r="G12" i="11"/>
  <c r="AP23" i="13" l="1"/>
  <c r="AQ23" i="13" s="1"/>
  <c r="D24" i="13"/>
  <c r="E24" i="13" s="1"/>
  <c r="X4" i="15" a="1"/>
  <c r="X4" i="15" s="1"/>
  <c r="D121" i="13" a="1"/>
  <c r="D121" i="13" s="1"/>
  <c r="E121" i="13" s="1"/>
  <c r="C102" i="6"/>
  <c r="R18" i="15"/>
  <c r="R26" i="15"/>
  <c r="R34" i="15"/>
  <c r="R11" i="15"/>
  <c r="R19" i="15"/>
  <c r="R27" i="15"/>
  <c r="R35" i="15"/>
  <c r="R12" i="15"/>
  <c r="R20" i="15"/>
  <c r="R28" i="15"/>
  <c r="R36" i="15"/>
  <c r="R13" i="15"/>
  <c r="R21" i="15"/>
  <c r="R29" i="15"/>
  <c r="R37" i="15"/>
  <c r="R14" i="15"/>
  <c r="R22" i="15"/>
  <c r="R30" i="15"/>
  <c r="R38" i="15"/>
  <c r="R15" i="15"/>
  <c r="R23" i="15"/>
  <c r="R31" i="15"/>
  <c r="R39" i="15"/>
  <c r="R16" i="15"/>
  <c r="R24" i="15"/>
  <c r="R32" i="15"/>
  <c r="R40" i="15"/>
  <c r="R45" i="15"/>
  <c r="R53" i="15"/>
  <c r="R61" i="15"/>
  <c r="R69" i="15"/>
  <c r="R77" i="15"/>
  <c r="R85" i="15"/>
  <c r="R93" i="15"/>
  <c r="R101" i="15"/>
  <c r="R109" i="15"/>
  <c r="R117" i="15"/>
  <c r="R125" i="15"/>
  <c r="R133" i="15"/>
  <c r="R141" i="15"/>
  <c r="R149" i="15"/>
  <c r="R157" i="15"/>
  <c r="R165" i="15"/>
  <c r="R173" i="15"/>
  <c r="R181" i="15"/>
  <c r="R189" i="15"/>
  <c r="R197" i="15"/>
  <c r="R205" i="15"/>
  <c r="R213" i="15"/>
  <c r="R221" i="15"/>
  <c r="R229" i="15"/>
  <c r="R237" i="15"/>
  <c r="R245" i="15"/>
  <c r="R253" i="15"/>
  <c r="R261" i="15"/>
  <c r="R269" i="15"/>
  <c r="R277" i="15"/>
  <c r="R285" i="15"/>
  <c r="R293" i="15"/>
  <c r="R301" i="15"/>
  <c r="R309" i="15"/>
  <c r="R349" i="15"/>
  <c r="R373" i="15"/>
  <c r="R429" i="15"/>
  <c r="R17" i="15"/>
  <c r="R46" i="15"/>
  <c r="R54" i="15"/>
  <c r="R62" i="15"/>
  <c r="R70" i="15"/>
  <c r="R78" i="15"/>
  <c r="R86" i="15"/>
  <c r="R94" i="15"/>
  <c r="R102" i="15"/>
  <c r="R110" i="15"/>
  <c r="R118" i="15"/>
  <c r="R126" i="15"/>
  <c r="R134" i="15"/>
  <c r="R142" i="15"/>
  <c r="R150" i="15"/>
  <c r="R158" i="15"/>
  <c r="R166" i="15"/>
  <c r="R174" i="15"/>
  <c r="R182" i="15"/>
  <c r="R190" i="15"/>
  <c r="R198" i="15"/>
  <c r="R206" i="15"/>
  <c r="R214" i="15"/>
  <c r="R222" i="15"/>
  <c r="R230" i="15"/>
  <c r="R238" i="15"/>
  <c r="R246" i="15"/>
  <c r="R254" i="15"/>
  <c r="R262" i="15"/>
  <c r="R270" i="15"/>
  <c r="R278" i="15"/>
  <c r="R286" i="15"/>
  <c r="R294" i="15"/>
  <c r="R302" i="15"/>
  <c r="R310" i="15"/>
  <c r="R318" i="15"/>
  <c r="R326" i="15"/>
  <c r="R334" i="15"/>
  <c r="R342" i="15"/>
  <c r="R350" i="15"/>
  <c r="R358" i="15"/>
  <c r="R366" i="15"/>
  <c r="R374" i="15"/>
  <c r="R382" i="15"/>
  <c r="R390" i="15"/>
  <c r="R398" i="15"/>
  <c r="R406" i="15"/>
  <c r="R414" i="15"/>
  <c r="R422" i="15"/>
  <c r="R430" i="15"/>
  <c r="R438" i="15"/>
  <c r="R446" i="15"/>
  <c r="R454" i="15"/>
  <c r="R462" i="15"/>
  <c r="R470" i="15"/>
  <c r="R478" i="15"/>
  <c r="R486" i="15"/>
  <c r="R49" i="15"/>
  <c r="R225" i="15"/>
  <c r="R281" i="15"/>
  <c r="R337" i="15"/>
  <c r="R369" i="15"/>
  <c r="R393" i="15"/>
  <c r="R417" i="15"/>
  <c r="R457" i="15"/>
  <c r="R481" i="15"/>
  <c r="R172" i="15"/>
  <c r="R292" i="15"/>
  <c r="R356" i="15"/>
  <c r="R404" i="15"/>
  <c r="R452" i="15"/>
  <c r="R333" i="15"/>
  <c r="R405" i="15"/>
  <c r="R477" i="15"/>
  <c r="R25" i="15"/>
  <c r="R47" i="15"/>
  <c r="R55" i="15"/>
  <c r="R63" i="15"/>
  <c r="R71" i="15"/>
  <c r="R79" i="15"/>
  <c r="R87" i="15"/>
  <c r="R95" i="15"/>
  <c r="R103" i="15"/>
  <c r="R111" i="15"/>
  <c r="R119" i="15"/>
  <c r="R127" i="15"/>
  <c r="R135" i="15"/>
  <c r="R143" i="15"/>
  <c r="R151" i="15"/>
  <c r="R159" i="15"/>
  <c r="R167" i="15"/>
  <c r="R175" i="15"/>
  <c r="R183" i="15"/>
  <c r="R191" i="15"/>
  <c r="R199" i="15"/>
  <c r="R207" i="15"/>
  <c r="R215" i="15"/>
  <c r="R223" i="15"/>
  <c r="R231" i="15"/>
  <c r="R239" i="15"/>
  <c r="R247" i="15"/>
  <c r="R255" i="15"/>
  <c r="R263" i="15"/>
  <c r="R271" i="15"/>
  <c r="R279" i="15"/>
  <c r="R287" i="15"/>
  <c r="R295" i="15"/>
  <c r="R303" i="15"/>
  <c r="R311" i="15"/>
  <c r="R319" i="15"/>
  <c r="R327" i="15"/>
  <c r="R335" i="15"/>
  <c r="R343" i="15"/>
  <c r="R351" i="15"/>
  <c r="R359" i="15"/>
  <c r="R367" i="15"/>
  <c r="R375" i="15"/>
  <c r="R383" i="15"/>
  <c r="R391" i="15"/>
  <c r="R399" i="15"/>
  <c r="R407" i="15"/>
  <c r="R415" i="15"/>
  <c r="R423" i="15"/>
  <c r="R431" i="15"/>
  <c r="R439" i="15"/>
  <c r="R447" i="15"/>
  <c r="R455" i="15"/>
  <c r="R463" i="15"/>
  <c r="R471" i="15"/>
  <c r="R479" i="15"/>
  <c r="R487" i="15"/>
  <c r="R81" i="15"/>
  <c r="R217" i="15"/>
  <c r="R273" i="15"/>
  <c r="R313" i="15"/>
  <c r="R353" i="15"/>
  <c r="R377" i="15"/>
  <c r="R401" i="15"/>
  <c r="R425" i="15"/>
  <c r="R449" i="15"/>
  <c r="R473" i="15"/>
  <c r="R180" i="15"/>
  <c r="R268" i="15"/>
  <c r="R324" i="15"/>
  <c r="R388" i="15"/>
  <c r="R436" i="15"/>
  <c r="R476" i="15"/>
  <c r="R341" i="15"/>
  <c r="R381" i="15"/>
  <c r="R437" i="15"/>
  <c r="R485" i="15"/>
  <c r="R33" i="15"/>
  <c r="R48" i="15"/>
  <c r="R56" i="15"/>
  <c r="R64" i="15"/>
  <c r="R72" i="15"/>
  <c r="R80" i="15"/>
  <c r="R88" i="15"/>
  <c r="R96" i="15"/>
  <c r="R104" i="15"/>
  <c r="R112" i="15"/>
  <c r="R120" i="15"/>
  <c r="R128" i="15"/>
  <c r="R136" i="15"/>
  <c r="R144" i="15"/>
  <c r="R152" i="15"/>
  <c r="R160" i="15"/>
  <c r="R168" i="15"/>
  <c r="R176" i="15"/>
  <c r="R184" i="15"/>
  <c r="R192" i="15"/>
  <c r="R200" i="15"/>
  <c r="R208" i="15"/>
  <c r="R216" i="15"/>
  <c r="R224" i="15"/>
  <c r="R232" i="15"/>
  <c r="R240" i="15"/>
  <c r="R248" i="15"/>
  <c r="R256" i="15"/>
  <c r="R264" i="15"/>
  <c r="R272" i="15"/>
  <c r="R280" i="15"/>
  <c r="R288" i="15"/>
  <c r="R296" i="15"/>
  <c r="R304" i="15"/>
  <c r="R312" i="15"/>
  <c r="R320" i="15"/>
  <c r="R328" i="15"/>
  <c r="R336" i="15"/>
  <c r="R344" i="15"/>
  <c r="R352" i="15"/>
  <c r="R360" i="15"/>
  <c r="R368" i="15"/>
  <c r="R376" i="15"/>
  <c r="R384" i="15"/>
  <c r="R392" i="15"/>
  <c r="R400" i="15"/>
  <c r="R408" i="15"/>
  <c r="R416" i="15"/>
  <c r="R424" i="15"/>
  <c r="R432" i="15"/>
  <c r="R440" i="15"/>
  <c r="R448" i="15"/>
  <c r="R456" i="15"/>
  <c r="R464" i="15"/>
  <c r="R472" i="15"/>
  <c r="R480" i="15"/>
  <c r="R488" i="15"/>
  <c r="R41" i="15"/>
  <c r="R57" i="15"/>
  <c r="R65" i="15"/>
  <c r="R73" i="15"/>
  <c r="R89" i="15"/>
  <c r="R97" i="15"/>
  <c r="R105" i="15"/>
  <c r="R113" i="15"/>
  <c r="R121" i="15"/>
  <c r="R129" i="15"/>
  <c r="R137" i="15"/>
  <c r="R145" i="15"/>
  <c r="R153" i="15"/>
  <c r="R161" i="15"/>
  <c r="R169" i="15"/>
  <c r="R177" i="15"/>
  <c r="R185" i="15"/>
  <c r="R193" i="15"/>
  <c r="R209" i="15"/>
  <c r="R233" i="15"/>
  <c r="R241" i="15"/>
  <c r="R249" i="15"/>
  <c r="R257" i="15"/>
  <c r="R265" i="15"/>
  <c r="R289" i="15"/>
  <c r="R297" i="15"/>
  <c r="R305" i="15"/>
  <c r="R329" i="15"/>
  <c r="R345" i="15"/>
  <c r="R361" i="15"/>
  <c r="R385" i="15"/>
  <c r="R409" i="15"/>
  <c r="R433" i="15"/>
  <c r="R465" i="15"/>
  <c r="R489" i="15"/>
  <c r="R196" i="15"/>
  <c r="R300" i="15"/>
  <c r="R348" i="15"/>
  <c r="R396" i="15"/>
  <c r="R428" i="15"/>
  <c r="R468" i="15"/>
  <c r="R325" i="15"/>
  <c r="R413" i="15"/>
  <c r="R469" i="15"/>
  <c r="R201" i="15"/>
  <c r="R321" i="15"/>
  <c r="R441" i="15"/>
  <c r="R260" i="15"/>
  <c r="R364" i="15"/>
  <c r="R444" i="15"/>
  <c r="R357" i="15"/>
  <c r="R397" i="15"/>
  <c r="R445" i="15"/>
  <c r="R42" i="15"/>
  <c r="R50" i="15"/>
  <c r="R58" i="15"/>
  <c r="R66" i="15"/>
  <c r="R74" i="15"/>
  <c r="R82" i="15"/>
  <c r="R90" i="15"/>
  <c r="R98" i="15"/>
  <c r="R106" i="15"/>
  <c r="R114" i="15"/>
  <c r="R122" i="15"/>
  <c r="R130" i="15"/>
  <c r="R138" i="15"/>
  <c r="R146" i="15"/>
  <c r="R154" i="15"/>
  <c r="R162" i="15"/>
  <c r="R170" i="15"/>
  <c r="R178" i="15"/>
  <c r="R186" i="15"/>
  <c r="R194" i="15"/>
  <c r="R202" i="15"/>
  <c r="R210" i="15"/>
  <c r="R218" i="15"/>
  <c r="R226" i="15"/>
  <c r="R234" i="15"/>
  <c r="R242" i="15"/>
  <c r="R250" i="15"/>
  <c r="R258" i="15"/>
  <c r="R266" i="15"/>
  <c r="R274" i="15"/>
  <c r="R282" i="15"/>
  <c r="R290" i="15"/>
  <c r="R298" i="15"/>
  <c r="R306" i="15"/>
  <c r="R314" i="15"/>
  <c r="R322" i="15"/>
  <c r="R330" i="15"/>
  <c r="R338" i="15"/>
  <c r="R346" i="15"/>
  <c r="R354" i="15"/>
  <c r="R362" i="15"/>
  <c r="R370" i="15"/>
  <c r="R378" i="15"/>
  <c r="R386" i="15"/>
  <c r="R394" i="15"/>
  <c r="R402" i="15"/>
  <c r="R410" i="15"/>
  <c r="R418" i="15"/>
  <c r="R426" i="15"/>
  <c r="R434" i="15"/>
  <c r="R442" i="15"/>
  <c r="R450" i="15"/>
  <c r="R458" i="15"/>
  <c r="R466" i="15"/>
  <c r="R474" i="15"/>
  <c r="R482" i="15"/>
  <c r="R10" i="15"/>
  <c r="R44" i="15"/>
  <c r="R52" i="15"/>
  <c r="R60" i="15"/>
  <c r="R68" i="15"/>
  <c r="R84" i="15"/>
  <c r="R92" i="15"/>
  <c r="R100" i="15"/>
  <c r="R116" i="15"/>
  <c r="R124" i="15"/>
  <c r="R140" i="15"/>
  <c r="R156" i="15"/>
  <c r="R188" i="15"/>
  <c r="R212" i="15"/>
  <c r="R228" i="15"/>
  <c r="R244" i="15"/>
  <c r="R276" i="15"/>
  <c r="R308" i="15"/>
  <c r="R332" i="15"/>
  <c r="R372" i="15"/>
  <c r="R420" i="15"/>
  <c r="R484" i="15"/>
  <c r="R365" i="15"/>
  <c r="R421" i="15"/>
  <c r="R453" i="15"/>
  <c r="R43" i="15"/>
  <c r="R51" i="15"/>
  <c r="R59" i="15"/>
  <c r="R67" i="15"/>
  <c r="R75" i="15"/>
  <c r="R83" i="15"/>
  <c r="R91" i="15"/>
  <c r="R99" i="15"/>
  <c r="R107" i="15"/>
  <c r="R115" i="15"/>
  <c r="R123" i="15"/>
  <c r="R131" i="15"/>
  <c r="R139" i="15"/>
  <c r="R147" i="15"/>
  <c r="R155" i="15"/>
  <c r="R163" i="15"/>
  <c r="R171" i="15"/>
  <c r="R179" i="15"/>
  <c r="R187" i="15"/>
  <c r="R195" i="15"/>
  <c r="R203" i="15"/>
  <c r="R211" i="15"/>
  <c r="R219" i="15"/>
  <c r="R227" i="15"/>
  <c r="R235" i="15"/>
  <c r="R243" i="15"/>
  <c r="R251" i="15"/>
  <c r="R259" i="15"/>
  <c r="R267" i="15"/>
  <c r="R275" i="15"/>
  <c r="R283" i="15"/>
  <c r="R291" i="15"/>
  <c r="R299" i="15"/>
  <c r="R307" i="15"/>
  <c r="R315" i="15"/>
  <c r="R323" i="15"/>
  <c r="R331" i="15"/>
  <c r="R339" i="15"/>
  <c r="R347" i="15"/>
  <c r="R355" i="15"/>
  <c r="R363" i="15"/>
  <c r="R371" i="15"/>
  <c r="R379" i="15"/>
  <c r="R387" i="15"/>
  <c r="R395" i="15"/>
  <c r="R403" i="15"/>
  <c r="R411" i="15"/>
  <c r="R419" i="15"/>
  <c r="R427" i="15"/>
  <c r="R435" i="15"/>
  <c r="R443" i="15"/>
  <c r="R451" i="15"/>
  <c r="R459" i="15"/>
  <c r="R467" i="15"/>
  <c r="R475" i="15"/>
  <c r="R483" i="15"/>
  <c r="R76" i="15"/>
  <c r="R108" i="15"/>
  <c r="R132" i="15"/>
  <c r="R148" i="15"/>
  <c r="R164" i="15"/>
  <c r="R204" i="15"/>
  <c r="R220" i="15"/>
  <c r="R236" i="15"/>
  <c r="R252" i="15"/>
  <c r="R284" i="15"/>
  <c r="R316" i="15"/>
  <c r="R340" i="15"/>
  <c r="R380" i="15"/>
  <c r="R412" i="15"/>
  <c r="R460" i="15"/>
  <c r="R317" i="15"/>
  <c r="R389" i="15"/>
  <c r="R461" i="15"/>
  <c r="Y18" i="15"/>
  <c r="Y26" i="15"/>
  <c r="Y34" i="15"/>
  <c r="Y42" i="15"/>
  <c r="Y50" i="15"/>
  <c r="Y58" i="15"/>
  <c r="Y66" i="15"/>
  <c r="Y74" i="15"/>
  <c r="Y82" i="15"/>
  <c r="Y90" i="15"/>
  <c r="Y11" i="15"/>
  <c r="Y19" i="15"/>
  <c r="Y27" i="15"/>
  <c r="Y35" i="15"/>
  <c r="Y43" i="15"/>
  <c r="Y51" i="15"/>
  <c r="Y59" i="15"/>
  <c r="Y67" i="15"/>
  <c r="Y75" i="15"/>
  <c r="Y83" i="15"/>
  <c r="Y91" i="15"/>
  <c r="Y12" i="15"/>
  <c r="Y20" i="15"/>
  <c r="Y28" i="15"/>
  <c r="Y36" i="15"/>
  <c r="Y44" i="15"/>
  <c r="Y52" i="15"/>
  <c r="Y60" i="15"/>
  <c r="Y68" i="15"/>
  <c r="Y76" i="15"/>
  <c r="Y84" i="15"/>
  <c r="Y92" i="15"/>
  <c r="Y14" i="15"/>
  <c r="Y22" i="15"/>
  <c r="Y30" i="15"/>
  <c r="Y38" i="15"/>
  <c r="Y46" i="15"/>
  <c r="Y54" i="15"/>
  <c r="Y62" i="15"/>
  <c r="Y70" i="15"/>
  <c r="Y78" i="15"/>
  <c r="Y86" i="15"/>
  <c r="Y94" i="15"/>
  <c r="Y15" i="15"/>
  <c r="Y23" i="15"/>
  <c r="Y31" i="15"/>
  <c r="Y39" i="15"/>
  <c r="Y47" i="15"/>
  <c r="Y55" i="15"/>
  <c r="Y63" i="15"/>
  <c r="Y71" i="15"/>
  <c r="Y79" i="15"/>
  <c r="Y87" i="15"/>
  <c r="Y95" i="15"/>
  <c r="Y16" i="15"/>
  <c r="Y37" i="15"/>
  <c r="Y57" i="15"/>
  <c r="Y80" i="15"/>
  <c r="Y98" i="15"/>
  <c r="Y106" i="15"/>
  <c r="Y114" i="15"/>
  <c r="Y122" i="15"/>
  <c r="Y130" i="15"/>
  <c r="Y138" i="15"/>
  <c r="Y146" i="15"/>
  <c r="Y154" i="15"/>
  <c r="Y162" i="15"/>
  <c r="Y170" i="15"/>
  <c r="Y178" i="15"/>
  <c r="Y186" i="15"/>
  <c r="Y194" i="15"/>
  <c r="Y202" i="15"/>
  <c r="Y210" i="15"/>
  <c r="Y218" i="15"/>
  <c r="Y226" i="15"/>
  <c r="Y234" i="15"/>
  <c r="Y242" i="15"/>
  <c r="Y250" i="15"/>
  <c r="Y258" i="15"/>
  <c r="Y266" i="15"/>
  <c r="Y274" i="15"/>
  <c r="Y282" i="15"/>
  <c r="Y290" i="15"/>
  <c r="Y298" i="15"/>
  <c r="Y306" i="15"/>
  <c r="Y314" i="15"/>
  <c r="Y322" i="15"/>
  <c r="Y330" i="15"/>
  <c r="Y338" i="15"/>
  <c r="Y346" i="15"/>
  <c r="Y354" i="15"/>
  <c r="Y362" i="15"/>
  <c r="Y370" i="15"/>
  <c r="Y378" i="15"/>
  <c r="Y386" i="15"/>
  <c r="Y394" i="15"/>
  <c r="Y402" i="15"/>
  <c r="Y410" i="15"/>
  <c r="Y418" i="15"/>
  <c r="Y426" i="15"/>
  <c r="Y434" i="15"/>
  <c r="Y442" i="15"/>
  <c r="Y450" i="15"/>
  <c r="Y458" i="15"/>
  <c r="Y466" i="15"/>
  <c r="Y474" i="15"/>
  <c r="Y482" i="15"/>
  <c r="Y10" i="15"/>
  <c r="X10" i="15" s="1"/>
  <c r="Y17" i="15"/>
  <c r="Y40" i="15"/>
  <c r="Y61" i="15"/>
  <c r="Y81" i="15"/>
  <c r="Y99" i="15"/>
  <c r="Y107" i="15"/>
  <c r="Y115" i="15"/>
  <c r="Y123" i="15"/>
  <c r="Y131" i="15"/>
  <c r="Y139" i="15"/>
  <c r="Y147" i="15"/>
  <c r="Y155" i="15"/>
  <c r="Y163" i="15"/>
  <c r="Y171" i="15"/>
  <c r="Y179" i="15"/>
  <c r="Y187" i="15"/>
  <c r="Y195" i="15"/>
  <c r="Y203" i="15"/>
  <c r="Y211" i="15"/>
  <c r="Y219" i="15"/>
  <c r="Y227" i="15"/>
  <c r="Y235" i="15"/>
  <c r="Y243" i="15"/>
  <c r="Y251" i="15"/>
  <c r="Y259" i="15"/>
  <c r="Y267" i="15"/>
  <c r="Y275" i="15"/>
  <c r="Y283" i="15"/>
  <c r="Y291" i="15"/>
  <c r="Y299" i="15"/>
  <c r="Y307" i="15"/>
  <c r="Y315" i="15"/>
  <c r="Y323" i="15"/>
  <c r="Y331" i="15"/>
  <c r="Y339" i="15"/>
  <c r="Y347" i="15"/>
  <c r="Y355" i="15"/>
  <c r="Y363" i="15"/>
  <c r="Y371" i="15"/>
  <c r="Y379" i="15"/>
  <c r="Y387" i="15"/>
  <c r="Y395" i="15"/>
  <c r="Y403" i="15"/>
  <c r="Y411" i="15"/>
  <c r="Y419" i="15"/>
  <c r="Y427" i="15"/>
  <c r="Y435" i="15"/>
  <c r="Y443" i="15"/>
  <c r="Y451" i="15"/>
  <c r="Y459" i="15"/>
  <c r="Y467" i="15"/>
  <c r="Y475" i="15"/>
  <c r="Y483" i="15"/>
  <c r="Y21" i="15"/>
  <c r="Y41" i="15"/>
  <c r="Y64" i="15"/>
  <c r="Y85" i="15"/>
  <c r="Y100" i="15"/>
  <c r="Y108" i="15"/>
  <c r="Y116" i="15"/>
  <c r="Y124" i="15"/>
  <c r="Y132" i="15"/>
  <c r="Y140" i="15"/>
  <c r="Y148" i="15"/>
  <c r="Y156" i="15"/>
  <c r="Y164" i="15"/>
  <c r="Y172" i="15"/>
  <c r="Y180" i="15"/>
  <c r="Y188" i="15"/>
  <c r="Y196" i="15"/>
  <c r="Y204" i="15"/>
  <c r="Y212" i="15"/>
  <c r="Y220" i="15"/>
  <c r="Y228" i="15"/>
  <c r="Y236" i="15"/>
  <c r="Y244" i="15"/>
  <c r="Y252" i="15"/>
  <c r="Y260" i="15"/>
  <c r="Y268" i="15"/>
  <c r="Y276" i="15"/>
  <c r="Y284" i="15"/>
  <c r="Y292" i="15"/>
  <c r="Y300" i="15"/>
  <c r="Y308" i="15"/>
  <c r="Y316" i="15"/>
  <c r="Y324" i="15"/>
  <c r="Y332" i="15"/>
  <c r="Y340" i="15"/>
  <c r="Y348" i="15"/>
  <c r="Y356" i="15"/>
  <c r="Y364" i="15"/>
  <c r="Y372" i="15"/>
  <c r="Y380" i="15"/>
  <c r="Y388" i="15"/>
  <c r="Y396" i="15"/>
  <c r="Y404" i="15"/>
  <c r="Y412" i="15"/>
  <c r="Y420" i="15"/>
  <c r="Y428" i="15"/>
  <c r="Y436" i="15"/>
  <c r="Y444" i="15"/>
  <c r="Y452" i="15"/>
  <c r="Y460" i="15"/>
  <c r="Y468" i="15"/>
  <c r="Y476" i="15"/>
  <c r="Y484" i="15"/>
  <c r="Y24" i="15"/>
  <c r="Y45" i="15"/>
  <c r="Y65" i="15"/>
  <c r="Y88" i="15"/>
  <c r="Y101" i="15"/>
  <c r="Y109" i="15"/>
  <c r="Y117" i="15"/>
  <c r="Y125" i="15"/>
  <c r="Y133" i="15"/>
  <c r="Y141" i="15"/>
  <c r="Y149" i="15"/>
  <c r="Y157" i="15"/>
  <c r="Y165" i="15"/>
  <c r="Y173" i="15"/>
  <c r="Y181" i="15"/>
  <c r="Y189" i="15"/>
  <c r="Y197" i="15"/>
  <c r="Y205" i="15"/>
  <c r="Y213" i="15"/>
  <c r="Y221" i="15"/>
  <c r="Y229" i="15"/>
  <c r="Y237" i="15"/>
  <c r="Y245" i="15"/>
  <c r="Y253" i="15"/>
  <c r="Y261" i="15"/>
  <c r="Y269" i="15"/>
  <c r="Y277" i="15"/>
  <c r="Y285" i="15"/>
  <c r="Y293" i="15"/>
  <c r="Y301" i="15"/>
  <c r="Y309" i="15"/>
  <c r="Y317" i="15"/>
  <c r="Y325" i="15"/>
  <c r="Y333" i="15"/>
  <c r="Y341" i="15"/>
  <c r="Y349" i="15"/>
  <c r="Y357" i="15"/>
  <c r="Y365" i="15"/>
  <c r="Y373" i="15"/>
  <c r="Y381" i="15"/>
  <c r="Y389" i="15"/>
  <c r="Y397" i="15"/>
  <c r="Y405" i="15"/>
  <c r="Y413" i="15"/>
  <c r="Y421" i="15"/>
  <c r="Y429" i="15"/>
  <c r="Y437" i="15"/>
  <c r="Y445" i="15"/>
  <c r="Y453" i="15"/>
  <c r="Y461" i="15"/>
  <c r="Y469" i="15"/>
  <c r="Y477" i="15"/>
  <c r="Y485" i="15"/>
  <c r="Y25" i="15"/>
  <c r="Y48" i="15"/>
  <c r="Y69" i="15"/>
  <c r="Y89" i="15"/>
  <c r="Y102" i="15"/>
  <c r="Y110" i="15"/>
  <c r="Y118" i="15"/>
  <c r="Y126" i="15"/>
  <c r="Y134" i="15"/>
  <c r="Y142" i="15"/>
  <c r="Y150" i="15"/>
  <c r="Y158" i="15"/>
  <c r="Y166" i="15"/>
  <c r="Y174" i="15"/>
  <c r="Y182" i="15"/>
  <c r="Y190" i="15"/>
  <c r="Y198" i="15"/>
  <c r="Y206" i="15"/>
  <c r="Y214" i="15"/>
  <c r="Y222" i="15"/>
  <c r="Y230" i="15"/>
  <c r="Y238" i="15"/>
  <c r="Y246" i="15"/>
  <c r="Y254" i="15"/>
  <c r="Y262" i="15"/>
  <c r="Y270" i="15"/>
  <c r="Y278" i="15"/>
  <c r="Y286" i="15"/>
  <c r="Y294" i="15"/>
  <c r="Y302" i="15"/>
  <c r="Y310" i="15"/>
  <c r="Y318" i="15"/>
  <c r="Y326" i="15"/>
  <c r="Y334" i="15"/>
  <c r="Y342" i="15"/>
  <c r="Y350" i="15"/>
  <c r="Y358" i="15"/>
  <c r="Y366" i="15"/>
  <c r="Y374" i="15"/>
  <c r="Y382" i="15"/>
  <c r="Y390" i="15"/>
  <c r="Y398" i="15"/>
  <c r="Y406" i="15"/>
  <c r="Y414" i="15"/>
  <c r="Y422" i="15"/>
  <c r="Y430" i="15"/>
  <c r="Y438" i="15"/>
  <c r="Y446" i="15"/>
  <c r="Y454" i="15"/>
  <c r="Y462" i="15"/>
  <c r="Y470" i="15"/>
  <c r="Y478" i="15"/>
  <c r="Y486" i="15"/>
  <c r="Y29" i="15"/>
  <c r="Y49" i="15"/>
  <c r="Y72" i="15"/>
  <c r="Y93" i="15"/>
  <c r="Y103" i="15"/>
  <c r="Y111" i="15"/>
  <c r="Y119" i="15"/>
  <c r="Y127" i="15"/>
  <c r="Y135" i="15"/>
  <c r="Y143" i="15"/>
  <c r="Y151" i="15"/>
  <c r="Y159" i="15"/>
  <c r="Y167" i="15"/>
  <c r="Y175" i="15"/>
  <c r="Y183" i="15"/>
  <c r="Y191" i="15"/>
  <c r="Y199" i="15"/>
  <c r="Y207" i="15"/>
  <c r="Y215" i="15"/>
  <c r="Y223" i="15"/>
  <c r="Y231" i="15"/>
  <c r="Y239" i="15"/>
  <c r="Y247" i="15"/>
  <c r="Y255" i="15"/>
  <c r="Y263" i="15"/>
  <c r="Y271" i="15"/>
  <c r="Y279" i="15"/>
  <c r="Y287" i="15"/>
  <c r="Y295" i="15"/>
  <c r="Y303" i="15"/>
  <c r="Y311" i="15"/>
  <c r="Y319" i="15"/>
  <c r="Y327" i="15"/>
  <c r="Y335" i="15"/>
  <c r="Y343" i="15"/>
  <c r="Y351" i="15"/>
  <c r="Y359" i="15"/>
  <c r="Y367" i="15"/>
  <c r="Y375" i="15"/>
  <c r="Y383" i="15"/>
  <c r="Y391" i="15"/>
  <c r="Y399" i="15"/>
  <c r="Y407" i="15"/>
  <c r="Y415" i="15"/>
  <c r="Y423" i="15"/>
  <c r="Y431" i="15"/>
  <c r="Y439" i="15"/>
  <c r="Y447" i="15"/>
  <c r="Y455" i="15"/>
  <c r="Y463" i="15"/>
  <c r="Y471" i="15"/>
  <c r="Y479" i="15"/>
  <c r="Y487" i="15"/>
  <c r="Y32" i="15"/>
  <c r="Y53" i="15"/>
  <c r="Y73" i="15"/>
  <c r="Y96" i="15"/>
  <c r="Y104" i="15"/>
  <c r="Y112" i="15"/>
  <c r="Y120" i="15"/>
  <c r="Y128" i="15"/>
  <c r="Y136" i="15"/>
  <c r="Y144" i="15"/>
  <c r="Y152" i="15"/>
  <c r="Y160" i="15"/>
  <c r="Y168" i="15"/>
  <c r="Y176" i="15"/>
  <c r="Y184" i="15"/>
  <c r="Y192" i="15"/>
  <c r="Y200" i="15"/>
  <c r="Y208" i="15"/>
  <c r="Y216" i="15"/>
  <c r="Y224" i="15"/>
  <c r="Y232" i="15"/>
  <c r="Y240" i="15"/>
  <c r="Y248" i="15"/>
  <c r="Y256" i="15"/>
  <c r="Y264" i="15"/>
  <c r="Y272" i="15"/>
  <c r="Y280" i="15"/>
  <c r="Y288" i="15"/>
  <c r="Y296" i="15"/>
  <c r="Y304" i="15"/>
  <c r="Y312" i="15"/>
  <c r="Y320" i="15"/>
  <c r="Y328" i="15"/>
  <c r="Y336" i="15"/>
  <c r="Y344" i="15"/>
  <c r="Y352" i="15"/>
  <c r="Y360" i="15"/>
  <c r="Y368" i="15"/>
  <c r="Y376" i="15"/>
  <c r="Y384" i="15"/>
  <c r="Y392" i="15"/>
  <c r="Y400" i="15"/>
  <c r="Y408" i="15"/>
  <c r="Y416" i="15"/>
  <c r="Y424" i="15"/>
  <c r="Y432" i="15"/>
  <c r="Y440" i="15"/>
  <c r="Y448" i="15"/>
  <c r="Y456" i="15"/>
  <c r="Y464" i="15"/>
  <c r="Y472" i="15"/>
  <c r="Y480" i="15"/>
  <c r="Y488" i="15"/>
  <c r="Y105" i="15"/>
  <c r="Y169" i="15"/>
  <c r="Y233" i="15"/>
  <c r="Y297" i="15"/>
  <c r="Y361" i="15"/>
  <c r="Y425" i="15"/>
  <c r="Y489" i="15"/>
  <c r="Y113" i="15"/>
  <c r="Y177" i="15"/>
  <c r="Y241" i="15"/>
  <c r="Y305" i="15"/>
  <c r="Y369" i="15"/>
  <c r="Y433" i="15"/>
  <c r="Y121" i="15"/>
  <c r="Y185" i="15"/>
  <c r="Y249" i="15"/>
  <c r="Y313" i="15"/>
  <c r="Y377" i="15"/>
  <c r="Y441" i="15"/>
  <c r="Y13" i="15"/>
  <c r="Y129" i="15"/>
  <c r="Y193" i="15"/>
  <c r="Y257" i="15"/>
  <c r="Y321" i="15"/>
  <c r="Y385" i="15"/>
  <c r="Y449" i="15"/>
  <c r="Y33" i="15"/>
  <c r="Y137" i="15"/>
  <c r="Y201" i="15"/>
  <c r="Y265" i="15"/>
  <c r="Y329" i="15"/>
  <c r="Y393" i="15"/>
  <c r="Y457" i="15"/>
  <c r="Y56" i="15"/>
  <c r="Y145" i="15"/>
  <c r="Y209" i="15"/>
  <c r="Y273" i="15"/>
  <c r="Y337" i="15"/>
  <c r="Y401" i="15"/>
  <c r="Y465" i="15"/>
  <c r="Y97" i="15"/>
  <c r="Y225" i="15"/>
  <c r="Y289" i="15"/>
  <c r="Y353" i="15"/>
  <c r="Y417" i="15"/>
  <c r="Y481" i="15"/>
  <c r="Y77" i="15"/>
  <c r="Y153" i="15"/>
  <c r="Y217" i="15"/>
  <c r="Y281" i="15"/>
  <c r="Y345" i="15"/>
  <c r="Y409" i="15"/>
  <c r="Y473" i="15"/>
  <c r="Y161" i="15"/>
  <c r="U125" i="13"/>
  <c r="AE128" i="13"/>
  <c r="AC127" i="13"/>
  <c r="AK125" i="13"/>
  <c r="E129" i="13"/>
  <c r="U127" i="13"/>
  <c r="AC125" i="13"/>
  <c r="Y129" i="13"/>
  <c r="AG126" i="13"/>
  <c r="M127" i="13"/>
  <c r="M125" i="13"/>
  <c r="Z136" i="13"/>
  <c r="J136" i="13"/>
  <c r="Q129" i="13"/>
  <c r="Y126" i="13"/>
  <c r="AO129" i="13"/>
  <c r="AG129" i="13"/>
  <c r="AC121" i="13"/>
  <c r="I129" i="13"/>
  <c r="Q126" i="13"/>
  <c r="AO126" i="13"/>
  <c r="AK127" i="13"/>
  <c r="I126" i="13"/>
  <c r="P21" i="13"/>
  <c r="I22" i="13"/>
  <c r="AO22" i="13"/>
  <c r="AO124" i="13"/>
  <c r="AG124" i="13"/>
  <c r="Y124" i="13"/>
  <c r="Q124" i="13"/>
  <c r="I124" i="13"/>
  <c r="AK123" i="13"/>
  <c r="AC123" i="13"/>
  <c r="U123" i="13"/>
  <c r="M123" i="13"/>
  <c r="AO122" i="13"/>
  <c r="AG122" i="13"/>
  <c r="Y122" i="13"/>
  <c r="Q122" i="13"/>
  <c r="I122" i="13"/>
  <c r="AO135" i="13"/>
  <c r="Y135" i="13"/>
  <c r="Q135" i="13"/>
  <c r="I133" i="13"/>
  <c r="E136" i="13"/>
  <c r="E128" i="13"/>
  <c r="AN129" i="13"/>
  <c r="AF129" i="13"/>
  <c r="X129" i="13"/>
  <c r="P129" i="13"/>
  <c r="H129" i="13"/>
  <c r="AJ127" i="13"/>
  <c r="AB127" i="13"/>
  <c r="T127" i="13"/>
  <c r="L127" i="13"/>
  <c r="AN126" i="13"/>
  <c r="AF126" i="13"/>
  <c r="X126" i="13"/>
  <c r="P126" i="13"/>
  <c r="H126" i="13"/>
  <c r="AJ125" i="13"/>
  <c r="AB125" i="13"/>
  <c r="T125" i="13"/>
  <c r="L125" i="13"/>
  <c r="AN124" i="13"/>
  <c r="AF124" i="13"/>
  <c r="X124" i="13"/>
  <c r="P124" i="13"/>
  <c r="H124" i="13"/>
  <c r="AJ123" i="13"/>
  <c r="AB123" i="13"/>
  <c r="T123" i="13"/>
  <c r="L123" i="13"/>
  <c r="AN122" i="13"/>
  <c r="AF122" i="13"/>
  <c r="X122" i="13"/>
  <c r="P122" i="13"/>
  <c r="H122" i="13"/>
  <c r="AF136" i="13"/>
  <c r="AE129" i="13"/>
  <c r="G129" i="13"/>
  <c r="K127" i="13"/>
  <c r="O126" i="13"/>
  <c r="AA125" i="13"/>
  <c r="AM124" i="13"/>
  <c r="G124" i="13"/>
  <c r="K123" i="13"/>
  <c r="O122" i="13"/>
  <c r="W135" i="13"/>
  <c r="E134" i="13"/>
  <c r="E126" i="13"/>
  <c r="AL129" i="13"/>
  <c r="AD129" i="13"/>
  <c r="V129" i="13"/>
  <c r="N129" i="13"/>
  <c r="F129" i="13"/>
  <c r="AH127" i="13"/>
  <c r="Z127" i="13"/>
  <c r="R127" i="13"/>
  <c r="J127" i="13"/>
  <c r="AL126" i="13"/>
  <c r="AD126" i="13"/>
  <c r="V126" i="13"/>
  <c r="N126" i="13"/>
  <c r="F126" i="13"/>
  <c r="AH125" i="13"/>
  <c r="Z125" i="13"/>
  <c r="R125" i="13"/>
  <c r="J125" i="13"/>
  <c r="AL124" i="13"/>
  <c r="AD124" i="13"/>
  <c r="V124" i="13"/>
  <c r="N124" i="13"/>
  <c r="F124" i="13"/>
  <c r="AH123" i="13"/>
  <c r="Z123" i="13"/>
  <c r="R123" i="13"/>
  <c r="J123" i="13"/>
  <c r="AL122" i="13"/>
  <c r="AD122" i="13"/>
  <c r="V122" i="13"/>
  <c r="N122" i="13"/>
  <c r="F122" i="13"/>
  <c r="E135" i="13"/>
  <c r="W129" i="13"/>
  <c r="AA127" i="13"/>
  <c r="W126" i="13"/>
  <c r="S125" i="13"/>
  <c r="W124" i="13"/>
  <c r="AA123" i="13"/>
  <c r="AE122" i="13"/>
  <c r="G122" i="13"/>
  <c r="Q128" i="13"/>
  <c r="AG128" i="13"/>
  <c r="E133" i="13"/>
  <c r="E125" i="13"/>
  <c r="AK129" i="13"/>
  <c r="AC129" i="13"/>
  <c r="U129" i="13"/>
  <c r="M129" i="13"/>
  <c r="AO127" i="13"/>
  <c r="AG127" i="13"/>
  <c r="Y127" i="13"/>
  <c r="Q127" i="13"/>
  <c r="I127" i="13"/>
  <c r="AK126" i="13"/>
  <c r="AC126" i="13"/>
  <c r="U126" i="13"/>
  <c r="M126" i="13"/>
  <c r="AO125" i="13"/>
  <c r="AG125" i="13"/>
  <c r="Y125" i="13"/>
  <c r="Q125" i="13"/>
  <c r="I125" i="13"/>
  <c r="AK124" i="13"/>
  <c r="AC124" i="13"/>
  <c r="U124" i="13"/>
  <c r="M124" i="13"/>
  <c r="AO123" i="13"/>
  <c r="AG123" i="13"/>
  <c r="Y123" i="13"/>
  <c r="Q123" i="13"/>
  <c r="I123" i="13"/>
  <c r="AK122" i="13"/>
  <c r="AC122" i="13"/>
  <c r="U122" i="13"/>
  <c r="M122" i="13"/>
  <c r="AM129" i="13"/>
  <c r="AI127" i="13"/>
  <c r="AM126" i="13"/>
  <c r="G126" i="13"/>
  <c r="K125" i="13"/>
  <c r="O124" i="13"/>
  <c r="S123" i="13"/>
  <c r="W122" i="13"/>
  <c r="AC136" i="13"/>
  <c r="M136" i="13"/>
  <c r="E132" i="13"/>
  <c r="E124" i="13"/>
  <c r="AJ129" i="13"/>
  <c r="AB129" i="13"/>
  <c r="T129" i="13"/>
  <c r="L129" i="13"/>
  <c r="AN127" i="13"/>
  <c r="AF127" i="13"/>
  <c r="X127" i="13"/>
  <c r="P127" i="13"/>
  <c r="H127" i="13"/>
  <c r="AJ126" i="13"/>
  <c r="AB126" i="13"/>
  <c r="T126" i="13"/>
  <c r="L126" i="13"/>
  <c r="AN125" i="13"/>
  <c r="AF125" i="13"/>
  <c r="X125" i="13"/>
  <c r="P125" i="13"/>
  <c r="H125" i="13"/>
  <c r="AJ124" i="13"/>
  <c r="AB124" i="13"/>
  <c r="T124" i="13"/>
  <c r="L124" i="13"/>
  <c r="AN123" i="13"/>
  <c r="AF123" i="13"/>
  <c r="X123" i="13"/>
  <c r="P123" i="13"/>
  <c r="H123" i="13"/>
  <c r="AJ122" i="13"/>
  <c r="AB122" i="13"/>
  <c r="T122" i="13"/>
  <c r="L122" i="13"/>
  <c r="E127" i="13"/>
  <c r="O129" i="13"/>
  <c r="S127" i="13"/>
  <c r="AE126" i="13"/>
  <c r="AI125" i="13"/>
  <c r="AE124" i="13"/>
  <c r="AI123" i="13"/>
  <c r="AM122" i="13"/>
  <c r="O131" i="13"/>
  <c r="AE131" i="13"/>
  <c r="AM131" i="13"/>
  <c r="AB136" i="13"/>
  <c r="E131" i="13"/>
  <c r="E123" i="13"/>
  <c r="AI129" i="13"/>
  <c r="AA129" i="13"/>
  <c r="S129" i="13"/>
  <c r="K129" i="13"/>
  <c r="AM127" i="13"/>
  <c r="AE127" i="13"/>
  <c r="W127" i="13"/>
  <c r="O127" i="13"/>
  <c r="G127" i="13"/>
  <c r="AI126" i="13"/>
  <c r="AA126" i="13"/>
  <c r="S126" i="13"/>
  <c r="K126" i="13"/>
  <c r="AM125" i="13"/>
  <c r="AE125" i="13"/>
  <c r="W125" i="13"/>
  <c r="O125" i="13"/>
  <c r="G125" i="13"/>
  <c r="AI124" i="13"/>
  <c r="AA124" i="13"/>
  <c r="S124" i="13"/>
  <c r="K124" i="13"/>
  <c r="AM123" i="13"/>
  <c r="AE123" i="13"/>
  <c r="W123" i="13"/>
  <c r="O123" i="13"/>
  <c r="G123" i="13"/>
  <c r="AI122" i="13"/>
  <c r="AA122" i="13"/>
  <c r="S122" i="13"/>
  <c r="K122" i="13"/>
  <c r="AI132" i="13"/>
  <c r="AA132" i="13"/>
  <c r="K136" i="13"/>
  <c r="E130" i="13"/>
  <c r="E122" i="13"/>
  <c r="AH129" i="13"/>
  <c r="Z129" i="13"/>
  <c r="R129" i="13"/>
  <c r="J129" i="13"/>
  <c r="AL127" i="13"/>
  <c r="AD127" i="13"/>
  <c r="V127" i="13"/>
  <c r="N127" i="13"/>
  <c r="F127" i="13"/>
  <c r="AH126" i="13"/>
  <c r="Z126" i="13"/>
  <c r="R126" i="13"/>
  <c r="J126" i="13"/>
  <c r="AL125" i="13"/>
  <c r="AD125" i="13"/>
  <c r="V125" i="13"/>
  <c r="N125" i="13"/>
  <c r="F125" i="13"/>
  <c r="AH124" i="13"/>
  <c r="Z124" i="13"/>
  <c r="R124" i="13"/>
  <c r="J124" i="13"/>
  <c r="AL123" i="13"/>
  <c r="AD123" i="13"/>
  <c r="V123" i="13"/>
  <c r="N123" i="13"/>
  <c r="F123" i="13"/>
  <c r="AH122" i="13"/>
  <c r="Z122" i="13"/>
  <c r="R122" i="13"/>
  <c r="J122" i="13"/>
  <c r="AA25" i="13"/>
  <c r="G16" i="13"/>
  <c r="K22" i="13"/>
  <c r="O22" i="13"/>
  <c r="W21" i="13"/>
  <c r="X21" i="13"/>
  <c r="AF21" i="13"/>
  <c r="AN21" i="13"/>
  <c r="J22" i="13"/>
  <c r="R22" i="13"/>
  <c r="Z22" i="13"/>
  <c r="P16" i="13"/>
  <c r="AF16" i="13"/>
  <c r="S16" i="13"/>
  <c r="AI16" i="13"/>
  <c r="L16" i="13"/>
  <c r="U16" i="13"/>
  <c r="T16" i="13"/>
  <c r="AB16" i="13"/>
  <c r="AJ16" i="13"/>
  <c r="T18" i="11"/>
  <c r="W136" i="13"/>
  <c r="V136" i="13"/>
  <c r="O136" i="13"/>
  <c r="J130" i="13"/>
  <c r="N136" i="13"/>
  <c r="AM136" i="13"/>
  <c r="G136" i="13"/>
  <c r="AL136" i="13"/>
  <c r="AE136" i="13"/>
  <c r="AD136" i="13"/>
  <c r="AK136" i="13"/>
  <c r="U136" i="13"/>
  <c r="AK130" i="13"/>
  <c r="AJ136" i="13"/>
  <c r="T136" i="13"/>
  <c r="L136" i="13"/>
  <c r="AI136" i="13"/>
  <c r="AA136" i="13"/>
  <c r="S136" i="13"/>
  <c r="AH136" i="13"/>
  <c r="R136" i="13"/>
  <c r="F136" i="13"/>
  <c r="AO136" i="13"/>
  <c r="AG136" i="13"/>
  <c r="Y136" i="13"/>
  <c r="Q136" i="13"/>
  <c r="I136" i="13"/>
  <c r="Q131" i="13"/>
  <c r="AN136" i="13"/>
  <c r="X136" i="13"/>
  <c r="P136" i="13"/>
  <c r="H136" i="13"/>
  <c r="F15" i="14"/>
  <c r="N15" i="14"/>
  <c r="V15" i="14"/>
  <c r="AD15" i="14"/>
  <c r="R16" i="14"/>
  <c r="Z16" i="14"/>
  <c r="E17" i="14"/>
  <c r="M17" i="14"/>
  <c r="U17" i="14"/>
  <c r="AC17" i="14"/>
  <c r="G15" i="14"/>
  <c r="O15" i="14"/>
  <c r="W15" i="14"/>
  <c r="AE15" i="14"/>
  <c r="S16" i="14"/>
  <c r="AA16" i="14"/>
  <c r="F17" i="14"/>
  <c r="N17" i="14"/>
  <c r="V17" i="14"/>
  <c r="AD17" i="14"/>
  <c r="H15" i="14"/>
  <c r="P15" i="14"/>
  <c r="X15" i="14"/>
  <c r="AF15" i="14"/>
  <c r="T16" i="14"/>
  <c r="AB16" i="14"/>
  <c r="G17" i="14"/>
  <c r="O17" i="14"/>
  <c r="W17" i="14"/>
  <c r="AE17" i="14"/>
  <c r="J15" i="14"/>
  <c r="R15" i="14"/>
  <c r="Z15" i="14"/>
  <c r="N16" i="14"/>
  <c r="V16" i="14"/>
  <c r="AD16" i="14"/>
  <c r="I17" i="14"/>
  <c r="Q17" i="14"/>
  <c r="Y17" i="14"/>
  <c r="C17" i="14"/>
  <c r="K15" i="14"/>
  <c r="S15" i="14"/>
  <c r="AA15" i="14"/>
  <c r="O16" i="14"/>
  <c r="W16" i="14"/>
  <c r="AE16" i="14"/>
  <c r="J17" i="14"/>
  <c r="R17" i="14"/>
  <c r="Z17" i="14"/>
  <c r="C15" i="14"/>
  <c r="M15" i="14"/>
  <c r="P16" i="14"/>
  <c r="H17" i="14"/>
  <c r="AB17" i="14"/>
  <c r="AF16" i="14"/>
  <c r="Q15" i="14"/>
  <c r="Q16" i="14"/>
  <c r="K17" i="14"/>
  <c r="AF17" i="14"/>
  <c r="I15" i="14"/>
  <c r="AA17" i="14"/>
  <c r="T15" i="14"/>
  <c r="U16" i="14"/>
  <c r="L17" i="14"/>
  <c r="L15" i="14"/>
  <c r="U15" i="14"/>
  <c r="X16" i="14"/>
  <c r="P17" i="14"/>
  <c r="X17" i="14"/>
  <c r="M16" i="14"/>
  <c r="D15" i="14"/>
  <c r="Y15" i="14"/>
  <c r="Y16" i="14"/>
  <c r="S17" i="14"/>
  <c r="D17" i="14"/>
  <c r="E15" i="14"/>
  <c r="AB15" i="14"/>
  <c r="AC16" i="14"/>
  <c r="T17" i="14"/>
  <c r="AC15" i="14"/>
  <c r="G16" i="14"/>
  <c r="D16" i="14"/>
  <c r="H16" i="14"/>
  <c r="L16" i="14"/>
  <c r="I16" i="14"/>
  <c r="J16" i="14"/>
  <c r="K16" i="14"/>
  <c r="E16" i="14"/>
  <c r="F16" i="14"/>
  <c r="C16" i="14"/>
  <c r="AB14" i="13"/>
  <c r="E17" i="13"/>
  <c r="E20" i="13"/>
  <c r="AN19" i="13"/>
  <c r="AF19" i="13"/>
  <c r="X19" i="13"/>
  <c r="P19" i="13"/>
  <c r="H19" i="13"/>
  <c r="AJ18" i="13"/>
  <c r="AB18" i="13"/>
  <c r="T18" i="13"/>
  <c r="L18" i="13"/>
  <c r="AN17" i="13"/>
  <c r="AF17" i="13"/>
  <c r="X17" i="13"/>
  <c r="P17" i="13"/>
  <c r="H17" i="13"/>
  <c r="AJ15" i="13"/>
  <c r="AB15" i="13"/>
  <c r="T15" i="13"/>
  <c r="L15" i="13"/>
  <c r="K20" i="13"/>
  <c r="E16" i="13"/>
  <c r="Q24" i="13"/>
  <c r="AM19" i="13"/>
  <c r="AE19" i="13"/>
  <c r="W19" i="13"/>
  <c r="O19" i="13"/>
  <c r="G19" i="13"/>
  <c r="AI18" i="13"/>
  <c r="AA18" i="13"/>
  <c r="S18" i="13"/>
  <c r="K18" i="13"/>
  <c r="AM17" i="13"/>
  <c r="AE17" i="13"/>
  <c r="W17" i="13"/>
  <c r="O17" i="13"/>
  <c r="G17" i="13"/>
  <c r="AI15" i="13"/>
  <c r="AA15" i="13"/>
  <c r="S15" i="13"/>
  <c r="K15" i="13"/>
  <c r="Z14" i="13"/>
  <c r="E15" i="13"/>
  <c r="J24" i="13"/>
  <c r="AL19" i="13"/>
  <c r="AD19" i="13"/>
  <c r="V19" i="13"/>
  <c r="N19" i="13"/>
  <c r="F19" i="13"/>
  <c r="AH18" i="13"/>
  <c r="Z18" i="13"/>
  <c r="R18" i="13"/>
  <c r="J18" i="13"/>
  <c r="AL17" i="13"/>
  <c r="AD17" i="13"/>
  <c r="V17" i="13"/>
  <c r="N17" i="13"/>
  <c r="F17" i="13"/>
  <c r="AH15" i="13"/>
  <c r="Z15" i="13"/>
  <c r="R15" i="13"/>
  <c r="J15" i="13"/>
  <c r="AH21" i="13"/>
  <c r="AK19" i="13"/>
  <c r="AC19" i="13"/>
  <c r="U19" i="13"/>
  <c r="M19" i="13"/>
  <c r="AO18" i="13"/>
  <c r="AG18" i="13"/>
  <c r="Y18" i="13"/>
  <c r="Q18" i="13"/>
  <c r="I18" i="13"/>
  <c r="AK17" i="13"/>
  <c r="AC17" i="13"/>
  <c r="U17" i="13"/>
  <c r="M17" i="13"/>
  <c r="AO15" i="13"/>
  <c r="AG15" i="13"/>
  <c r="Y15" i="13"/>
  <c r="Q15" i="13"/>
  <c r="I15" i="13"/>
  <c r="E25" i="13"/>
  <c r="AG21" i="13"/>
  <c r="AJ19" i="13"/>
  <c r="AB19" i="13"/>
  <c r="T19" i="13"/>
  <c r="L19" i="13"/>
  <c r="AN18" i="13"/>
  <c r="AF18" i="13"/>
  <c r="X18" i="13"/>
  <c r="P18" i="13"/>
  <c r="H18" i="13"/>
  <c r="AJ17" i="13"/>
  <c r="AB17" i="13"/>
  <c r="T17" i="13"/>
  <c r="L17" i="13"/>
  <c r="AN15" i="13"/>
  <c r="AF15" i="13"/>
  <c r="X15" i="13"/>
  <c r="P15" i="13"/>
  <c r="H15" i="13"/>
  <c r="AM14" i="13"/>
  <c r="O14" i="13"/>
  <c r="AL20" i="13"/>
  <c r="AI19" i="13"/>
  <c r="AA19" i="13"/>
  <c r="S19" i="13"/>
  <c r="K19" i="13"/>
  <c r="AM18" i="13"/>
  <c r="AE18" i="13"/>
  <c r="W18" i="13"/>
  <c r="O18" i="13"/>
  <c r="G18" i="13"/>
  <c r="AI17" i="13"/>
  <c r="AA17" i="13"/>
  <c r="S17" i="13"/>
  <c r="K17" i="13"/>
  <c r="AM15" i="13"/>
  <c r="AE15" i="13"/>
  <c r="W15" i="13"/>
  <c r="O15" i="13"/>
  <c r="G15" i="13"/>
  <c r="AD14" i="13"/>
  <c r="E19" i="13"/>
  <c r="E22" i="13"/>
  <c r="N20" i="13"/>
  <c r="AH19" i="13"/>
  <c r="Z19" i="13"/>
  <c r="R19" i="13"/>
  <c r="J19" i="13"/>
  <c r="AL18" i="13"/>
  <c r="AD18" i="13"/>
  <c r="V18" i="13"/>
  <c r="N18" i="13"/>
  <c r="F18" i="13"/>
  <c r="AH17" i="13"/>
  <c r="Z17" i="13"/>
  <c r="R17" i="13"/>
  <c r="J17" i="13"/>
  <c r="AL15" i="13"/>
  <c r="AD15" i="13"/>
  <c r="V15" i="13"/>
  <c r="N15" i="13"/>
  <c r="F15" i="13"/>
  <c r="AC14" i="13"/>
  <c r="M14" i="13"/>
  <c r="E18" i="13"/>
  <c r="E21" i="13"/>
  <c r="AO19" i="13"/>
  <c r="AG19" i="13"/>
  <c r="Y19" i="13"/>
  <c r="Q19" i="13"/>
  <c r="AK18" i="13"/>
  <c r="AC18" i="13"/>
  <c r="U18" i="13"/>
  <c r="M18" i="13"/>
  <c r="AO17" i="13"/>
  <c r="AG17" i="13"/>
  <c r="Y17" i="13"/>
  <c r="Q17" i="13"/>
  <c r="I17" i="13"/>
  <c r="AK15" i="13"/>
  <c r="AC15" i="13"/>
  <c r="U15" i="13"/>
  <c r="M15" i="13"/>
  <c r="Y2" i="15"/>
  <c r="AA268" i="15" s="1"/>
  <c r="R2" i="15"/>
  <c r="T71" i="15" s="1"/>
  <c r="Q10" i="15"/>
  <c r="S25" i="13"/>
  <c r="AC134" i="13"/>
  <c r="AN128" i="13"/>
  <c r="AK20" i="13"/>
  <c r="AO24" i="13"/>
  <c r="I24" i="13"/>
  <c r="Z21" i="13"/>
  <c r="AD20" i="13"/>
  <c r="AK132" i="13"/>
  <c r="Q121" i="13"/>
  <c r="K25" i="13"/>
  <c r="AH24" i="13"/>
  <c r="AI22" i="13"/>
  <c r="Y21" i="13"/>
  <c r="AC20" i="13"/>
  <c r="M132" i="13"/>
  <c r="AG24" i="13"/>
  <c r="AA22" i="13"/>
  <c r="R21" i="13"/>
  <c r="V20" i="13"/>
  <c r="AK16" i="13"/>
  <c r="Z24" i="13"/>
  <c r="S22" i="13"/>
  <c r="Q21" i="13"/>
  <c r="U20" i="13"/>
  <c r="AC16" i="13"/>
  <c r="W14" i="13"/>
  <c r="AI25" i="13"/>
  <c r="Y24" i="13"/>
  <c r="J21" i="13"/>
  <c r="Q14" i="13"/>
  <c r="AK134" i="13"/>
  <c r="R24" i="13"/>
  <c r="AO21" i="13"/>
  <c r="I21" i="13"/>
  <c r="M20" i="13"/>
  <c r="M16" i="13"/>
  <c r="U121" i="13"/>
  <c r="U128" i="13"/>
  <c r="I130" i="13"/>
  <c r="AG130" i="13"/>
  <c r="AK22" i="13"/>
  <c r="AG135" i="13"/>
  <c r="AO133" i="13"/>
  <c r="S130" i="13"/>
  <c r="F128" i="13"/>
  <c r="F121" i="13"/>
  <c r="N128" i="13"/>
  <c r="V128" i="13"/>
  <c r="V121" i="13"/>
  <c r="AD121" i="13"/>
  <c r="AD128" i="13"/>
  <c r="AL121" i="13"/>
  <c r="J131" i="13"/>
  <c r="R131" i="13"/>
  <c r="R130" i="13"/>
  <c r="Z131" i="13"/>
  <c r="AH131" i="13"/>
  <c r="AH130" i="13"/>
  <c r="F132" i="13"/>
  <c r="F134" i="13"/>
  <c r="F14" i="13"/>
  <c r="F133" i="13"/>
  <c r="F135" i="13"/>
  <c r="AH133" i="13"/>
  <c r="AH135" i="13"/>
  <c r="AH132" i="13"/>
  <c r="AH134" i="13"/>
  <c r="Z133" i="13"/>
  <c r="Z135" i="13"/>
  <c r="Z132" i="13"/>
  <c r="Z134" i="13"/>
  <c r="R133" i="13"/>
  <c r="R135" i="13"/>
  <c r="R132" i="13"/>
  <c r="R134" i="13"/>
  <c r="J133" i="13"/>
  <c r="J135" i="13"/>
  <c r="J132" i="13"/>
  <c r="J134" i="13"/>
  <c r="AJ25" i="13"/>
  <c r="AB25" i="13"/>
  <c r="T25" i="13"/>
  <c r="L25" i="13"/>
  <c r="AN24" i="13"/>
  <c r="AF24" i="13"/>
  <c r="X24" i="13"/>
  <c r="P24" i="13"/>
  <c r="H24" i="13"/>
  <c r="AJ22" i="13"/>
  <c r="AB22" i="13"/>
  <c r="T22" i="13"/>
  <c r="L22" i="13"/>
  <c r="H21" i="13"/>
  <c r="AJ20" i="13"/>
  <c r="AB20" i="13"/>
  <c r="T20" i="13"/>
  <c r="L20" i="13"/>
  <c r="AH14" i="13"/>
  <c r="Y14" i="13"/>
  <c r="AE135" i="13"/>
  <c r="AI134" i="13"/>
  <c r="AM133" i="13"/>
  <c r="G133" i="13"/>
  <c r="K132" i="13"/>
  <c r="P130" i="13"/>
  <c r="AL128" i="13"/>
  <c r="N121" i="13"/>
  <c r="AK121" i="13"/>
  <c r="AK128" i="13"/>
  <c r="Q130" i="13"/>
  <c r="AO130" i="13"/>
  <c r="U22" i="13"/>
  <c r="AI14" i="13"/>
  <c r="G121" i="13"/>
  <c r="G128" i="13"/>
  <c r="AM121" i="13"/>
  <c r="AM128" i="13"/>
  <c r="AA131" i="13"/>
  <c r="AA130" i="13"/>
  <c r="I132" i="13"/>
  <c r="I134" i="13"/>
  <c r="AE24" i="13"/>
  <c r="AE21" i="13"/>
  <c r="AI20" i="13"/>
  <c r="AG133" i="13"/>
  <c r="AO131" i="13"/>
  <c r="I131" i="13"/>
  <c r="H128" i="13"/>
  <c r="H121" i="13"/>
  <c r="P121" i="13"/>
  <c r="X121" i="13"/>
  <c r="X128" i="13"/>
  <c r="AF128" i="13"/>
  <c r="AF121" i="13"/>
  <c r="L130" i="13"/>
  <c r="L131" i="13"/>
  <c r="T130" i="13"/>
  <c r="T131" i="13"/>
  <c r="AB131" i="13"/>
  <c r="AJ131" i="13"/>
  <c r="AJ130" i="13"/>
  <c r="AN132" i="13"/>
  <c r="AN134" i="13"/>
  <c r="AN14" i="13"/>
  <c r="AN133" i="13"/>
  <c r="AN135" i="13"/>
  <c r="AF132" i="13"/>
  <c r="AF134" i="13"/>
  <c r="AF14" i="13"/>
  <c r="AF133" i="13"/>
  <c r="AF135" i="13"/>
  <c r="X132" i="13"/>
  <c r="X134" i="13"/>
  <c r="X14" i="13"/>
  <c r="X133" i="13"/>
  <c r="X135" i="13"/>
  <c r="P132" i="13"/>
  <c r="P134" i="13"/>
  <c r="P14" i="13"/>
  <c r="P133" i="13"/>
  <c r="P135" i="13"/>
  <c r="H132" i="13"/>
  <c r="H134" i="13"/>
  <c r="H14" i="13"/>
  <c r="H133" i="13"/>
  <c r="H135" i="13"/>
  <c r="AH25" i="13"/>
  <c r="Z25" i="13"/>
  <c r="R25" i="13"/>
  <c r="J25" i="13"/>
  <c r="AL24" i="13"/>
  <c r="AD24" i="13"/>
  <c r="V24" i="13"/>
  <c r="N24" i="13"/>
  <c r="F24" i="13"/>
  <c r="AH22" i="13"/>
  <c r="AL21" i="13"/>
  <c r="AD21" i="13"/>
  <c r="V21" i="13"/>
  <c r="N21" i="13"/>
  <c r="F21" i="13"/>
  <c r="AH20" i="13"/>
  <c r="Z20" i="13"/>
  <c r="R20" i="13"/>
  <c r="J20" i="13"/>
  <c r="AH16" i="13"/>
  <c r="Z16" i="13"/>
  <c r="R16" i="13"/>
  <c r="J16" i="13"/>
  <c r="AO14" i="13"/>
  <c r="AE14" i="13"/>
  <c r="V14" i="13"/>
  <c r="L14" i="13"/>
  <c r="AA134" i="13"/>
  <c r="AE133" i="13"/>
  <c r="G131" i="13"/>
  <c r="G130" i="13"/>
  <c r="AC128" i="13"/>
  <c r="Y130" i="13"/>
  <c r="AI133" i="13"/>
  <c r="AI135" i="13"/>
  <c r="AC25" i="13"/>
  <c r="AE121" i="13"/>
  <c r="AI131" i="13"/>
  <c r="Y132" i="13"/>
  <c r="Y134" i="13"/>
  <c r="W24" i="13"/>
  <c r="AA20" i="13"/>
  <c r="AA16" i="13"/>
  <c r="Y128" i="13"/>
  <c r="Y121" i="13"/>
  <c r="M130" i="13"/>
  <c r="M131" i="13"/>
  <c r="O132" i="13"/>
  <c r="O134" i="13"/>
  <c r="AG25" i="13"/>
  <c r="Q25" i="13"/>
  <c r="AK24" i="13"/>
  <c r="U24" i="13"/>
  <c r="M24" i="13"/>
  <c r="Y22" i="13"/>
  <c r="Q22" i="13"/>
  <c r="AK21" i="13"/>
  <c r="AC21" i="13"/>
  <c r="U21" i="13"/>
  <c r="M21" i="13"/>
  <c r="AO20" i="13"/>
  <c r="AG20" i="13"/>
  <c r="Y20" i="13"/>
  <c r="Q20" i="13"/>
  <c r="I20" i="13"/>
  <c r="AO16" i="13"/>
  <c r="AG16" i="13"/>
  <c r="Y16" i="13"/>
  <c r="Q16" i="13"/>
  <c r="I16" i="13"/>
  <c r="U14" i="13"/>
  <c r="K14" i="13"/>
  <c r="U134" i="13"/>
  <c r="Y133" i="13"/>
  <c r="AC132" i="13"/>
  <c r="AG131" i="13"/>
  <c r="T128" i="13"/>
  <c r="M121" i="13"/>
  <c r="M128" i="13"/>
  <c r="S133" i="13"/>
  <c r="S135" i="13"/>
  <c r="AK25" i="13"/>
  <c r="M22" i="13"/>
  <c r="W121" i="13"/>
  <c r="W128" i="13"/>
  <c r="S131" i="13"/>
  <c r="Q132" i="13"/>
  <c r="Q134" i="13"/>
  <c r="AM24" i="13"/>
  <c r="G24" i="13"/>
  <c r="AM21" i="13"/>
  <c r="G21" i="13"/>
  <c r="I128" i="13"/>
  <c r="I121" i="13"/>
  <c r="AO128" i="13"/>
  <c r="AO121" i="13"/>
  <c r="U130" i="13"/>
  <c r="U131" i="13"/>
  <c r="AC130" i="13"/>
  <c r="AC131" i="13"/>
  <c r="AK131" i="13"/>
  <c r="AM132" i="13"/>
  <c r="AM134" i="13"/>
  <c r="AE132" i="13"/>
  <c r="AE134" i="13"/>
  <c r="W132" i="13"/>
  <c r="W134" i="13"/>
  <c r="G132" i="13"/>
  <c r="G134" i="13"/>
  <c r="AO25" i="13"/>
  <c r="Y25" i="13"/>
  <c r="I25" i="13"/>
  <c r="AC24" i="13"/>
  <c r="AG22" i="13"/>
  <c r="J121" i="13"/>
  <c r="J128" i="13"/>
  <c r="R121" i="13"/>
  <c r="R128" i="13"/>
  <c r="Z121" i="13"/>
  <c r="Z128" i="13"/>
  <c r="AH121" i="13"/>
  <c r="AH128" i="13"/>
  <c r="F130" i="13"/>
  <c r="F131" i="13"/>
  <c r="N130" i="13"/>
  <c r="N131" i="13"/>
  <c r="V130" i="13"/>
  <c r="V131" i="13"/>
  <c r="AD130" i="13"/>
  <c r="AD131" i="13"/>
  <c r="AL130" i="13"/>
  <c r="AL131" i="13"/>
  <c r="AL132" i="13"/>
  <c r="AL134" i="13"/>
  <c r="AL133" i="13"/>
  <c r="AL135" i="13"/>
  <c r="AD132" i="13"/>
  <c r="AD134" i="13"/>
  <c r="AD133" i="13"/>
  <c r="AD135" i="13"/>
  <c r="V132" i="13"/>
  <c r="V134" i="13"/>
  <c r="V133" i="13"/>
  <c r="V135" i="13"/>
  <c r="N132" i="13"/>
  <c r="N134" i="13"/>
  <c r="N14" i="13"/>
  <c r="N133" i="13"/>
  <c r="N135" i="13"/>
  <c r="AN25" i="13"/>
  <c r="AF25" i="13"/>
  <c r="X25" i="13"/>
  <c r="P25" i="13"/>
  <c r="H25" i="13"/>
  <c r="AJ24" i="13"/>
  <c r="AB24" i="13"/>
  <c r="T24" i="13"/>
  <c r="L24" i="13"/>
  <c r="AN22" i="13"/>
  <c r="AF22" i="13"/>
  <c r="X22" i="13"/>
  <c r="P22" i="13"/>
  <c r="H22" i="13"/>
  <c r="AJ21" i="13"/>
  <c r="AB21" i="13"/>
  <c r="T21" i="13"/>
  <c r="L21" i="13"/>
  <c r="AN20" i="13"/>
  <c r="AF20" i="13"/>
  <c r="X20" i="13"/>
  <c r="P20" i="13"/>
  <c r="H20" i="13"/>
  <c r="AN16" i="13"/>
  <c r="X16" i="13"/>
  <c r="AL14" i="13"/>
  <c r="T14" i="13"/>
  <c r="J14" i="13"/>
  <c r="O135" i="13"/>
  <c r="S134" i="13"/>
  <c r="W133" i="13"/>
  <c r="AI130" i="13"/>
  <c r="P128" i="13"/>
  <c r="K133" i="13"/>
  <c r="K135" i="13"/>
  <c r="M25" i="13"/>
  <c r="AC22" i="13"/>
  <c r="K128" i="13"/>
  <c r="K121" i="13"/>
  <c r="S128" i="13"/>
  <c r="S121" i="13"/>
  <c r="AA128" i="13"/>
  <c r="AA121" i="13"/>
  <c r="AI121" i="13"/>
  <c r="AI128" i="13"/>
  <c r="O130" i="13"/>
  <c r="W130" i="13"/>
  <c r="AE130" i="13"/>
  <c r="AM130" i="13"/>
  <c r="AK133" i="13"/>
  <c r="AK135" i="13"/>
  <c r="AC133" i="13"/>
  <c r="AC135" i="13"/>
  <c r="U133" i="13"/>
  <c r="U135" i="13"/>
  <c r="M133" i="13"/>
  <c r="M135" i="13"/>
  <c r="AM25" i="13"/>
  <c r="AE25" i="13"/>
  <c r="W25" i="13"/>
  <c r="O25" i="13"/>
  <c r="G25" i="13"/>
  <c r="AI24" i="13"/>
  <c r="AA24" i="13"/>
  <c r="S24" i="13"/>
  <c r="K24" i="13"/>
  <c r="AM22" i="13"/>
  <c r="AE22" i="13"/>
  <c r="W22" i="13"/>
  <c r="G22" i="13"/>
  <c r="AI21" i="13"/>
  <c r="AA21" i="13"/>
  <c r="S21" i="13"/>
  <c r="K21" i="13"/>
  <c r="AM20" i="13"/>
  <c r="AE20" i="13"/>
  <c r="W20" i="13"/>
  <c r="O20" i="13"/>
  <c r="G20" i="13"/>
  <c r="AM16" i="13"/>
  <c r="AE16" i="13"/>
  <c r="W16" i="13"/>
  <c r="O16" i="13"/>
  <c r="F16" i="13"/>
  <c r="AK14" i="13"/>
  <c r="S14" i="13"/>
  <c r="I14" i="13"/>
  <c r="I135" i="13"/>
  <c r="M134" i="13"/>
  <c r="Q133" i="13"/>
  <c r="U132" i="13"/>
  <c r="Y131" i="13"/>
  <c r="AB130" i="13"/>
  <c r="AN121" i="13"/>
  <c r="AA133" i="13"/>
  <c r="AA135" i="13"/>
  <c r="U25" i="13"/>
  <c r="O121" i="13"/>
  <c r="O128" i="13"/>
  <c r="K130" i="13"/>
  <c r="K131" i="13"/>
  <c r="AO132" i="13"/>
  <c r="AO134" i="13"/>
  <c r="AG132" i="13"/>
  <c r="AG134" i="13"/>
  <c r="O24" i="13"/>
  <c r="O21" i="13"/>
  <c r="S20" i="13"/>
  <c r="K16" i="13"/>
  <c r="AG14" i="13"/>
  <c r="L121" i="13"/>
  <c r="L128" i="13"/>
  <c r="T121" i="13"/>
  <c r="AB121" i="13"/>
  <c r="AB128" i="13"/>
  <c r="AJ121" i="13"/>
  <c r="AJ128" i="13"/>
  <c r="H16" i="13"/>
  <c r="H130" i="13"/>
  <c r="H131" i="13"/>
  <c r="P131" i="13"/>
  <c r="X130" i="13"/>
  <c r="X131" i="13"/>
  <c r="AF130" i="13"/>
  <c r="AF131" i="13"/>
  <c r="AN130" i="13"/>
  <c r="AN131" i="13"/>
  <c r="AJ133" i="13"/>
  <c r="AJ135" i="13"/>
  <c r="AJ132" i="13"/>
  <c r="AJ134" i="13"/>
  <c r="AB133" i="13"/>
  <c r="AB135" i="13"/>
  <c r="AB132" i="13"/>
  <c r="AB134" i="13"/>
  <c r="T133" i="13"/>
  <c r="T135" i="13"/>
  <c r="T132" i="13"/>
  <c r="T134" i="13"/>
  <c r="AP167" i="13"/>
  <c r="L133" i="13"/>
  <c r="L135" i="13"/>
  <c r="L132" i="13"/>
  <c r="L134" i="13"/>
  <c r="AL25" i="13"/>
  <c r="AD25" i="13"/>
  <c r="V25" i="13"/>
  <c r="N25" i="13"/>
  <c r="F25" i="13"/>
  <c r="AL22" i="13"/>
  <c r="AD22" i="13"/>
  <c r="V22" i="13"/>
  <c r="N22" i="13"/>
  <c r="F22" i="13"/>
  <c r="F20" i="13"/>
  <c r="AL16" i="13"/>
  <c r="AD16" i="13"/>
  <c r="V16" i="13"/>
  <c r="N16" i="13"/>
  <c r="AJ14" i="13"/>
  <c r="AA14" i="13"/>
  <c r="R14" i="13"/>
  <c r="G14" i="13"/>
  <c r="AM135" i="13"/>
  <c r="G135" i="13"/>
  <c r="K134" i="13"/>
  <c r="O133" i="13"/>
  <c r="S132" i="13"/>
  <c r="W131" i="13"/>
  <c r="Z130" i="13"/>
  <c r="AG121" i="13"/>
  <c r="AP170" i="13"/>
  <c r="AP171" i="13"/>
  <c r="AP169" i="13"/>
  <c r="E23" i="11"/>
  <c r="E22" i="11"/>
  <c r="M22" i="11" s="1"/>
  <c r="E21" i="11"/>
  <c r="M21" i="11" s="1"/>
  <c r="E20" i="11"/>
  <c r="M20" i="11" s="1"/>
  <c r="R165" i="13" l="1"/>
  <c r="AI165" i="13"/>
  <c r="I165" i="13"/>
  <c r="F165" i="13"/>
  <c r="Z165" i="13"/>
  <c r="N165" i="13"/>
  <c r="AO165" i="13"/>
  <c r="AL165" i="13"/>
  <c r="E165" i="13"/>
  <c r="K165" i="13"/>
  <c r="AJ165" i="13"/>
  <c r="G165" i="13"/>
  <c r="AF165" i="13"/>
  <c r="Q165" i="13"/>
  <c r="AB165" i="13"/>
  <c r="S165" i="13"/>
  <c r="M165" i="13"/>
  <c r="O165" i="13"/>
  <c r="AN165" i="13"/>
  <c r="AK165" i="13"/>
  <c r="X165" i="13"/>
  <c r="J165" i="13"/>
  <c r="AA165" i="13"/>
  <c r="U165" i="13"/>
  <c r="W165" i="13"/>
  <c r="AE165" i="13"/>
  <c r="AM165" i="13"/>
  <c r="Y165" i="13"/>
  <c r="AH165" i="13"/>
  <c r="H165" i="13"/>
  <c r="AC165" i="13"/>
  <c r="L165" i="13"/>
  <c r="V165" i="13"/>
  <c r="AG165" i="13"/>
  <c r="T165" i="13"/>
  <c r="AD165" i="13"/>
  <c r="P165" i="13"/>
  <c r="AA182" i="15"/>
  <c r="Z182" i="15" s="1"/>
  <c r="AA211" i="15"/>
  <c r="Z211" i="15" s="1"/>
  <c r="AA41" i="15"/>
  <c r="Z41" i="15" s="1"/>
  <c r="AA322" i="15"/>
  <c r="Z322" i="15" s="1"/>
  <c r="AA383" i="15"/>
  <c r="Z383" i="15" s="1"/>
  <c r="AA417" i="15"/>
  <c r="Z417" i="15" s="1"/>
  <c r="AA304" i="15"/>
  <c r="Z304" i="15" s="1"/>
  <c r="T418" i="15"/>
  <c r="S418" i="15" s="1"/>
  <c r="T109" i="15"/>
  <c r="S109" i="15" s="1"/>
  <c r="T70" i="15"/>
  <c r="S70" i="15" s="1"/>
  <c r="T118" i="15"/>
  <c r="S118" i="15" s="1"/>
  <c r="T201" i="15"/>
  <c r="S201" i="15" s="1"/>
  <c r="T337" i="15"/>
  <c r="S337" i="15" s="1"/>
  <c r="T102" i="15"/>
  <c r="S102" i="15" s="1"/>
  <c r="T237" i="15"/>
  <c r="S237" i="15" s="1"/>
  <c r="T434" i="15"/>
  <c r="S434" i="15" s="1"/>
  <c r="AA272" i="15"/>
  <c r="Z272" i="15" s="1"/>
  <c r="AA243" i="15"/>
  <c r="Z243" i="15" s="1"/>
  <c r="AA385" i="15"/>
  <c r="Z385" i="15" s="1"/>
  <c r="AA334" i="15"/>
  <c r="Z334" i="15" s="1"/>
  <c r="AA39" i="15"/>
  <c r="Z39" i="15" s="1"/>
  <c r="T47" i="15"/>
  <c r="S47" i="15" s="1"/>
  <c r="T178" i="15"/>
  <c r="S178" i="15" s="1"/>
  <c r="T309" i="15"/>
  <c r="S309" i="15" s="1"/>
  <c r="T87" i="15"/>
  <c r="S87" i="15" s="1"/>
  <c r="AA180" i="15"/>
  <c r="Z180" i="15" s="1"/>
  <c r="AA336" i="15"/>
  <c r="Z336" i="15" s="1"/>
  <c r="AA300" i="15"/>
  <c r="Z300" i="15" s="1"/>
  <c r="T288" i="15"/>
  <c r="S288" i="15" s="1"/>
  <c r="T194" i="15"/>
  <c r="S194" i="15" s="1"/>
  <c r="T407" i="15"/>
  <c r="S407" i="15" s="1"/>
  <c r="AA282" i="15"/>
  <c r="Z282" i="15" s="1"/>
  <c r="AA418" i="15"/>
  <c r="Z418" i="15" s="1"/>
  <c r="T146" i="15"/>
  <c r="S146" i="15" s="1"/>
  <c r="T85" i="15"/>
  <c r="S85" i="15" s="1"/>
  <c r="T59" i="15"/>
  <c r="S59" i="15" s="1"/>
  <c r="T153" i="15"/>
  <c r="S153" i="15" s="1"/>
  <c r="T471" i="15"/>
  <c r="S471" i="15" s="1"/>
  <c r="AA310" i="15"/>
  <c r="Z310" i="15" s="1"/>
  <c r="AA450" i="15"/>
  <c r="Z450" i="15" s="1"/>
  <c r="T242" i="15"/>
  <c r="S242" i="15" s="1"/>
  <c r="T185" i="15"/>
  <c r="S185" i="15" s="1"/>
  <c r="T386" i="15"/>
  <c r="S386" i="15" s="1"/>
  <c r="AA202" i="15"/>
  <c r="Z202" i="15" s="1"/>
  <c r="AA209" i="15"/>
  <c r="Z209" i="15" s="1"/>
  <c r="AA462" i="15"/>
  <c r="Z462" i="15" s="1"/>
  <c r="AA99" i="15"/>
  <c r="Z99" i="15" s="1"/>
  <c r="AA368" i="15"/>
  <c r="Z368" i="15" s="1"/>
  <c r="AA266" i="15"/>
  <c r="Z266" i="15" s="1"/>
  <c r="AA242" i="15"/>
  <c r="Z242" i="15" s="1"/>
  <c r="AA101" i="15"/>
  <c r="Z101" i="15" s="1"/>
  <c r="AA270" i="15"/>
  <c r="Z270" i="15" s="1"/>
  <c r="AA257" i="15"/>
  <c r="Z257" i="15" s="1"/>
  <c r="AA370" i="15"/>
  <c r="Z370" i="15" s="1"/>
  <c r="AA335" i="15"/>
  <c r="Z335" i="15" s="1"/>
  <c r="AA431" i="15"/>
  <c r="Z431" i="15" s="1"/>
  <c r="AA30" i="15"/>
  <c r="Z30" i="15" s="1"/>
  <c r="AA200" i="15"/>
  <c r="AA103" i="15"/>
  <c r="Z103" i="15" s="1"/>
  <c r="AA286" i="15"/>
  <c r="Z286" i="15" s="1"/>
  <c r="AA289" i="15"/>
  <c r="Z289" i="15" s="1"/>
  <c r="AA382" i="15"/>
  <c r="Z382" i="15" s="1"/>
  <c r="AA337" i="15"/>
  <c r="Z337" i="15" s="1"/>
  <c r="AA463" i="15"/>
  <c r="Z463" i="15" s="1"/>
  <c r="AA298" i="15"/>
  <c r="Z298" i="15" s="1"/>
  <c r="AA183" i="15"/>
  <c r="Z183" i="15" s="1"/>
  <c r="AA464" i="15"/>
  <c r="Z464" i="15" s="1"/>
  <c r="AA429" i="15"/>
  <c r="Z429" i="15" s="1"/>
  <c r="AA36" i="15"/>
  <c r="Z36" i="15" s="1"/>
  <c r="AA90" i="15"/>
  <c r="Z90" i="15" s="1"/>
  <c r="AA135" i="15"/>
  <c r="Z135" i="15" s="1"/>
  <c r="AA302" i="15"/>
  <c r="Z302" i="15" s="1"/>
  <c r="AA291" i="15"/>
  <c r="Z291" i="15" s="1"/>
  <c r="AA414" i="15"/>
  <c r="Z414" i="15" s="1"/>
  <c r="AA349" i="15"/>
  <c r="Z349" i="15" s="1"/>
  <c r="AA465" i="15"/>
  <c r="Z465" i="15" s="1"/>
  <c r="AA224" i="15"/>
  <c r="Z224" i="15" s="1"/>
  <c r="AA245" i="15"/>
  <c r="Z245" i="15" s="1"/>
  <c r="AA193" i="15"/>
  <c r="Z193" i="15" s="1"/>
  <c r="AA43" i="15"/>
  <c r="Z43" i="15" s="1"/>
  <c r="AA171" i="15"/>
  <c r="Z171" i="15" s="1"/>
  <c r="AA323" i="15"/>
  <c r="Z323" i="15" s="1"/>
  <c r="AA293" i="15"/>
  <c r="Z293" i="15" s="1"/>
  <c r="AA416" i="15"/>
  <c r="Z416" i="15" s="1"/>
  <c r="AA381" i="15"/>
  <c r="Z381" i="15" s="1"/>
  <c r="AA477" i="15"/>
  <c r="Z477" i="15" s="1"/>
  <c r="AA134" i="15"/>
  <c r="Z134" i="15" s="1"/>
  <c r="AA80" i="15"/>
  <c r="Z80" i="15" s="1"/>
  <c r="AA27" i="15"/>
  <c r="Z27" i="15" s="1"/>
  <c r="AA189" i="15"/>
  <c r="Z189" i="15" s="1"/>
  <c r="AA115" i="15"/>
  <c r="Z115" i="15" s="1"/>
  <c r="AA187" i="15"/>
  <c r="Z187" i="15" s="1"/>
  <c r="AA192" i="15"/>
  <c r="Z192" i="15" s="1"/>
  <c r="AA206" i="15"/>
  <c r="Z206" i="15" s="1"/>
  <c r="AA213" i="15"/>
  <c r="AA259" i="15"/>
  <c r="Z259" i="15" s="1"/>
  <c r="AA305" i="15"/>
  <c r="Z305" i="15" s="1"/>
  <c r="AA338" i="15"/>
  <c r="Z338" i="15" s="1"/>
  <c r="AA384" i="15"/>
  <c r="Z384" i="15" s="1"/>
  <c r="AA430" i="15"/>
  <c r="Z430" i="15" s="1"/>
  <c r="AA466" i="15"/>
  <c r="Z466" i="15" s="1"/>
  <c r="AA351" i="15"/>
  <c r="Z351" i="15" s="1"/>
  <c r="AA397" i="15"/>
  <c r="Z397" i="15" s="1"/>
  <c r="AA433" i="15"/>
  <c r="Z433" i="15" s="1"/>
  <c r="AA479" i="15"/>
  <c r="Z479" i="15" s="1"/>
  <c r="AA100" i="15"/>
  <c r="Z100" i="15" s="1"/>
  <c r="AA136" i="15"/>
  <c r="Z136" i="15" s="1"/>
  <c r="AA66" i="15"/>
  <c r="Z66" i="15" s="1"/>
  <c r="AA190" i="15"/>
  <c r="Z190" i="15" s="1"/>
  <c r="AA130" i="15"/>
  <c r="Z130" i="15" s="1"/>
  <c r="AA73" i="15"/>
  <c r="AA25" i="15"/>
  <c r="Z25" i="15" s="1"/>
  <c r="AA198" i="15"/>
  <c r="Z198" i="15" s="1"/>
  <c r="AA117" i="15"/>
  <c r="Z117" i="15" s="1"/>
  <c r="AA288" i="15"/>
  <c r="Z288" i="15" s="1"/>
  <c r="AA199" i="15"/>
  <c r="Z199" i="15" s="1"/>
  <c r="AA214" i="15"/>
  <c r="Z214" i="15" s="1"/>
  <c r="AA225" i="15"/>
  <c r="Z225" i="15" s="1"/>
  <c r="AA261" i="15"/>
  <c r="Z261" i="15" s="1"/>
  <c r="AA307" i="15"/>
  <c r="Z307" i="15" s="1"/>
  <c r="AA350" i="15"/>
  <c r="Z350" i="15" s="1"/>
  <c r="AA386" i="15"/>
  <c r="Z386" i="15" s="1"/>
  <c r="AA432" i="15"/>
  <c r="Z432" i="15" s="1"/>
  <c r="AA478" i="15"/>
  <c r="Z478" i="15" s="1"/>
  <c r="AA353" i="15"/>
  <c r="Z353" i="15" s="1"/>
  <c r="AA399" i="15"/>
  <c r="Z399" i="15" s="1"/>
  <c r="AA445" i="15"/>
  <c r="Z445" i="15" s="1"/>
  <c r="AA481" i="15"/>
  <c r="Z481" i="15" s="1"/>
  <c r="AA132" i="15"/>
  <c r="Z132" i="15" s="1"/>
  <c r="AA60" i="15"/>
  <c r="Z60" i="15" s="1"/>
  <c r="AA161" i="15"/>
  <c r="Z161" i="15" s="1"/>
  <c r="AA126" i="15"/>
  <c r="Z126" i="15" s="1"/>
  <c r="AA61" i="15"/>
  <c r="Z61" i="15" s="1"/>
  <c r="AA23" i="15"/>
  <c r="Z23" i="15" s="1"/>
  <c r="AA159" i="15"/>
  <c r="Z159" i="15" s="1"/>
  <c r="AA294" i="15"/>
  <c r="Z294" i="15" s="1"/>
  <c r="AA119" i="15"/>
  <c r="Z119" i="15" s="1"/>
  <c r="AA146" i="15"/>
  <c r="Z146" i="15" s="1"/>
  <c r="AA314" i="15"/>
  <c r="Z314" i="15" s="1"/>
  <c r="AA222" i="15"/>
  <c r="Z222" i="15" s="1"/>
  <c r="AA227" i="15"/>
  <c r="Z227" i="15" s="1"/>
  <c r="AA273" i="15"/>
  <c r="Z273" i="15" s="1"/>
  <c r="AA309" i="15"/>
  <c r="Z309" i="15" s="1"/>
  <c r="AA352" i="15"/>
  <c r="Z352" i="15" s="1"/>
  <c r="AA398" i="15"/>
  <c r="Z398" i="15" s="1"/>
  <c r="AA434" i="15"/>
  <c r="Z434" i="15" s="1"/>
  <c r="AA480" i="15"/>
  <c r="Z480" i="15" s="1"/>
  <c r="AA365" i="15"/>
  <c r="Z365" i="15" s="1"/>
  <c r="AA401" i="15"/>
  <c r="Z401" i="15" s="1"/>
  <c r="AA447" i="15"/>
  <c r="Z447" i="15" s="1"/>
  <c r="AA128" i="15"/>
  <c r="Z128" i="15" s="1"/>
  <c r="AA94" i="15"/>
  <c r="Z94" i="15" s="1"/>
  <c r="AA42" i="15"/>
  <c r="Z42" i="15" s="1"/>
  <c r="AA59" i="15"/>
  <c r="Z59" i="15" s="1"/>
  <c r="AA11" i="15"/>
  <c r="Z11" i="15" s="1"/>
  <c r="AA82" i="15"/>
  <c r="Z82" i="15" s="1"/>
  <c r="AA85" i="15"/>
  <c r="Z85" i="15" s="1"/>
  <c r="AA131" i="15"/>
  <c r="Z131" i="15" s="1"/>
  <c r="AA153" i="15"/>
  <c r="AA325" i="15"/>
  <c r="Z325" i="15" s="1"/>
  <c r="AA290" i="15"/>
  <c r="Z290" i="15" s="1"/>
  <c r="AA229" i="15"/>
  <c r="Z229" i="15" s="1"/>
  <c r="AA275" i="15"/>
  <c r="Z275" i="15" s="1"/>
  <c r="AA327" i="15"/>
  <c r="Z327" i="15" s="1"/>
  <c r="AA354" i="15"/>
  <c r="Z354" i="15" s="1"/>
  <c r="AA400" i="15"/>
  <c r="Z400" i="15" s="1"/>
  <c r="AA446" i="15"/>
  <c r="Z446" i="15" s="1"/>
  <c r="AA482" i="15"/>
  <c r="Z482" i="15" s="1"/>
  <c r="AA367" i="15"/>
  <c r="Z367" i="15" s="1"/>
  <c r="AA413" i="15"/>
  <c r="Z413" i="15" s="1"/>
  <c r="AA449" i="15"/>
  <c r="Z449" i="15" s="1"/>
  <c r="AA79" i="15"/>
  <c r="Z79" i="15" s="1"/>
  <c r="AA50" i="15"/>
  <c r="Z50" i="15" s="1"/>
  <c r="AA218" i="15"/>
  <c r="Z218" i="15" s="1"/>
  <c r="AA78" i="15"/>
  <c r="Z78" i="15" s="1"/>
  <c r="AA57" i="15"/>
  <c r="Z57" i="15" s="1"/>
  <c r="AA236" i="15"/>
  <c r="Z236" i="15" s="1"/>
  <c r="AA87" i="15"/>
  <c r="Z87" i="15" s="1"/>
  <c r="AA133" i="15"/>
  <c r="Z133" i="15" s="1"/>
  <c r="AA250" i="15"/>
  <c r="Z250" i="15" s="1"/>
  <c r="AA260" i="15"/>
  <c r="Z260" i="15" s="1"/>
  <c r="AA306" i="15"/>
  <c r="Z306" i="15" s="1"/>
  <c r="AA241" i="15"/>
  <c r="Z241" i="15" s="1"/>
  <c r="AA277" i="15"/>
  <c r="Z277" i="15" s="1"/>
  <c r="AA320" i="15"/>
  <c r="Z320" i="15" s="1"/>
  <c r="AA366" i="15"/>
  <c r="Z366" i="15" s="1"/>
  <c r="AA402" i="15"/>
  <c r="Z402" i="15" s="1"/>
  <c r="AA448" i="15"/>
  <c r="Z448" i="15" s="1"/>
  <c r="AA333" i="15"/>
  <c r="Z333" i="15" s="1"/>
  <c r="AA369" i="15"/>
  <c r="Z369" i="15" s="1"/>
  <c r="AA415" i="15"/>
  <c r="Z415" i="15" s="1"/>
  <c r="AA461" i="15"/>
  <c r="Z461" i="15" s="1"/>
  <c r="AA45" i="15"/>
  <c r="Z45" i="15" s="1"/>
  <c r="Z200" i="15"/>
  <c r="AA177" i="15"/>
  <c r="Z177" i="15" s="1"/>
  <c r="AA71" i="15"/>
  <c r="Z71" i="15" s="1"/>
  <c r="AA21" i="15"/>
  <c r="Z21" i="15" s="1"/>
  <c r="AA141" i="15"/>
  <c r="Z141" i="15" s="1"/>
  <c r="AA137" i="15"/>
  <c r="Z137" i="15" s="1"/>
  <c r="AA220" i="15"/>
  <c r="Z220" i="15" s="1"/>
  <c r="AA321" i="15"/>
  <c r="Z321" i="15" s="1"/>
  <c r="AA263" i="15"/>
  <c r="Z263" i="15" s="1"/>
  <c r="AA324" i="15"/>
  <c r="Z324" i="15" s="1"/>
  <c r="AA388" i="15"/>
  <c r="Z388" i="15" s="1"/>
  <c r="AA452" i="15"/>
  <c r="Z452" i="15" s="1"/>
  <c r="AA355" i="15"/>
  <c r="Z355" i="15" s="1"/>
  <c r="AA435" i="15"/>
  <c r="Z435" i="15" s="1"/>
  <c r="AA181" i="15"/>
  <c r="Z181" i="15" s="1"/>
  <c r="AA186" i="15"/>
  <c r="Z186" i="15" s="1"/>
  <c r="AA96" i="15"/>
  <c r="Z96" i="15" s="1"/>
  <c r="AA156" i="15"/>
  <c r="Z156" i="15" s="1"/>
  <c r="AA118" i="15"/>
  <c r="Z118" i="15" s="1"/>
  <c r="AA165" i="15"/>
  <c r="Z165" i="15" s="1"/>
  <c r="AA69" i="15"/>
  <c r="Z69" i="15" s="1"/>
  <c r="AA53" i="15"/>
  <c r="Z53" i="15" s="1"/>
  <c r="AA35" i="15"/>
  <c r="Z35" i="15" s="1"/>
  <c r="AA19" i="15"/>
  <c r="Z19" i="15" s="1"/>
  <c r="AA208" i="15"/>
  <c r="Z208" i="15" s="1"/>
  <c r="AA172" i="15"/>
  <c r="Z172" i="15" s="1"/>
  <c r="AA150" i="15"/>
  <c r="Z150" i="15" s="1"/>
  <c r="AA234" i="15"/>
  <c r="Z234" i="15" s="1"/>
  <c r="AA91" i="15"/>
  <c r="Z91" i="15" s="1"/>
  <c r="AA107" i="15"/>
  <c r="Z107" i="15" s="1"/>
  <c r="AA123" i="15"/>
  <c r="Z123" i="15" s="1"/>
  <c r="AA139" i="15"/>
  <c r="Z139" i="15" s="1"/>
  <c r="AA204" i="15"/>
  <c r="Z204" i="15" s="1"/>
  <c r="AA169" i="15"/>
  <c r="Z169" i="15" s="1"/>
  <c r="AA151" i="15"/>
  <c r="Z151" i="15" s="1"/>
  <c r="AA226" i="15"/>
  <c r="Z226" i="15" s="1"/>
  <c r="AA292" i="15"/>
  <c r="Z292" i="15" s="1"/>
  <c r="AA264" i="15"/>
  <c r="Z264" i="15" s="1"/>
  <c r="AA238" i="15"/>
  <c r="Z238" i="15" s="1"/>
  <c r="AA201" i="15"/>
  <c r="Z201" i="15" s="1"/>
  <c r="AA217" i="15"/>
  <c r="Z217" i="15" s="1"/>
  <c r="AA233" i="15"/>
  <c r="Z233" i="15" s="1"/>
  <c r="AA249" i="15"/>
  <c r="Z249" i="15" s="1"/>
  <c r="AA265" i="15"/>
  <c r="Z265" i="15" s="1"/>
  <c r="AA281" i="15"/>
  <c r="Z281" i="15" s="1"/>
  <c r="AA297" i="15"/>
  <c r="Z297" i="15" s="1"/>
  <c r="AA313" i="15"/>
  <c r="Z313" i="15" s="1"/>
  <c r="AA326" i="15"/>
  <c r="Z326" i="15" s="1"/>
  <c r="AA342" i="15"/>
  <c r="Z342" i="15" s="1"/>
  <c r="AA358" i="15"/>
  <c r="Z358" i="15" s="1"/>
  <c r="AA374" i="15"/>
  <c r="Z374" i="15" s="1"/>
  <c r="AA390" i="15"/>
  <c r="Z390" i="15" s="1"/>
  <c r="AA406" i="15"/>
  <c r="Z406" i="15" s="1"/>
  <c r="AA422" i="15"/>
  <c r="Z422" i="15" s="1"/>
  <c r="AA438" i="15"/>
  <c r="Z438" i="15" s="1"/>
  <c r="AA454" i="15"/>
  <c r="Z454" i="15" s="1"/>
  <c r="AA470" i="15"/>
  <c r="Z470" i="15" s="1"/>
  <c r="AA486" i="15"/>
  <c r="Z486" i="15" s="1"/>
  <c r="AA341" i="15"/>
  <c r="Z341" i="15" s="1"/>
  <c r="AA357" i="15"/>
  <c r="Z357" i="15" s="1"/>
  <c r="AA373" i="15"/>
  <c r="Z373" i="15" s="1"/>
  <c r="AA389" i="15"/>
  <c r="Z389" i="15" s="1"/>
  <c r="AA405" i="15"/>
  <c r="Z405" i="15" s="1"/>
  <c r="AA421" i="15"/>
  <c r="Z421" i="15" s="1"/>
  <c r="AA437" i="15"/>
  <c r="Z437" i="15" s="1"/>
  <c r="AA453" i="15"/>
  <c r="Z453" i="15" s="1"/>
  <c r="AA469" i="15"/>
  <c r="Z469" i="15" s="1"/>
  <c r="AA485" i="15"/>
  <c r="Z485" i="15" s="1"/>
  <c r="AA168" i="15"/>
  <c r="Z168" i="15" s="1"/>
  <c r="AA120" i="15"/>
  <c r="Z120" i="15" s="1"/>
  <c r="AA26" i="15"/>
  <c r="Z26" i="15" s="1"/>
  <c r="AA158" i="15"/>
  <c r="Z158" i="15" s="1"/>
  <c r="AA10" i="15"/>
  <c r="Z10" i="15" s="1"/>
  <c r="AA104" i="15"/>
  <c r="Z104" i="15" s="1"/>
  <c r="AA55" i="15"/>
  <c r="Z55" i="15" s="1"/>
  <c r="AA228" i="15"/>
  <c r="Z228" i="15" s="1"/>
  <c r="AA121" i="15"/>
  <c r="Z121" i="15" s="1"/>
  <c r="AA144" i="15"/>
  <c r="Z144" i="15" s="1"/>
  <c r="AA230" i="15"/>
  <c r="Z230" i="15" s="1"/>
  <c r="AA247" i="15"/>
  <c r="Z247" i="15" s="1"/>
  <c r="AA311" i="15"/>
  <c r="Z311" i="15" s="1"/>
  <c r="AA356" i="15"/>
  <c r="Z356" i="15" s="1"/>
  <c r="AA404" i="15"/>
  <c r="Z404" i="15" s="1"/>
  <c r="AA468" i="15"/>
  <c r="Z468" i="15" s="1"/>
  <c r="AA371" i="15"/>
  <c r="Z371" i="15" s="1"/>
  <c r="AA419" i="15"/>
  <c r="Z419" i="15" s="1"/>
  <c r="AA467" i="15"/>
  <c r="Z467" i="15" s="1"/>
  <c r="AA92" i="15"/>
  <c r="Z92" i="15" s="1"/>
  <c r="AA32" i="15"/>
  <c r="Z32" i="15" s="1"/>
  <c r="AA212" i="15"/>
  <c r="Z212" i="15" s="1"/>
  <c r="AA88" i="15"/>
  <c r="Z88" i="15" s="1"/>
  <c r="AA114" i="15"/>
  <c r="Z114" i="15" s="1"/>
  <c r="AA142" i="15"/>
  <c r="Z142" i="15" s="1"/>
  <c r="AA67" i="15"/>
  <c r="Z67" i="15" s="1"/>
  <c r="AA51" i="15"/>
  <c r="Z51" i="15" s="1"/>
  <c r="AA33" i="15"/>
  <c r="Z33" i="15" s="1"/>
  <c r="AA17" i="15"/>
  <c r="Z17" i="15" s="1"/>
  <c r="AA179" i="15"/>
  <c r="Z179" i="15" s="1"/>
  <c r="AA157" i="15"/>
  <c r="Z157" i="15" s="1"/>
  <c r="AA240" i="15"/>
  <c r="Z240" i="15" s="1"/>
  <c r="AA93" i="15"/>
  <c r="Z93" i="15" s="1"/>
  <c r="AA109" i="15"/>
  <c r="Z109" i="15" s="1"/>
  <c r="AA125" i="15"/>
  <c r="Z125" i="15" s="1"/>
  <c r="AA148" i="15"/>
  <c r="Z148" i="15" s="1"/>
  <c r="AA210" i="15"/>
  <c r="Z210" i="15" s="1"/>
  <c r="AA178" i="15"/>
  <c r="Z178" i="15" s="1"/>
  <c r="AA160" i="15"/>
  <c r="Z160" i="15" s="1"/>
  <c r="AA232" i="15"/>
  <c r="Z232" i="15" s="1"/>
  <c r="AA308" i="15"/>
  <c r="Z308" i="15" s="1"/>
  <c r="AA280" i="15"/>
  <c r="Z280" i="15" s="1"/>
  <c r="AA246" i="15"/>
  <c r="Z246" i="15" s="1"/>
  <c r="AA203" i="15"/>
  <c r="Z203" i="15" s="1"/>
  <c r="AA219" i="15"/>
  <c r="Z219" i="15" s="1"/>
  <c r="AA235" i="15"/>
  <c r="Z235" i="15" s="1"/>
  <c r="AA251" i="15"/>
  <c r="Z251" i="15" s="1"/>
  <c r="AA267" i="15"/>
  <c r="Z267" i="15" s="1"/>
  <c r="AA283" i="15"/>
  <c r="Z283" i="15" s="1"/>
  <c r="AA299" i="15"/>
  <c r="Z299" i="15" s="1"/>
  <c r="AA315" i="15"/>
  <c r="Z315" i="15" s="1"/>
  <c r="AA328" i="15"/>
  <c r="Z328" i="15" s="1"/>
  <c r="AA344" i="15"/>
  <c r="Z344" i="15" s="1"/>
  <c r="AA360" i="15"/>
  <c r="Z360" i="15" s="1"/>
  <c r="AA376" i="15"/>
  <c r="Z376" i="15" s="1"/>
  <c r="AA392" i="15"/>
  <c r="Z392" i="15" s="1"/>
  <c r="AA408" i="15"/>
  <c r="Z408" i="15" s="1"/>
  <c r="AA424" i="15"/>
  <c r="Z424" i="15" s="1"/>
  <c r="AA440" i="15"/>
  <c r="Z440" i="15" s="1"/>
  <c r="AA456" i="15"/>
  <c r="Z456" i="15" s="1"/>
  <c r="AA472" i="15"/>
  <c r="Z472" i="15" s="1"/>
  <c r="AA488" i="15"/>
  <c r="Z488" i="15" s="1"/>
  <c r="AA343" i="15"/>
  <c r="Z343" i="15" s="1"/>
  <c r="AA359" i="15"/>
  <c r="Z359" i="15" s="1"/>
  <c r="AA375" i="15"/>
  <c r="Z375" i="15" s="1"/>
  <c r="AA391" i="15"/>
  <c r="Z391" i="15" s="1"/>
  <c r="AA407" i="15"/>
  <c r="Z407" i="15" s="1"/>
  <c r="AA423" i="15"/>
  <c r="Z423" i="15" s="1"/>
  <c r="AA439" i="15"/>
  <c r="Z439" i="15" s="1"/>
  <c r="AA455" i="15"/>
  <c r="Z455" i="15" s="1"/>
  <c r="AA471" i="15"/>
  <c r="Z471" i="15" s="1"/>
  <c r="AA487" i="15"/>
  <c r="Z487" i="15" s="1"/>
  <c r="AA154" i="15"/>
  <c r="Z154" i="15" s="1"/>
  <c r="AA84" i="15"/>
  <c r="Z84" i="15" s="1"/>
  <c r="AA174" i="15"/>
  <c r="Z174" i="15" s="1"/>
  <c r="AA116" i="15"/>
  <c r="Z116" i="15" s="1"/>
  <c r="AA316" i="15"/>
  <c r="Z316" i="15" s="1"/>
  <c r="AA102" i="15"/>
  <c r="Z102" i="15" s="1"/>
  <c r="AA170" i="15"/>
  <c r="Z170" i="15" s="1"/>
  <c r="AA89" i="15"/>
  <c r="Z89" i="15" s="1"/>
  <c r="AA196" i="15"/>
  <c r="Z196" i="15" s="1"/>
  <c r="AA276" i="15"/>
  <c r="Z276" i="15" s="1"/>
  <c r="AA215" i="15"/>
  <c r="Z215" i="15" s="1"/>
  <c r="AA279" i="15"/>
  <c r="Z279" i="15" s="1"/>
  <c r="AA340" i="15"/>
  <c r="Z340" i="15" s="1"/>
  <c r="AA420" i="15"/>
  <c r="Z420" i="15" s="1"/>
  <c r="AA484" i="15"/>
  <c r="Z484" i="15" s="1"/>
  <c r="AA387" i="15"/>
  <c r="Z387" i="15" s="1"/>
  <c r="AA451" i="15"/>
  <c r="Z451" i="15" s="1"/>
  <c r="AA124" i="15"/>
  <c r="Z124" i="15" s="1"/>
  <c r="AA16" i="15"/>
  <c r="Z16" i="15" s="1"/>
  <c r="AA76" i="15"/>
  <c r="Z76" i="15" s="1"/>
  <c r="AA147" i="15"/>
  <c r="Z147" i="15" s="1"/>
  <c r="AA110" i="15"/>
  <c r="Z110" i="15" s="1"/>
  <c r="AA106" i="15"/>
  <c r="Z106" i="15" s="1"/>
  <c r="AA65" i="15"/>
  <c r="Z65" i="15" s="1"/>
  <c r="AA49" i="15"/>
  <c r="Z49" i="15" s="1"/>
  <c r="AA31" i="15"/>
  <c r="Z31" i="15" s="1"/>
  <c r="AA15" i="15"/>
  <c r="Z15" i="15" s="1"/>
  <c r="AA175" i="15"/>
  <c r="Z175" i="15" s="1"/>
  <c r="AA188" i="15"/>
  <c r="Z188" i="15" s="1"/>
  <c r="AA166" i="15"/>
  <c r="Z166" i="15" s="1"/>
  <c r="AA244" i="15"/>
  <c r="Z244" i="15" s="1"/>
  <c r="AA95" i="15"/>
  <c r="Z95" i="15" s="1"/>
  <c r="AA111" i="15"/>
  <c r="Z111" i="15" s="1"/>
  <c r="AA127" i="15"/>
  <c r="Z127" i="15" s="1"/>
  <c r="AA155" i="15"/>
  <c r="Z155" i="15" s="1"/>
  <c r="AA216" i="15"/>
  <c r="Z216" i="15" s="1"/>
  <c r="AA185" i="15"/>
  <c r="Z185" i="15" s="1"/>
  <c r="AA167" i="15"/>
  <c r="Z167" i="15" s="1"/>
  <c r="AA252" i="15"/>
  <c r="Z252" i="15" s="1"/>
  <c r="AA248" i="15"/>
  <c r="Z248" i="15" s="1"/>
  <c r="AA296" i="15"/>
  <c r="Z296" i="15" s="1"/>
  <c r="AA258" i="15"/>
  <c r="Z258" i="15" s="1"/>
  <c r="AA205" i="15"/>
  <c r="Z205" i="15" s="1"/>
  <c r="AA221" i="15"/>
  <c r="Z221" i="15" s="1"/>
  <c r="AA237" i="15"/>
  <c r="Z237" i="15" s="1"/>
  <c r="AA253" i="15"/>
  <c r="Z253" i="15" s="1"/>
  <c r="AA269" i="15"/>
  <c r="Z269" i="15" s="1"/>
  <c r="AA285" i="15"/>
  <c r="Z285" i="15" s="1"/>
  <c r="AA301" i="15"/>
  <c r="Z301" i="15" s="1"/>
  <c r="AA317" i="15"/>
  <c r="Z317" i="15" s="1"/>
  <c r="AA330" i="15"/>
  <c r="Z330" i="15" s="1"/>
  <c r="AA346" i="15"/>
  <c r="Z346" i="15" s="1"/>
  <c r="AA362" i="15"/>
  <c r="Z362" i="15" s="1"/>
  <c r="AA378" i="15"/>
  <c r="Z378" i="15" s="1"/>
  <c r="AA394" i="15"/>
  <c r="Z394" i="15" s="1"/>
  <c r="AA410" i="15"/>
  <c r="Z410" i="15" s="1"/>
  <c r="AA426" i="15"/>
  <c r="Z426" i="15" s="1"/>
  <c r="AA442" i="15"/>
  <c r="Z442" i="15" s="1"/>
  <c r="AA458" i="15"/>
  <c r="Z458" i="15" s="1"/>
  <c r="AA474" i="15"/>
  <c r="Z474" i="15" s="1"/>
  <c r="AA329" i="15"/>
  <c r="Z329" i="15" s="1"/>
  <c r="AA345" i="15"/>
  <c r="Z345" i="15" s="1"/>
  <c r="AA361" i="15"/>
  <c r="Z361" i="15" s="1"/>
  <c r="AA377" i="15"/>
  <c r="Z377" i="15" s="1"/>
  <c r="AA393" i="15"/>
  <c r="Z393" i="15" s="1"/>
  <c r="AA409" i="15"/>
  <c r="Z409" i="15" s="1"/>
  <c r="AA425" i="15"/>
  <c r="Z425" i="15" s="1"/>
  <c r="AA441" i="15"/>
  <c r="Z441" i="15" s="1"/>
  <c r="AA457" i="15"/>
  <c r="Z457" i="15" s="1"/>
  <c r="AA473" i="15"/>
  <c r="Z473" i="15" s="1"/>
  <c r="AA489" i="15"/>
  <c r="Z489" i="15" s="1"/>
  <c r="AA77" i="15"/>
  <c r="Z77" i="15" s="1"/>
  <c r="AA163" i="15"/>
  <c r="Z163" i="15" s="1"/>
  <c r="AA112" i="15"/>
  <c r="Z112" i="15" s="1"/>
  <c r="AA54" i="15"/>
  <c r="Z54" i="15" s="1"/>
  <c r="AA86" i="15"/>
  <c r="Z86" i="15" s="1"/>
  <c r="AA122" i="15"/>
  <c r="Z122" i="15" s="1"/>
  <c r="AA37" i="15"/>
  <c r="Z37" i="15" s="1"/>
  <c r="AA75" i="15"/>
  <c r="Z75" i="15" s="1"/>
  <c r="AA105" i="15"/>
  <c r="Z105" i="15" s="1"/>
  <c r="AA162" i="15"/>
  <c r="Z162" i="15" s="1"/>
  <c r="AA318" i="15"/>
  <c r="Z318" i="15" s="1"/>
  <c r="AA231" i="15"/>
  <c r="Z231" i="15" s="1"/>
  <c r="AA295" i="15"/>
  <c r="Z295" i="15" s="1"/>
  <c r="AA372" i="15"/>
  <c r="Z372" i="15" s="1"/>
  <c r="AA436" i="15"/>
  <c r="Z436" i="15" s="1"/>
  <c r="AA339" i="15"/>
  <c r="Z339" i="15" s="1"/>
  <c r="AA403" i="15"/>
  <c r="Z403" i="15" s="1"/>
  <c r="AA483" i="15"/>
  <c r="Z483" i="15" s="1"/>
  <c r="AA138" i="15"/>
  <c r="Z138" i="15" s="1"/>
  <c r="AA98" i="15"/>
  <c r="Z98" i="15" s="1"/>
  <c r="AA63" i="15"/>
  <c r="Z63" i="15" s="1"/>
  <c r="AA47" i="15"/>
  <c r="Z47" i="15" s="1"/>
  <c r="AA29" i="15"/>
  <c r="Z29" i="15" s="1"/>
  <c r="AA13" i="15"/>
  <c r="Z13" i="15" s="1"/>
  <c r="AA195" i="15"/>
  <c r="Z195" i="15" s="1"/>
  <c r="AA173" i="15"/>
  <c r="Z173" i="15" s="1"/>
  <c r="AA262" i="15"/>
  <c r="Z262" i="15" s="1"/>
  <c r="AA97" i="15"/>
  <c r="Z97" i="15" s="1"/>
  <c r="AA113" i="15"/>
  <c r="Z113" i="15" s="1"/>
  <c r="AA129" i="15"/>
  <c r="Z129" i="15" s="1"/>
  <c r="AA164" i="15"/>
  <c r="Z164" i="15" s="1"/>
  <c r="AA256" i="15"/>
  <c r="Z256" i="15" s="1"/>
  <c r="AA194" i="15"/>
  <c r="Z194" i="15" s="1"/>
  <c r="AA176" i="15"/>
  <c r="Z176" i="15" s="1"/>
  <c r="AA284" i="15"/>
  <c r="Z284" i="15" s="1"/>
  <c r="AA254" i="15"/>
  <c r="Z254" i="15" s="1"/>
  <c r="AA312" i="15"/>
  <c r="Z312" i="15" s="1"/>
  <c r="AA274" i="15"/>
  <c r="Z274" i="15" s="1"/>
  <c r="AA207" i="15"/>
  <c r="Z207" i="15" s="1"/>
  <c r="AA223" i="15"/>
  <c r="Z223" i="15" s="1"/>
  <c r="AA239" i="15"/>
  <c r="Z239" i="15" s="1"/>
  <c r="AA255" i="15"/>
  <c r="Z255" i="15" s="1"/>
  <c r="AA271" i="15"/>
  <c r="Z271" i="15" s="1"/>
  <c r="AA287" i="15"/>
  <c r="Z287" i="15" s="1"/>
  <c r="AA303" i="15"/>
  <c r="Z303" i="15" s="1"/>
  <c r="AA319" i="15"/>
  <c r="Z319" i="15" s="1"/>
  <c r="AA332" i="15"/>
  <c r="Z332" i="15" s="1"/>
  <c r="AA348" i="15"/>
  <c r="Z348" i="15" s="1"/>
  <c r="AA364" i="15"/>
  <c r="Z364" i="15" s="1"/>
  <c r="AA380" i="15"/>
  <c r="Z380" i="15" s="1"/>
  <c r="AA396" i="15"/>
  <c r="Z396" i="15" s="1"/>
  <c r="AA412" i="15"/>
  <c r="Z412" i="15" s="1"/>
  <c r="AA428" i="15"/>
  <c r="Z428" i="15" s="1"/>
  <c r="AA444" i="15"/>
  <c r="Z444" i="15" s="1"/>
  <c r="AA460" i="15"/>
  <c r="Z460" i="15" s="1"/>
  <c r="AA476" i="15"/>
  <c r="Z476" i="15" s="1"/>
  <c r="AA331" i="15"/>
  <c r="Z331" i="15" s="1"/>
  <c r="AA347" i="15"/>
  <c r="Z347" i="15" s="1"/>
  <c r="AA363" i="15"/>
  <c r="Z363" i="15" s="1"/>
  <c r="AA379" i="15"/>
  <c r="Z379" i="15" s="1"/>
  <c r="AA395" i="15"/>
  <c r="Z395" i="15" s="1"/>
  <c r="AA411" i="15"/>
  <c r="Z411" i="15" s="1"/>
  <c r="AA427" i="15"/>
  <c r="Z427" i="15" s="1"/>
  <c r="AA443" i="15"/>
  <c r="Z443" i="15" s="1"/>
  <c r="AA459" i="15"/>
  <c r="Z459" i="15" s="1"/>
  <c r="AA475" i="15"/>
  <c r="Z475" i="15" s="1"/>
  <c r="AA145" i="15"/>
  <c r="Z145" i="15" s="1"/>
  <c r="AA140" i="15"/>
  <c r="Z140" i="15" s="1"/>
  <c r="AA108" i="15"/>
  <c r="Z108" i="15" s="1"/>
  <c r="AA191" i="15"/>
  <c r="Z191" i="15" s="1"/>
  <c r="AA48" i="15"/>
  <c r="Z48" i="15" s="1"/>
  <c r="AA74" i="15"/>
  <c r="Z74" i="15" s="1"/>
  <c r="T86" i="15"/>
  <c r="S86" i="15" s="1"/>
  <c r="T162" i="15"/>
  <c r="S162" i="15" s="1"/>
  <c r="T169" i="15"/>
  <c r="S169" i="15" s="1"/>
  <c r="T253" i="15"/>
  <c r="S253" i="15" s="1"/>
  <c r="T343" i="15"/>
  <c r="S343" i="15" s="1"/>
  <c r="T402" i="15"/>
  <c r="S402" i="15" s="1"/>
  <c r="T83" i="15"/>
  <c r="S83" i="15" s="1"/>
  <c r="T373" i="15"/>
  <c r="S373" i="15" s="1"/>
  <c r="T134" i="15"/>
  <c r="S134" i="15" s="1"/>
  <c r="T224" i="15"/>
  <c r="S224" i="15" s="1"/>
  <c r="T349" i="15"/>
  <c r="S349" i="15" s="1"/>
  <c r="T419" i="15"/>
  <c r="S419" i="15" s="1"/>
  <c r="T322" i="15"/>
  <c r="S322" i="15" s="1"/>
  <c r="T450" i="15"/>
  <c r="S450" i="15" s="1"/>
  <c r="T21" i="15"/>
  <c r="S21" i="15" s="1"/>
  <c r="T22" i="15"/>
  <c r="S22" i="15" s="1"/>
  <c r="T282" i="15"/>
  <c r="S282" i="15" s="1"/>
  <c r="T435" i="15"/>
  <c r="S435" i="15" s="1"/>
  <c r="T300" i="15"/>
  <c r="S300" i="15" s="1"/>
  <c r="T481" i="15"/>
  <c r="S481" i="15" s="1"/>
  <c r="T338" i="15"/>
  <c r="S338" i="15" s="1"/>
  <c r="T466" i="15"/>
  <c r="S466" i="15" s="1"/>
  <c r="T38" i="15"/>
  <c r="S38" i="15" s="1"/>
  <c r="T230" i="15"/>
  <c r="S230" i="15" s="1"/>
  <c r="T222" i="15"/>
  <c r="S222" i="15" s="1"/>
  <c r="T451" i="15"/>
  <c r="S451" i="15" s="1"/>
  <c r="T277" i="15"/>
  <c r="S277" i="15" s="1"/>
  <c r="T354" i="15"/>
  <c r="S354" i="15" s="1"/>
  <c r="T482" i="15"/>
  <c r="S482" i="15" s="1"/>
  <c r="T54" i="15"/>
  <c r="S54" i="15" s="1"/>
  <c r="T331" i="15"/>
  <c r="S331" i="15" s="1"/>
  <c r="T413" i="15"/>
  <c r="S413" i="15" s="1"/>
  <c r="T221" i="15"/>
  <c r="S221" i="15" s="1"/>
  <c r="T293" i="15"/>
  <c r="S293" i="15" s="1"/>
  <c r="T370" i="15"/>
  <c r="S370" i="15" s="1"/>
  <c r="T73" i="15"/>
  <c r="S73" i="15" s="1"/>
  <c r="M23" i="11"/>
  <c r="T129" i="15"/>
  <c r="S129" i="15" s="1"/>
  <c r="T31" i="15"/>
  <c r="S31" i="15" s="1"/>
  <c r="T43" i="15"/>
  <c r="S43" i="15" s="1"/>
  <c r="T250" i="15"/>
  <c r="S250" i="15" s="1"/>
  <c r="T441" i="15"/>
  <c r="S441" i="15" s="1"/>
  <c r="T24" i="15"/>
  <c r="S24" i="15" s="1"/>
  <c r="T40" i="15"/>
  <c r="S40" i="15" s="1"/>
  <c r="T56" i="15"/>
  <c r="S56" i="15" s="1"/>
  <c r="T72" i="15"/>
  <c r="S72" i="15" s="1"/>
  <c r="T88" i="15"/>
  <c r="S88" i="15" s="1"/>
  <c r="T104" i="15"/>
  <c r="S104" i="15" s="1"/>
  <c r="T120" i="15"/>
  <c r="S120" i="15" s="1"/>
  <c r="T136" i="15"/>
  <c r="S136" i="15" s="1"/>
  <c r="T377" i="15"/>
  <c r="S377" i="15" s="1"/>
  <c r="T246" i="15"/>
  <c r="S246" i="15" s="1"/>
  <c r="T417" i="15"/>
  <c r="S417" i="15" s="1"/>
  <c r="T148" i="15"/>
  <c r="S148" i="15" s="1"/>
  <c r="T164" i="15"/>
  <c r="S164" i="15" s="1"/>
  <c r="T180" i="15"/>
  <c r="S180" i="15" s="1"/>
  <c r="T196" i="15"/>
  <c r="S196" i="15" s="1"/>
  <c r="T240" i="15"/>
  <c r="S240" i="15" s="1"/>
  <c r="T212" i="15"/>
  <c r="S212" i="15" s="1"/>
  <c r="T238" i="15"/>
  <c r="S238" i="15" s="1"/>
  <c r="T139" i="15"/>
  <c r="S139" i="15" s="1"/>
  <c r="T155" i="15"/>
  <c r="S155" i="15" s="1"/>
  <c r="T171" i="15"/>
  <c r="S171" i="15" s="1"/>
  <c r="T187" i="15"/>
  <c r="S187" i="15" s="1"/>
  <c r="T203" i="15"/>
  <c r="S203" i="15" s="1"/>
  <c r="T371" i="15"/>
  <c r="S371" i="15" s="1"/>
  <c r="T306" i="15"/>
  <c r="S306" i="15" s="1"/>
  <c r="T469" i="15"/>
  <c r="S469" i="15" s="1"/>
  <c r="T223" i="15"/>
  <c r="S223" i="15" s="1"/>
  <c r="T239" i="15"/>
  <c r="S239" i="15" s="1"/>
  <c r="T255" i="15"/>
  <c r="S255" i="15" s="1"/>
  <c r="T363" i="15"/>
  <c r="S363" i="15" s="1"/>
  <c r="T296" i="15"/>
  <c r="S296" i="15" s="1"/>
  <c r="T453" i="15"/>
  <c r="S453" i="15" s="1"/>
  <c r="T263" i="15"/>
  <c r="S263" i="15" s="1"/>
  <c r="T279" i="15"/>
  <c r="S279" i="15" s="1"/>
  <c r="T295" i="15"/>
  <c r="S295" i="15" s="1"/>
  <c r="T311" i="15"/>
  <c r="S311" i="15" s="1"/>
  <c r="T351" i="15"/>
  <c r="S351" i="15" s="1"/>
  <c r="T415" i="15"/>
  <c r="S415" i="15" s="1"/>
  <c r="T479" i="15"/>
  <c r="S479" i="15" s="1"/>
  <c r="T324" i="15"/>
  <c r="S324" i="15" s="1"/>
  <c r="T340" i="15"/>
  <c r="S340" i="15" s="1"/>
  <c r="T356" i="15"/>
  <c r="S356" i="15" s="1"/>
  <c r="T372" i="15"/>
  <c r="S372" i="15" s="1"/>
  <c r="T388" i="15"/>
  <c r="S388" i="15" s="1"/>
  <c r="T404" i="15"/>
  <c r="S404" i="15" s="1"/>
  <c r="T420" i="15"/>
  <c r="S420" i="15" s="1"/>
  <c r="T436" i="15"/>
  <c r="S436" i="15" s="1"/>
  <c r="T452" i="15"/>
  <c r="S452" i="15" s="1"/>
  <c r="T468" i="15"/>
  <c r="S468" i="15" s="1"/>
  <c r="T484" i="15"/>
  <c r="S484" i="15" s="1"/>
  <c r="T89" i="15"/>
  <c r="S89" i="15" s="1"/>
  <c r="T125" i="15"/>
  <c r="S125" i="15" s="1"/>
  <c r="T99" i="15"/>
  <c r="S99" i="15" s="1"/>
  <c r="T101" i="15"/>
  <c r="S101" i="15" s="1"/>
  <c r="T103" i="15"/>
  <c r="S103" i="15" s="1"/>
  <c r="T113" i="15"/>
  <c r="S113" i="15" s="1"/>
  <c r="T15" i="15"/>
  <c r="S15" i="15" s="1"/>
  <c r="T19" i="15"/>
  <c r="S19" i="15" s="1"/>
  <c r="T278" i="15"/>
  <c r="S278" i="15" s="1"/>
  <c r="T10" i="15"/>
  <c r="S10" i="15" s="1"/>
  <c r="T26" i="15"/>
  <c r="S26" i="15" s="1"/>
  <c r="T42" i="15"/>
  <c r="S42" i="15" s="1"/>
  <c r="T58" i="15"/>
  <c r="S58" i="15" s="1"/>
  <c r="T74" i="15"/>
  <c r="S74" i="15" s="1"/>
  <c r="T90" i="15"/>
  <c r="S90" i="15" s="1"/>
  <c r="T106" i="15"/>
  <c r="S106" i="15" s="1"/>
  <c r="T122" i="15"/>
  <c r="S122" i="15" s="1"/>
  <c r="T210" i="15"/>
  <c r="S210" i="15" s="1"/>
  <c r="T220" i="15"/>
  <c r="S220" i="15" s="1"/>
  <c r="T262" i="15"/>
  <c r="S262" i="15" s="1"/>
  <c r="T443" i="15"/>
  <c r="S443" i="15" s="1"/>
  <c r="T150" i="15"/>
  <c r="S150" i="15" s="1"/>
  <c r="T166" i="15"/>
  <c r="S166" i="15" s="1"/>
  <c r="T182" i="15"/>
  <c r="S182" i="15" s="1"/>
  <c r="T198" i="15"/>
  <c r="S198" i="15" s="1"/>
  <c r="T256" i="15"/>
  <c r="S256" i="15" s="1"/>
  <c r="T228" i="15"/>
  <c r="S228" i="15" s="1"/>
  <c r="T254" i="15"/>
  <c r="S254" i="15" s="1"/>
  <c r="T141" i="15"/>
  <c r="S141" i="15" s="1"/>
  <c r="T157" i="15"/>
  <c r="S157" i="15" s="1"/>
  <c r="T173" i="15"/>
  <c r="S173" i="15" s="1"/>
  <c r="T189" i="15"/>
  <c r="S189" i="15" s="1"/>
  <c r="T205" i="15"/>
  <c r="S205" i="15" s="1"/>
  <c r="T405" i="15"/>
  <c r="S405" i="15" s="1"/>
  <c r="T323" i="15"/>
  <c r="S323" i="15" s="1"/>
  <c r="T209" i="15"/>
  <c r="S209" i="15" s="1"/>
  <c r="T225" i="15"/>
  <c r="S225" i="15" s="1"/>
  <c r="T241" i="15"/>
  <c r="S241" i="15" s="1"/>
  <c r="T257" i="15"/>
  <c r="S257" i="15" s="1"/>
  <c r="T397" i="15"/>
  <c r="S397" i="15" s="1"/>
  <c r="T314" i="15"/>
  <c r="S314" i="15" s="1"/>
  <c r="T473" i="15"/>
  <c r="S473" i="15" s="1"/>
  <c r="T265" i="15"/>
  <c r="S265" i="15" s="1"/>
  <c r="T281" i="15"/>
  <c r="S281" i="15" s="1"/>
  <c r="T297" i="15"/>
  <c r="S297" i="15" s="1"/>
  <c r="T313" i="15"/>
  <c r="S313" i="15" s="1"/>
  <c r="T359" i="15"/>
  <c r="S359" i="15" s="1"/>
  <c r="T423" i="15"/>
  <c r="S423" i="15" s="1"/>
  <c r="T487" i="15"/>
  <c r="S487" i="15" s="1"/>
  <c r="T326" i="15"/>
  <c r="S326" i="15" s="1"/>
  <c r="T342" i="15"/>
  <c r="S342" i="15" s="1"/>
  <c r="T358" i="15"/>
  <c r="S358" i="15" s="1"/>
  <c r="T374" i="15"/>
  <c r="S374" i="15" s="1"/>
  <c r="T390" i="15"/>
  <c r="S390" i="15" s="1"/>
  <c r="T406" i="15"/>
  <c r="S406" i="15" s="1"/>
  <c r="T422" i="15"/>
  <c r="S422" i="15" s="1"/>
  <c r="T438" i="15"/>
  <c r="S438" i="15" s="1"/>
  <c r="T454" i="15"/>
  <c r="S454" i="15" s="1"/>
  <c r="T470" i="15"/>
  <c r="S470" i="15" s="1"/>
  <c r="T486" i="15"/>
  <c r="S486" i="15" s="1"/>
  <c r="T105" i="15"/>
  <c r="S105" i="15" s="1"/>
  <c r="T61" i="15"/>
  <c r="S61" i="15" s="1"/>
  <c r="T115" i="15"/>
  <c r="S115" i="15" s="1"/>
  <c r="T117" i="15"/>
  <c r="S117" i="15" s="1"/>
  <c r="T119" i="15"/>
  <c r="S119" i="15" s="1"/>
  <c r="T97" i="15"/>
  <c r="S97" i="15" s="1"/>
  <c r="T127" i="15"/>
  <c r="S127" i="15" s="1"/>
  <c r="T258" i="15"/>
  <c r="S258" i="15" s="1"/>
  <c r="T437" i="15"/>
  <c r="S437" i="15" s="1"/>
  <c r="T12" i="15"/>
  <c r="S12" i="15" s="1"/>
  <c r="T28" i="15"/>
  <c r="S28" i="15" s="1"/>
  <c r="T44" i="15"/>
  <c r="S44" i="15" s="1"/>
  <c r="T60" i="15"/>
  <c r="S60" i="15" s="1"/>
  <c r="T76" i="15"/>
  <c r="S76" i="15" s="1"/>
  <c r="T92" i="15"/>
  <c r="S92" i="15" s="1"/>
  <c r="T108" i="15"/>
  <c r="S108" i="15" s="1"/>
  <c r="T124" i="15"/>
  <c r="S124" i="15" s="1"/>
  <c r="T218" i="15"/>
  <c r="S218" i="15" s="1"/>
  <c r="T403" i="15"/>
  <c r="S403" i="15" s="1"/>
  <c r="T266" i="15"/>
  <c r="S266" i="15" s="1"/>
  <c r="T477" i="15"/>
  <c r="S477" i="15" s="1"/>
  <c r="T152" i="15"/>
  <c r="S152" i="15" s="1"/>
  <c r="T168" i="15"/>
  <c r="S168" i="15" s="1"/>
  <c r="T184" i="15"/>
  <c r="S184" i="15" s="1"/>
  <c r="T200" i="15"/>
  <c r="S200" i="15" s="1"/>
  <c r="T286" i="15"/>
  <c r="S286" i="15" s="1"/>
  <c r="T244" i="15"/>
  <c r="S244" i="15" s="1"/>
  <c r="T264" i="15"/>
  <c r="S264" i="15" s="1"/>
  <c r="T143" i="15"/>
  <c r="S143" i="15" s="1"/>
  <c r="T159" i="15"/>
  <c r="S159" i="15" s="1"/>
  <c r="T175" i="15"/>
  <c r="S175" i="15" s="1"/>
  <c r="T191" i="15"/>
  <c r="S191" i="15" s="1"/>
  <c r="T207" i="15"/>
  <c r="S207" i="15" s="1"/>
  <c r="T457" i="15"/>
  <c r="S457" i="15" s="1"/>
  <c r="T357" i="15"/>
  <c r="S357" i="15" s="1"/>
  <c r="T211" i="15"/>
  <c r="S211" i="15" s="1"/>
  <c r="T227" i="15"/>
  <c r="S227" i="15" s="1"/>
  <c r="T243" i="15"/>
  <c r="S243" i="15" s="1"/>
  <c r="T259" i="15"/>
  <c r="S259" i="15" s="1"/>
  <c r="T401" i="15"/>
  <c r="S401" i="15" s="1"/>
  <c r="T325" i="15"/>
  <c r="S325" i="15" s="1"/>
  <c r="T381" i="15"/>
  <c r="S381" i="15" s="1"/>
  <c r="T267" i="15"/>
  <c r="S267" i="15" s="1"/>
  <c r="T283" i="15"/>
  <c r="S283" i="15" s="1"/>
  <c r="T299" i="15"/>
  <c r="S299" i="15" s="1"/>
  <c r="T315" i="15"/>
  <c r="S315" i="15" s="1"/>
  <c r="T367" i="15"/>
  <c r="S367" i="15" s="1"/>
  <c r="T431" i="15"/>
  <c r="S431" i="15" s="1"/>
  <c r="T459" i="15"/>
  <c r="S459" i="15" s="1"/>
  <c r="T328" i="15"/>
  <c r="S328" i="15" s="1"/>
  <c r="T344" i="15"/>
  <c r="S344" i="15" s="1"/>
  <c r="T360" i="15"/>
  <c r="S360" i="15" s="1"/>
  <c r="T376" i="15"/>
  <c r="S376" i="15" s="1"/>
  <c r="T392" i="15"/>
  <c r="S392" i="15" s="1"/>
  <c r="T408" i="15"/>
  <c r="S408" i="15" s="1"/>
  <c r="T424" i="15"/>
  <c r="S424" i="15" s="1"/>
  <c r="T440" i="15"/>
  <c r="S440" i="15" s="1"/>
  <c r="T456" i="15"/>
  <c r="S456" i="15" s="1"/>
  <c r="T472" i="15"/>
  <c r="S472" i="15" s="1"/>
  <c r="T488" i="15"/>
  <c r="S488" i="15" s="1"/>
  <c r="T121" i="15"/>
  <c r="S121" i="15" s="1"/>
  <c r="T11" i="15"/>
  <c r="S11" i="15" s="1"/>
  <c r="T131" i="15"/>
  <c r="S131" i="15" s="1"/>
  <c r="T133" i="15"/>
  <c r="S133" i="15" s="1"/>
  <c r="T135" i="15"/>
  <c r="S135" i="15" s="1"/>
  <c r="T81" i="15"/>
  <c r="S81" i="15" s="1"/>
  <c r="T111" i="15"/>
  <c r="S111" i="15" s="1"/>
  <c r="T123" i="15"/>
  <c r="S123" i="15" s="1"/>
  <c r="T312" i="15"/>
  <c r="S312" i="15" s="1"/>
  <c r="T461" i="15"/>
  <c r="S461" i="15" s="1"/>
  <c r="T14" i="15"/>
  <c r="S14" i="15" s="1"/>
  <c r="T30" i="15"/>
  <c r="S30" i="15" s="1"/>
  <c r="T46" i="15"/>
  <c r="S46" i="15" s="1"/>
  <c r="T62" i="15"/>
  <c r="S62" i="15" s="1"/>
  <c r="T78" i="15"/>
  <c r="S78" i="15" s="1"/>
  <c r="T94" i="15"/>
  <c r="S94" i="15" s="1"/>
  <c r="T110" i="15"/>
  <c r="S110" i="15" s="1"/>
  <c r="T126" i="15"/>
  <c r="S126" i="15" s="1"/>
  <c r="T252" i="15"/>
  <c r="S252" i="15" s="1"/>
  <c r="T137" i="15"/>
  <c r="S137" i="15" s="1"/>
  <c r="T294" i="15"/>
  <c r="S294" i="15" s="1"/>
  <c r="T138" i="15"/>
  <c r="S138" i="15" s="1"/>
  <c r="T154" i="15"/>
  <c r="S154" i="15" s="1"/>
  <c r="T170" i="15"/>
  <c r="S170" i="15" s="1"/>
  <c r="T186" i="15"/>
  <c r="S186" i="15" s="1"/>
  <c r="T202" i="15"/>
  <c r="S202" i="15" s="1"/>
  <c r="T290" i="15"/>
  <c r="S290" i="15" s="1"/>
  <c r="T260" i="15"/>
  <c r="S260" i="15" s="1"/>
  <c r="T310" i="15"/>
  <c r="S310" i="15" s="1"/>
  <c r="T145" i="15"/>
  <c r="S145" i="15" s="1"/>
  <c r="T161" i="15"/>
  <c r="S161" i="15" s="1"/>
  <c r="T177" i="15"/>
  <c r="S177" i="15" s="1"/>
  <c r="T193" i="15"/>
  <c r="S193" i="15" s="1"/>
  <c r="T216" i="15"/>
  <c r="S216" i="15" s="1"/>
  <c r="T485" i="15"/>
  <c r="S485" i="15" s="1"/>
  <c r="T361" i="15"/>
  <c r="S361" i="15" s="1"/>
  <c r="T213" i="15"/>
  <c r="S213" i="15" s="1"/>
  <c r="T229" i="15"/>
  <c r="S229" i="15" s="1"/>
  <c r="T245" i="15"/>
  <c r="S245" i="15" s="1"/>
  <c r="T261" i="15"/>
  <c r="S261" i="15" s="1"/>
  <c r="T427" i="15"/>
  <c r="S427" i="15" s="1"/>
  <c r="T329" i="15"/>
  <c r="S329" i="15" s="1"/>
  <c r="T385" i="15"/>
  <c r="S385" i="15" s="1"/>
  <c r="T269" i="15"/>
  <c r="S269" i="15" s="1"/>
  <c r="T285" i="15"/>
  <c r="S285" i="15" s="1"/>
  <c r="T301" i="15"/>
  <c r="S301" i="15" s="1"/>
  <c r="T317" i="15"/>
  <c r="S317" i="15" s="1"/>
  <c r="T375" i="15"/>
  <c r="S375" i="15" s="1"/>
  <c r="T439" i="15"/>
  <c r="S439" i="15" s="1"/>
  <c r="T467" i="15"/>
  <c r="S467" i="15" s="1"/>
  <c r="T330" i="15"/>
  <c r="S330" i="15" s="1"/>
  <c r="T346" i="15"/>
  <c r="S346" i="15" s="1"/>
  <c r="T362" i="15"/>
  <c r="S362" i="15" s="1"/>
  <c r="T378" i="15"/>
  <c r="S378" i="15" s="1"/>
  <c r="T394" i="15"/>
  <c r="S394" i="15" s="1"/>
  <c r="T410" i="15"/>
  <c r="S410" i="15" s="1"/>
  <c r="T426" i="15"/>
  <c r="S426" i="15" s="1"/>
  <c r="T442" i="15"/>
  <c r="S442" i="15" s="1"/>
  <c r="T458" i="15"/>
  <c r="S458" i="15" s="1"/>
  <c r="T474" i="15"/>
  <c r="S474" i="15" s="1"/>
  <c r="T13" i="15"/>
  <c r="S13" i="15" s="1"/>
  <c r="T25" i="15"/>
  <c r="S25" i="15" s="1"/>
  <c r="T27" i="15"/>
  <c r="S27" i="15" s="1"/>
  <c r="T17" i="15"/>
  <c r="S17" i="15" s="1"/>
  <c r="T23" i="15"/>
  <c r="S23" i="15" s="1"/>
  <c r="T65" i="15"/>
  <c r="S65" i="15" s="1"/>
  <c r="T95" i="15"/>
  <c r="S95" i="15" s="1"/>
  <c r="T107" i="15"/>
  <c r="S107" i="15" s="1"/>
  <c r="T347" i="15"/>
  <c r="S347" i="15" s="1"/>
  <c r="T226" i="15"/>
  <c r="S226" i="15" s="1"/>
  <c r="T16" i="15"/>
  <c r="S16" i="15" s="1"/>
  <c r="T32" i="15"/>
  <c r="S32" i="15" s="1"/>
  <c r="T48" i="15"/>
  <c r="S48" i="15" s="1"/>
  <c r="T64" i="15"/>
  <c r="S64" i="15" s="1"/>
  <c r="T80" i="15"/>
  <c r="S80" i="15" s="1"/>
  <c r="T96" i="15"/>
  <c r="S96" i="15" s="1"/>
  <c r="T112" i="15"/>
  <c r="S112" i="15" s="1"/>
  <c r="T128" i="15"/>
  <c r="S128" i="15" s="1"/>
  <c r="T353" i="15"/>
  <c r="S353" i="15" s="1"/>
  <c r="T274" i="15"/>
  <c r="S274" i="15" s="1"/>
  <c r="T298" i="15"/>
  <c r="S298" i="15" s="1"/>
  <c r="T140" i="15"/>
  <c r="S140" i="15" s="1"/>
  <c r="T156" i="15"/>
  <c r="S156" i="15" s="1"/>
  <c r="T172" i="15"/>
  <c r="S172" i="15" s="1"/>
  <c r="T188" i="15"/>
  <c r="S188" i="15" s="1"/>
  <c r="T204" i="15"/>
  <c r="S204" i="15" s="1"/>
  <c r="T339" i="15"/>
  <c r="S339" i="15" s="1"/>
  <c r="T369" i="15"/>
  <c r="S369" i="15" s="1"/>
  <c r="T321" i="15"/>
  <c r="S321" i="15" s="1"/>
  <c r="T147" i="15"/>
  <c r="S147" i="15" s="1"/>
  <c r="T163" i="15"/>
  <c r="S163" i="15" s="1"/>
  <c r="T179" i="15"/>
  <c r="S179" i="15" s="1"/>
  <c r="T195" i="15"/>
  <c r="S195" i="15" s="1"/>
  <c r="T232" i="15"/>
  <c r="S232" i="15" s="1"/>
  <c r="T276" i="15"/>
  <c r="S276" i="15" s="1"/>
  <c r="T387" i="15"/>
  <c r="S387" i="15" s="1"/>
  <c r="T215" i="15"/>
  <c r="S215" i="15" s="1"/>
  <c r="T231" i="15"/>
  <c r="S231" i="15" s="1"/>
  <c r="T247" i="15"/>
  <c r="S247" i="15" s="1"/>
  <c r="T270" i="15"/>
  <c r="S270" i="15" s="1"/>
  <c r="T465" i="15"/>
  <c r="S465" i="15" s="1"/>
  <c r="T355" i="15"/>
  <c r="S355" i="15" s="1"/>
  <c r="T411" i="15"/>
  <c r="S411" i="15" s="1"/>
  <c r="T271" i="15"/>
  <c r="S271" i="15" s="1"/>
  <c r="T287" i="15"/>
  <c r="S287" i="15" s="1"/>
  <c r="T303" i="15"/>
  <c r="S303" i="15" s="1"/>
  <c r="T319" i="15"/>
  <c r="S319" i="15" s="1"/>
  <c r="T383" i="15"/>
  <c r="S383" i="15" s="1"/>
  <c r="T447" i="15"/>
  <c r="S447" i="15" s="1"/>
  <c r="T475" i="15"/>
  <c r="S475" i="15" s="1"/>
  <c r="T332" i="15"/>
  <c r="S332" i="15" s="1"/>
  <c r="T348" i="15"/>
  <c r="S348" i="15" s="1"/>
  <c r="T364" i="15"/>
  <c r="S364" i="15" s="1"/>
  <c r="T380" i="15"/>
  <c r="S380" i="15" s="1"/>
  <c r="T396" i="15"/>
  <c r="S396" i="15" s="1"/>
  <c r="T412" i="15"/>
  <c r="S412" i="15" s="1"/>
  <c r="T428" i="15"/>
  <c r="S428" i="15" s="1"/>
  <c r="T444" i="15"/>
  <c r="S444" i="15" s="1"/>
  <c r="T460" i="15"/>
  <c r="S460" i="15" s="1"/>
  <c r="T476" i="15"/>
  <c r="S476" i="15" s="1"/>
  <c r="T29" i="15"/>
  <c r="S29" i="15" s="1"/>
  <c r="T45" i="15"/>
  <c r="S45" i="15" s="1"/>
  <c r="T35" i="15"/>
  <c r="S35" i="15" s="1"/>
  <c r="T37" i="15"/>
  <c r="S37" i="15" s="1"/>
  <c r="T39" i="15"/>
  <c r="S39" i="15" s="1"/>
  <c r="T49" i="15"/>
  <c r="S49" i="15" s="1"/>
  <c r="T79" i="15"/>
  <c r="S79" i="15" s="1"/>
  <c r="T91" i="15"/>
  <c r="S91" i="15" s="1"/>
  <c r="T365" i="15"/>
  <c r="S365" i="15" s="1"/>
  <c r="T234" i="15"/>
  <c r="S234" i="15" s="1"/>
  <c r="T18" i="15"/>
  <c r="S18" i="15" s="1"/>
  <c r="T34" i="15"/>
  <c r="S34" i="15" s="1"/>
  <c r="T50" i="15"/>
  <c r="S50" i="15" s="1"/>
  <c r="T66" i="15"/>
  <c r="S66" i="15" s="1"/>
  <c r="T82" i="15"/>
  <c r="S82" i="15" s="1"/>
  <c r="T98" i="15"/>
  <c r="S98" i="15" s="1"/>
  <c r="T114" i="15"/>
  <c r="S114" i="15" s="1"/>
  <c r="T130" i="15"/>
  <c r="S130" i="15" s="1"/>
  <c r="T236" i="15"/>
  <c r="S236" i="15" s="1"/>
  <c r="T489" i="15"/>
  <c r="S489" i="15" s="1"/>
  <c r="T308" i="15"/>
  <c r="S308" i="15" s="1"/>
  <c r="T142" i="15"/>
  <c r="S142" i="15" s="1"/>
  <c r="T158" i="15"/>
  <c r="S158" i="15" s="1"/>
  <c r="T174" i="15"/>
  <c r="S174" i="15" s="1"/>
  <c r="T190" i="15"/>
  <c r="S190" i="15" s="1"/>
  <c r="T206" i="15"/>
  <c r="S206" i="15" s="1"/>
  <c r="T345" i="15"/>
  <c r="S345" i="15" s="1"/>
  <c r="T395" i="15"/>
  <c r="S395" i="15" s="1"/>
  <c r="T341" i="15"/>
  <c r="S341" i="15" s="1"/>
  <c r="T149" i="15"/>
  <c r="S149" i="15" s="1"/>
  <c r="T165" i="15"/>
  <c r="S165" i="15" s="1"/>
  <c r="T181" i="15"/>
  <c r="S181" i="15" s="1"/>
  <c r="T197" i="15"/>
  <c r="S197" i="15" s="1"/>
  <c r="T248" i="15"/>
  <c r="S248" i="15" s="1"/>
  <c r="T284" i="15"/>
  <c r="S284" i="15" s="1"/>
  <c r="T421" i="15"/>
  <c r="S421" i="15" s="1"/>
  <c r="T217" i="15"/>
  <c r="S217" i="15" s="1"/>
  <c r="T233" i="15"/>
  <c r="S233" i="15" s="1"/>
  <c r="T249" i="15"/>
  <c r="S249" i="15" s="1"/>
  <c r="T304" i="15"/>
  <c r="S304" i="15" s="1"/>
  <c r="T268" i="15"/>
  <c r="S268" i="15" s="1"/>
  <c r="T389" i="15"/>
  <c r="S389" i="15" s="1"/>
  <c r="T445" i="15"/>
  <c r="S445" i="15" s="1"/>
  <c r="T273" i="15"/>
  <c r="S273" i="15" s="1"/>
  <c r="T289" i="15"/>
  <c r="S289" i="15" s="1"/>
  <c r="T305" i="15"/>
  <c r="S305" i="15" s="1"/>
  <c r="T327" i="15"/>
  <c r="S327" i="15" s="1"/>
  <c r="T391" i="15"/>
  <c r="S391" i="15" s="1"/>
  <c r="T455" i="15"/>
  <c r="S455" i="15" s="1"/>
  <c r="T483" i="15"/>
  <c r="S483" i="15" s="1"/>
  <c r="T334" i="15"/>
  <c r="S334" i="15" s="1"/>
  <c r="T350" i="15"/>
  <c r="S350" i="15" s="1"/>
  <c r="T366" i="15"/>
  <c r="S366" i="15" s="1"/>
  <c r="T382" i="15"/>
  <c r="S382" i="15" s="1"/>
  <c r="T398" i="15"/>
  <c r="S398" i="15" s="1"/>
  <c r="T414" i="15"/>
  <c r="S414" i="15" s="1"/>
  <c r="T430" i="15"/>
  <c r="S430" i="15" s="1"/>
  <c r="T446" i="15"/>
  <c r="S446" i="15" s="1"/>
  <c r="T462" i="15"/>
  <c r="S462" i="15" s="1"/>
  <c r="T478" i="15"/>
  <c r="S478" i="15" s="1"/>
  <c r="T41" i="15"/>
  <c r="S41" i="15" s="1"/>
  <c r="T77" i="15"/>
  <c r="S77" i="15" s="1"/>
  <c r="T51" i="15"/>
  <c r="S51" i="15" s="1"/>
  <c r="T53" i="15"/>
  <c r="S53" i="15" s="1"/>
  <c r="T55" i="15"/>
  <c r="S55" i="15" s="1"/>
  <c r="T33" i="15"/>
  <c r="S33" i="15" s="1"/>
  <c r="T63" i="15"/>
  <c r="S63" i="15" s="1"/>
  <c r="T75" i="15"/>
  <c r="S75" i="15" s="1"/>
  <c r="T433" i="15"/>
  <c r="S433" i="15" s="1"/>
  <c r="T302" i="15"/>
  <c r="S302" i="15" s="1"/>
  <c r="T20" i="15"/>
  <c r="S20" i="15" s="1"/>
  <c r="T36" i="15"/>
  <c r="S36" i="15" s="1"/>
  <c r="T52" i="15"/>
  <c r="S52" i="15" s="1"/>
  <c r="T68" i="15"/>
  <c r="S68" i="15" s="1"/>
  <c r="T84" i="15"/>
  <c r="S84" i="15" s="1"/>
  <c r="T100" i="15"/>
  <c r="S100" i="15" s="1"/>
  <c r="T116" i="15"/>
  <c r="S116" i="15" s="1"/>
  <c r="T132" i="15"/>
  <c r="S132" i="15" s="1"/>
  <c r="T272" i="15"/>
  <c r="S272" i="15" s="1"/>
  <c r="T214" i="15"/>
  <c r="S214" i="15" s="1"/>
  <c r="T318" i="15"/>
  <c r="S318" i="15" s="1"/>
  <c r="T144" i="15"/>
  <c r="S144" i="15" s="1"/>
  <c r="T160" i="15"/>
  <c r="S160" i="15" s="1"/>
  <c r="T176" i="15"/>
  <c r="S176" i="15" s="1"/>
  <c r="T192" i="15"/>
  <c r="S192" i="15" s="1"/>
  <c r="T208" i="15"/>
  <c r="S208" i="15" s="1"/>
  <c r="T409" i="15"/>
  <c r="S409" i="15" s="1"/>
  <c r="T429" i="15"/>
  <c r="S429" i="15" s="1"/>
  <c r="T379" i="15"/>
  <c r="S379" i="15" s="1"/>
  <c r="T151" i="15"/>
  <c r="S151" i="15" s="1"/>
  <c r="T167" i="15"/>
  <c r="S167" i="15" s="1"/>
  <c r="T183" i="15"/>
  <c r="S183" i="15" s="1"/>
  <c r="T199" i="15"/>
  <c r="S199" i="15" s="1"/>
  <c r="T316" i="15"/>
  <c r="S316" i="15" s="1"/>
  <c r="T292" i="15"/>
  <c r="S292" i="15" s="1"/>
  <c r="T425" i="15"/>
  <c r="S425" i="15" s="1"/>
  <c r="T219" i="15"/>
  <c r="S219" i="15" s="1"/>
  <c r="T235" i="15"/>
  <c r="S235" i="15" s="1"/>
  <c r="T251" i="15"/>
  <c r="S251" i="15" s="1"/>
  <c r="T333" i="15"/>
  <c r="S333" i="15" s="1"/>
  <c r="T280" i="15"/>
  <c r="S280" i="15" s="1"/>
  <c r="T393" i="15"/>
  <c r="S393" i="15" s="1"/>
  <c r="T449" i="15"/>
  <c r="S449" i="15" s="1"/>
  <c r="T275" i="15"/>
  <c r="S275" i="15" s="1"/>
  <c r="T291" i="15"/>
  <c r="S291" i="15" s="1"/>
  <c r="T307" i="15"/>
  <c r="S307" i="15" s="1"/>
  <c r="T335" i="15"/>
  <c r="S335" i="15" s="1"/>
  <c r="T399" i="15"/>
  <c r="S399" i="15" s="1"/>
  <c r="T463" i="15"/>
  <c r="S463" i="15" s="1"/>
  <c r="T320" i="15"/>
  <c r="S320" i="15" s="1"/>
  <c r="T336" i="15"/>
  <c r="S336" i="15" s="1"/>
  <c r="T352" i="15"/>
  <c r="S352" i="15" s="1"/>
  <c r="T368" i="15"/>
  <c r="S368" i="15" s="1"/>
  <c r="T384" i="15"/>
  <c r="S384" i="15" s="1"/>
  <c r="T400" i="15"/>
  <c r="S400" i="15" s="1"/>
  <c r="T416" i="15"/>
  <c r="S416" i="15" s="1"/>
  <c r="T432" i="15"/>
  <c r="S432" i="15" s="1"/>
  <c r="T448" i="15"/>
  <c r="S448" i="15" s="1"/>
  <c r="T464" i="15"/>
  <c r="S464" i="15" s="1"/>
  <c r="T480" i="15"/>
  <c r="S480" i="15" s="1"/>
  <c r="T57" i="15"/>
  <c r="S57" i="15" s="1"/>
  <c r="T93" i="15"/>
  <c r="S93" i="15" s="1"/>
  <c r="T67" i="15"/>
  <c r="S67" i="15" s="1"/>
  <c r="T69" i="15"/>
  <c r="S69" i="15" s="1"/>
  <c r="Z268" i="15"/>
  <c r="X11" i="15"/>
  <c r="Z213" i="15"/>
  <c r="AA278" i="15"/>
  <c r="Z278" i="15" s="1"/>
  <c r="AA81" i="15"/>
  <c r="Z81" i="15" s="1"/>
  <c r="AA68" i="15"/>
  <c r="Z68" i="15" s="1"/>
  <c r="AA58" i="15"/>
  <c r="Z58" i="15" s="1"/>
  <c r="AA20" i="15"/>
  <c r="Z20" i="15" s="1"/>
  <c r="AA28" i="15"/>
  <c r="Z28" i="15" s="1"/>
  <c r="AA64" i="15"/>
  <c r="Z64" i="15" s="1"/>
  <c r="AA152" i="15"/>
  <c r="Z152" i="15" s="1"/>
  <c r="AA46" i="15"/>
  <c r="Z46" i="15" s="1"/>
  <c r="AA38" i="15"/>
  <c r="Z38" i="15" s="1"/>
  <c r="AA18" i="15"/>
  <c r="Z18" i="15" s="1"/>
  <c r="AA149" i="15"/>
  <c r="Z149" i="15" s="1"/>
  <c r="AA56" i="15"/>
  <c r="Z56" i="15" s="1"/>
  <c r="AA197" i="15"/>
  <c r="Z197" i="15" s="1"/>
  <c r="AA72" i="15"/>
  <c r="Z72" i="15" s="1"/>
  <c r="AA44" i="15"/>
  <c r="Z44" i="15" s="1"/>
  <c r="AA24" i="15"/>
  <c r="Z24" i="15" s="1"/>
  <c r="AA143" i="15"/>
  <c r="Z143" i="15" s="1"/>
  <c r="AA62" i="15"/>
  <c r="Z62" i="15" s="1"/>
  <c r="AA34" i="15"/>
  <c r="Z34" i="15" s="1"/>
  <c r="AA14" i="15"/>
  <c r="Z14" i="15" s="1"/>
  <c r="AA70" i="15"/>
  <c r="Z70" i="15" s="1"/>
  <c r="AA52" i="15"/>
  <c r="Z52" i="15" s="1"/>
  <c r="AA22" i="15"/>
  <c r="Z22" i="15" s="1"/>
  <c r="AA184" i="15"/>
  <c r="Z184" i="15" s="1"/>
  <c r="AA83" i="15"/>
  <c r="Z83" i="15" s="1"/>
  <c r="AA40" i="15"/>
  <c r="Z40" i="15" s="1"/>
  <c r="AA12" i="15"/>
  <c r="Z12" i="15" s="1"/>
  <c r="Z153" i="15"/>
  <c r="Z73" i="15"/>
  <c r="S71" i="15"/>
  <c r="Q11" i="15"/>
  <c r="Q12" i="15" s="1"/>
  <c r="Q13" i="15" s="1"/>
  <c r="Q14" i="15" s="1"/>
  <c r="Q15" i="15" s="1"/>
  <c r="Q16" i="15" s="1"/>
  <c r="Q17" i="15" s="1"/>
  <c r="Q18" i="15" s="1"/>
  <c r="Q19" i="15" s="1"/>
  <c r="Q20" i="15" s="1"/>
  <c r="Q21" i="15" s="1"/>
  <c r="Q22" i="15" s="1"/>
  <c r="Q23" i="15" s="1"/>
  <c r="Q24" i="15" s="1"/>
  <c r="Q25" i="15" s="1"/>
  <c r="Q26" i="15" s="1"/>
  <c r="Q27" i="15" s="1"/>
  <c r="Q28" i="15" s="1"/>
  <c r="Q29" i="15" s="1"/>
  <c r="Q30" i="15" s="1"/>
  <c r="Q31" i="15" s="1"/>
  <c r="Q32" i="15" s="1"/>
  <c r="Q33" i="15" s="1"/>
  <c r="Q34" i="15" s="1"/>
  <c r="Q35" i="15" s="1"/>
  <c r="Q36" i="15" s="1"/>
  <c r="Q37" i="15" s="1"/>
  <c r="Q38" i="15" s="1"/>
  <c r="Q39" i="15" s="1"/>
  <c r="Q40" i="15" s="1"/>
  <c r="Q41" i="15" s="1"/>
  <c r="Q42" i="15" s="1"/>
  <c r="Q43" i="15" s="1"/>
  <c r="Q44" i="15" s="1"/>
  <c r="Q45" i="15" s="1"/>
  <c r="Q46" i="15" s="1"/>
  <c r="Q47" i="15" s="1"/>
  <c r="Q48" i="15" s="1"/>
  <c r="Q49" i="15" s="1"/>
  <c r="Q50" i="15" s="1"/>
  <c r="Q51" i="15" s="1"/>
  <c r="Q52" i="15" s="1"/>
  <c r="Q53" i="15" s="1"/>
  <c r="Q54" i="15" s="1"/>
  <c r="Q55" i="15" s="1"/>
  <c r="Q56" i="15" s="1"/>
  <c r="Q57" i="15" s="1"/>
  <c r="Q58" i="15" s="1"/>
  <c r="Q59" i="15" s="1"/>
  <c r="Q60" i="15" s="1"/>
  <c r="Q61" i="15" s="1"/>
  <c r="Q62" i="15" s="1"/>
  <c r="Q63" i="15" s="1"/>
  <c r="Q64" i="15" s="1"/>
  <c r="Q65" i="15" s="1"/>
  <c r="Q66" i="15" s="1"/>
  <c r="Q67" i="15" s="1"/>
  <c r="Q68" i="15" s="1"/>
  <c r="Q69" i="15" s="1"/>
  <c r="Q70" i="15" s="1"/>
  <c r="Q71" i="15" s="1"/>
  <c r="Q72" i="15" s="1"/>
  <c r="Q73" i="15" s="1"/>
  <c r="Q74" i="15" s="1"/>
  <c r="Q75" i="15" s="1"/>
  <c r="Q76" i="15" s="1"/>
  <c r="Q77" i="15" s="1"/>
  <c r="Q78" i="15" s="1"/>
  <c r="Q79" i="15" s="1"/>
  <c r="Q80" i="15" s="1"/>
  <c r="Q81" i="15" s="1"/>
  <c r="Q82" i="15" s="1"/>
  <c r="Q83" i="15" s="1"/>
  <c r="Q84" i="15" s="1"/>
  <c r="Q85" i="15" s="1"/>
  <c r="Q86" i="15" s="1"/>
  <c r="Q87" i="15" s="1"/>
  <c r="Q88" i="15" s="1"/>
  <c r="Q89" i="15" s="1"/>
  <c r="Q90" i="15" s="1"/>
  <c r="Q91" i="15" s="1"/>
  <c r="Q92" i="15" s="1"/>
  <c r="Q93" i="15" s="1"/>
  <c r="Q94" i="15" s="1"/>
  <c r="Q95" i="15" s="1"/>
  <c r="Q96" i="15" s="1"/>
  <c r="Q97" i="15" s="1"/>
  <c r="Q98" i="15" s="1"/>
  <c r="Q99" i="15" s="1"/>
  <c r="Q100" i="15" s="1"/>
  <c r="Q101" i="15" s="1"/>
  <c r="Q102" i="15" s="1"/>
  <c r="Q103" i="15" s="1"/>
  <c r="Q104" i="15" s="1"/>
  <c r="Q105" i="15" s="1"/>
  <c r="Q106" i="15" s="1"/>
  <c r="Q107" i="15" s="1"/>
  <c r="Q108" i="15" s="1"/>
  <c r="Q109" i="15" s="1"/>
  <c r="Q110" i="15" s="1"/>
  <c r="Q111" i="15" s="1"/>
  <c r="Q112" i="15" s="1"/>
  <c r="Q113" i="15" s="1"/>
  <c r="Q114" i="15" s="1"/>
  <c r="Q115" i="15" s="1"/>
  <c r="Q116" i="15" s="1"/>
  <c r="Q117" i="15" s="1"/>
  <c r="Q118" i="15" s="1"/>
  <c r="Q119" i="15" s="1"/>
  <c r="Q120" i="15" s="1"/>
  <c r="Q121" i="15" s="1"/>
  <c r="Q122" i="15" s="1"/>
  <c r="Q123" i="15" s="1"/>
  <c r="Q124" i="15" s="1"/>
  <c r="Q125" i="15" s="1"/>
  <c r="Q126" i="15" s="1"/>
  <c r="Q127" i="15" s="1"/>
  <c r="Q128" i="15" s="1"/>
  <c r="Q129" i="15" s="1"/>
  <c r="Q130" i="15" s="1"/>
  <c r="Q131" i="15" s="1"/>
  <c r="Q132" i="15" s="1"/>
  <c r="Q133" i="15" s="1"/>
  <c r="Q134" i="15" s="1"/>
  <c r="Q135" i="15" s="1"/>
  <c r="Q136" i="15" s="1"/>
  <c r="Q137" i="15" s="1"/>
  <c r="Q138" i="15" s="1"/>
  <c r="Q139" i="15" s="1"/>
  <c r="Q140" i="15" s="1"/>
  <c r="Q141" i="15" s="1"/>
  <c r="Q142" i="15" s="1"/>
  <c r="Q143" i="15" s="1"/>
  <c r="Q144" i="15" s="1"/>
  <c r="Q145" i="15" s="1"/>
  <c r="Q146" i="15" s="1"/>
  <c r="Q147" i="15" s="1"/>
  <c r="Q148" i="15" s="1"/>
  <c r="Q149" i="15" s="1"/>
  <c r="Q150" i="15" s="1"/>
  <c r="Q151" i="15" s="1"/>
  <c r="Q152" i="15" s="1"/>
  <c r="Q153" i="15" s="1"/>
  <c r="Q154" i="15" s="1"/>
  <c r="Q155" i="15" s="1"/>
  <c r="Q156" i="15" s="1"/>
  <c r="Q157" i="15" s="1"/>
  <c r="Q158" i="15" s="1"/>
  <c r="Q159" i="15" s="1"/>
  <c r="Q160" i="15" s="1"/>
  <c r="Q161" i="15" s="1"/>
  <c r="Q162" i="15" s="1"/>
  <c r="Q163" i="15" s="1"/>
  <c r="Q164" i="15" s="1"/>
  <c r="Q165" i="15" s="1"/>
  <c r="Q166" i="15" s="1"/>
  <c r="Q167" i="15" s="1"/>
  <c r="Q168" i="15" s="1"/>
  <c r="Q169" i="15" s="1"/>
  <c r="Q170" i="15" s="1"/>
  <c r="Q171" i="15" s="1"/>
  <c r="Q172" i="15" s="1"/>
  <c r="Q173" i="15" s="1"/>
  <c r="Q174" i="15" s="1"/>
  <c r="Q175" i="15" s="1"/>
  <c r="Q176" i="15" s="1"/>
  <c r="Q177" i="15" s="1"/>
  <c r="Q178" i="15" s="1"/>
  <c r="Q179" i="15" s="1"/>
  <c r="Q180" i="15" s="1"/>
  <c r="Q181" i="15" s="1"/>
  <c r="Q182" i="15" s="1"/>
  <c r="Q183" i="15" s="1"/>
  <c r="Q184" i="15" s="1"/>
  <c r="Q185" i="15" s="1"/>
  <c r="Q186" i="15" s="1"/>
  <c r="Q187" i="15" s="1"/>
  <c r="Q188" i="15" s="1"/>
  <c r="Q189" i="15" s="1"/>
  <c r="Q190" i="15" s="1"/>
  <c r="Q191" i="15" s="1"/>
  <c r="Q192" i="15" s="1"/>
  <c r="Q193" i="15" s="1"/>
  <c r="Q194" i="15" s="1"/>
  <c r="Q195" i="15" s="1"/>
  <c r="Q196" i="15" s="1"/>
  <c r="Q197" i="15" s="1"/>
  <c r="Q198" i="15" s="1"/>
  <c r="Q199" i="15" s="1"/>
  <c r="Q200" i="15" s="1"/>
  <c r="Q201" i="15" s="1"/>
  <c r="Q202" i="15" s="1"/>
  <c r="Q203" i="15" s="1"/>
  <c r="Q204" i="15" s="1"/>
  <c r="Q205" i="15" s="1"/>
  <c r="Q206" i="15" s="1"/>
  <c r="Q207" i="15" s="1"/>
  <c r="Q208" i="15" s="1"/>
  <c r="Q209" i="15" s="1"/>
  <c r="Q210" i="15" s="1"/>
  <c r="Q211" i="15" s="1"/>
  <c r="Q212" i="15" s="1"/>
  <c r="Q213" i="15" s="1"/>
  <c r="Q214" i="15" s="1"/>
  <c r="Q215" i="15" s="1"/>
  <c r="Q216" i="15" s="1"/>
  <c r="Q217" i="15" s="1"/>
  <c r="Q218" i="15" s="1"/>
  <c r="Q219" i="15" s="1"/>
  <c r="Q220" i="15" s="1"/>
  <c r="Q221" i="15" s="1"/>
  <c r="Q222" i="15" s="1"/>
  <c r="Q223" i="15" s="1"/>
  <c r="Q224" i="15" s="1"/>
  <c r="Q225" i="15" s="1"/>
  <c r="Q226" i="15" s="1"/>
  <c r="Q227" i="15" s="1"/>
  <c r="Q228" i="15" s="1"/>
  <c r="Q229" i="15" s="1"/>
  <c r="Q230" i="15" s="1"/>
  <c r="Q231" i="15" s="1"/>
  <c r="Q232" i="15" s="1"/>
  <c r="Q233" i="15" s="1"/>
  <c r="Q234" i="15" s="1"/>
  <c r="Q235" i="15" s="1"/>
  <c r="Q236" i="15" s="1"/>
  <c r="Q237" i="15" s="1"/>
  <c r="Q238" i="15" s="1"/>
  <c r="Q239" i="15" s="1"/>
  <c r="Q240" i="15" s="1"/>
  <c r="Q241" i="15" s="1"/>
  <c r="Q242" i="15" s="1"/>
  <c r="Q243" i="15" s="1"/>
  <c r="Q244" i="15" s="1"/>
  <c r="Q245" i="15" s="1"/>
  <c r="Q246" i="15" s="1"/>
  <c r="Q247" i="15" s="1"/>
  <c r="Q248" i="15" s="1"/>
  <c r="Q249" i="15" s="1"/>
  <c r="Q250" i="15" s="1"/>
  <c r="Q251" i="15" s="1"/>
  <c r="Q252" i="15" s="1"/>
  <c r="Q253" i="15" s="1"/>
  <c r="Q254" i="15" s="1"/>
  <c r="Q255" i="15" s="1"/>
  <c r="Q256" i="15" s="1"/>
  <c r="Q257" i="15" s="1"/>
  <c r="Q258" i="15" s="1"/>
  <c r="Q259" i="15" s="1"/>
  <c r="Q260" i="15" s="1"/>
  <c r="Q261" i="15" s="1"/>
  <c r="Q262" i="15" s="1"/>
  <c r="Q263" i="15" s="1"/>
  <c r="Q264" i="15" s="1"/>
  <c r="Q265" i="15" s="1"/>
  <c r="Q266" i="15" s="1"/>
  <c r="Q267" i="15" s="1"/>
  <c r="Q268" i="15" s="1"/>
  <c r="Q269" i="15" s="1"/>
  <c r="Q270" i="15" s="1"/>
  <c r="Q271" i="15" s="1"/>
  <c r="Q272" i="15" s="1"/>
  <c r="Q273" i="15" s="1"/>
  <c r="Q274" i="15" s="1"/>
  <c r="Q275" i="15" s="1"/>
  <c r="Q276" i="15" s="1"/>
  <c r="Q277" i="15" s="1"/>
  <c r="Q278" i="15" s="1"/>
  <c r="Q279" i="15" s="1"/>
  <c r="Q280" i="15" s="1"/>
  <c r="Q281" i="15" s="1"/>
  <c r="Q282" i="15" s="1"/>
  <c r="Q283" i="15" s="1"/>
  <c r="Q284" i="15" s="1"/>
  <c r="Q285" i="15" s="1"/>
  <c r="Q286" i="15" s="1"/>
  <c r="Q287" i="15" s="1"/>
  <c r="Q288" i="15" s="1"/>
  <c r="Q289" i="15" s="1"/>
  <c r="Q290" i="15" s="1"/>
  <c r="Q291" i="15" s="1"/>
  <c r="Q292" i="15" s="1"/>
  <c r="Q293" i="15" s="1"/>
  <c r="Q294" i="15" s="1"/>
  <c r="Q295" i="15" s="1"/>
  <c r="Q296" i="15" s="1"/>
  <c r="Q297" i="15" s="1"/>
  <c r="Q298" i="15" s="1"/>
  <c r="Q299" i="15" s="1"/>
  <c r="Q300" i="15" s="1"/>
  <c r="Q301" i="15" s="1"/>
  <c r="Q302" i="15" s="1"/>
  <c r="Q303" i="15" s="1"/>
  <c r="Q304" i="15" s="1"/>
  <c r="Q305" i="15" s="1"/>
  <c r="Q306" i="15" s="1"/>
  <c r="Q307" i="15" s="1"/>
  <c r="Q308" i="15" s="1"/>
  <c r="Q309" i="15" s="1"/>
  <c r="Q310" i="15" s="1"/>
  <c r="Q311" i="15" s="1"/>
  <c r="Q312" i="15" s="1"/>
  <c r="Q313" i="15" s="1"/>
  <c r="Q314" i="15" s="1"/>
  <c r="Q315" i="15" s="1"/>
  <c r="Q316" i="15" s="1"/>
  <c r="Q317" i="15" s="1"/>
  <c r="Q318" i="15" s="1"/>
  <c r="Q319" i="15" s="1"/>
  <c r="Q320" i="15" s="1"/>
  <c r="Q321" i="15" s="1"/>
  <c r="Q322" i="15" s="1"/>
  <c r="Q323" i="15" s="1"/>
  <c r="Q324" i="15" s="1"/>
  <c r="Q325" i="15" s="1"/>
  <c r="Q326" i="15" s="1"/>
  <c r="Q327" i="15" s="1"/>
  <c r="Q328" i="15" s="1"/>
  <c r="Q329" i="15" s="1"/>
  <c r="Q330" i="15" s="1"/>
  <c r="Q331" i="15" s="1"/>
  <c r="Q332" i="15" s="1"/>
  <c r="Q333" i="15" s="1"/>
  <c r="Q334" i="15" s="1"/>
  <c r="Q335" i="15" s="1"/>
  <c r="Q336" i="15" s="1"/>
  <c r="Q337" i="15" s="1"/>
  <c r="Q338" i="15" s="1"/>
  <c r="Q339" i="15" s="1"/>
  <c r="Q340" i="15" s="1"/>
  <c r="Q341" i="15" s="1"/>
  <c r="Q342" i="15" s="1"/>
  <c r="Q343" i="15" s="1"/>
  <c r="Q344" i="15" s="1"/>
  <c r="Q345" i="15" s="1"/>
  <c r="Q346" i="15" s="1"/>
  <c r="Q347" i="15" s="1"/>
  <c r="Q348" i="15" s="1"/>
  <c r="Q349" i="15" s="1"/>
  <c r="Q350" i="15" s="1"/>
  <c r="Q351" i="15" s="1"/>
  <c r="Q352" i="15" s="1"/>
  <c r="Q353" i="15" s="1"/>
  <c r="Q354" i="15" s="1"/>
  <c r="Q355" i="15" s="1"/>
  <c r="Q356" i="15" s="1"/>
  <c r="Q357" i="15" s="1"/>
  <c r="Q358" i="15" s="1"/>
  <c r="Q359" i="15" s="1"/>
  <c r="Q360" i="15" s="1"/>
  <c r="Q361" i="15" s="1"/>
  <c r="Q362" i="15" s="1"/>
  <c r="Q363" i="15" s="1"/>
  <c r="Q364" i="15" s="1"/>
  <c r="Q365" i="15" s="1"/>
  <c r="Q366" i="15" s="1"/>
  <c r="Q367" i="15" s="1"/>
  <c r="Q368" i="15" s="1"/>
  <c r="Q369" i="15" s="1"/>
  <c r="AP127" i="13"/>
  <c r="AQ127" i="13" s="1"/>
  <c r="AP130" i="13"/>
  <c r="AQ130" i="13" s="1"/>
  <c r="AP125" i="13"/>
  <c r="AQ125" i="13" s="1"/>
  <c r="AP131" i="13"/>
  <c r="AQ131" i="13" s="1"/>
  <c r="AP123" i="13"/>
  <c r="AQ123" i="13" s="1"/>
  <c r="AP122" i="13"/>
  <c r="AQ122" i="13" s="1"/>
  <c r="AP135" i="13"/>
  <c r="AQ135" i="13" s="1"/>
  <c r="AP134" i="13"/>
  <c r="AQ134" i="13" s="1"/>
  <c r="AP136" i="13"/>
  <c r="AQ136" i="13" s="1"/>
  <c r="AP126" i="13"/>
  <c r="AQ126" i="13" s="1"/>
  <c r="AP124" i="13"/>
  <c r="AQ124" i="13" s="1"/>
  <c r="AP132" i="13"/>
  <c r="AQ132" i="13" s="1"/>
  <c r="AP133" i="13"/>
  <c r="AQ133" i="13" s="1"/>
  <c r="AP128" i="13"/>
  <c r="AQ128" i="13" s="1"/>
  <c r="AP129" i="13"/>
  <c r="AQ129" i="13" s="1"/>
  <c r="AP20" i="13"/>
  <c r="AQ20" i="13" s="1"/>
  <c r="AP19" i="13"/>
  <c r="AQ19" i="13" s="1"/>
  <c r="AP15" i="13"/>
  <c r="AQ15" i="13" s="1"/>
  <c r="E137" i="13"/>
  <c r="AP121" i="13"/>
  <c r="AQ121" i="13" s="1"/>
  <c r="AP16" i="13"/>
  <c r="AQ16" i="13" s="1"/>
  <c r="AP17" i="13"/>
  <c r="AQ17" i="13" s="1"/>
  <c r="AP25" i="13"/>
  <c r="AQ25" i="13" s="1"/>
  <c r="AP22" i="13"/>
  <c r="AQ22" i="13" s="1"/>
  <c r="AP24" i="13"/>
  <c r="AQ24" i="13" s="1"/>
  <c r="AP18" i="13"/>
  <c r="AQ18" i="13" s="1"/>
  <c r="AP14" i="13"/>
  <c r="AQ14" i="13" s="1"/>
  <c r="X618" i="11"/>
  <c r="Q618" i="11"/>
  <c r="X617" i="11"/>
  <c r="X623" i="11" s="1"/>
  <c r="Q617" i="11"/>
  <c r="Q623" i="11" s="1"/>
  <c r="X5" i="15" l="1"/>
  <c r="X12" i="15"/>
  <c r="X13" i="15" s="1"/>
  <c r="X14" i="15" s="1"/>
  <c r="X15" i="15" s="1"/>
  <c r="X16" i="15" s="1"/>
  <c r="X17" i="15" s="1"/>
  <c r="X18" i="15" s="1"/>
  <c r="X19" i="15" s="1"/>
  <c r="X20" i="15" s="1"/>
  <c r="X21" i="15" s="1"/>
  <c r="X22" i="15" s="1"/>
  <c r="X23" i="15" s="1"/>
  <c r="X24" i="15" s="1"/>
  <c r="X25" i="15" s="1"/>
  <c r="X26" i="15" s="1"/>
  <c r="X27" i="15" s="1"/>
  <c r="X28" i="15" s="1"/>
  <c r="X29" i="15" s="1"/>
  <c r="X30" i="15" s="1"/>
  <c r="X31" i="15" s="1"/>
  <c r="X32" i="15" s="1"/>
  <c r="X33" i="15" s="1"/>
  <c r="X34" i="15" s="1"/>
  <c r="X35" i="15" s="1"/>
  <c r="X36" i="15" s="1"/>
  <c r="X37" i="15" s="1"/>
  <c r="X38" i="15" s="1"/>
  <c r="X39" i="15" s="1"/>
  <c r="X40" i="15" s="1"/>
  <c r="X41" i="15" s="1"/>
  <c r="X42" i="15" s="1"/>
  <c r="X43" i="15" s="1"/>
  <c r="X44" i="15" s="1"/>
  <c r="X45" i="15" s="1"/>
  <c r="X46" i="15" s="1"/>
  <c r="X47" i="15" s="1"/>
  <c r="X48" i="15" s="1"/>
  <c r="X49" i="15" s="1"/>
  <c r="X50" i="15" s="1"/>
  <c r="X51" i="15" s="1"/>
  <c r="X52" i="15" s="1"/>
  <c r="X53" i="15" s="1"/>
  <c r="X54" i="15" s="1"/>
  <c r="X55" i="15" s="1"/>
  <c r="X56" i="15" s="1"/>
  <c r="X57" i="15" s="1"/>
  <c r="X58" i="15" s="1"/>
  <c r="X59" i="15" s="1"/>
  <c r="X60" i="15" s="1"/>
  <c r="X61" i="15" s="1"/>
  <c r="X62" i="15" s="1"/>
  <c r="X63" i="15" s="1"/>
  <c r="X64" i="15" s="1"/>
  <c r="X65" i="15" s="1"/>
  <c r="X66" i="15" s="1"/>
  <c r="X67" i="15" s="1"/>
  <c r="X68" i="15" s="1"/>
  <c r="X69" i="15" s="1"/>
  <c r="X70" i="15" s="1"/>
  <c r="X71" i="15" s="1"/>
  <c r="X72" i="15" s="1"/>
  <c r="X73" i="15" s="1"/>
  <c r="X74" i="15" s="1"/>
  <c r="X75" i="15" s="1"/>
  <c r="X76" i="15" s="1"/>
  <c r="X77" i="15" s="1"/>
  <c r="X78" i="15" s="1"/>
  <c r="X79" i="15" s="1"/>
  <c r="X80" i="15" s="1"/>
  <c r="X81" i="15" s="1"/>
  <c r="X82" i="15" s="1"/>
  <c r="X83" i="15" s="1"/>
  <c r="X84" i="15" s="1"/>
  <c r="X85" i="15" s="1"/>
  <c r="X86" i="15" s="1"/>
  <c r="X87" i="15" s="1"/>
  <c r="X88" i="15" s="1"/>
  <c r="X89" i="15" s="1"/>
  <c r="X90" i="15" s="1"/>
  <c r="X91" i="15" s="1"/>
  <c r="X92" i="15" s="1"/>
  <c r="X93" i="15" s="1"/>
  <c r="X94" i="15" s="1"/>
  <c r="X95" i="15" s="1"/>
  <c r="X96" i="15" s="1"/>
  <c r="X97" i="15" s="1"/>
  <c r="X98" i="15" s="1"/>
  <c r="X99" i="15" s="1"/>
  <c r="X100" i="15" s="1"/>
  <c r="X101" i="15" s="1"/>
  <c r="X102" i="15" s="1"/>
  <c r="X103" i="15" s="1"/>
  <c r="X104" i="15" s="1"/>
  <c r="X105" i="15" s="1"/>
  <c r="X106" i="15" s="1"/>
  <c r="X107" i="15" s="1"/>
  <c r="X108" i="15" s="1"/>
  <c r="X109" i="15" s="1"/>
  <c r="X110" i="15" s="1"/>
  <c r="X111" i="15" s="1"/>
  <c r="X112" i="15" s="1"/>
  <c r="X113" i="15" s="1"/>
  <c r="X114" i="15" s="1"/>
  <c r="X115" i="15" s="1"/>
  <c r="X116" i="15" s="1"/>
  <c r="X117" i="15" s="1"/>
  <c r="X118" i="15" s="1"/>
  <c r="X119" i="15" s="1"/>
  <c r="X120" i="15" s="1"/>
  <c r="X121" i="15" s="1"/>
  <c r="X122" i="15" s="1"/>
  <c r="X123" i="15" s="1"/>
  <c r="X124" i="15" s="1"/>
  <c r="X125" i="15" s="1"/>
  <c r="X126" i="15" s="1"/>
  <c r="X127" i="15" s="1"/>
  <c r="X128" i="15" s="1"/>
  <c r="X129" i="15" s="1"/>
  <c r="X130" i="15" s="1"/>
  <c r="X131" i="15" s="1"/>
  <c r="X132" i="15" s="1"/>
  <c r="X133" i="15" s="1"/>
  <c r="X134" i="15" s="1"/>
  <c r="X135" i="15" s="1"/>
  <c r="X136" i="15" s="1"/>
  <c r="X137" i="15" s="1"/>
  <c r="X138" i="15" s="1"/>
  <c r="X139" i="15" s="1"/>
  <c r="X140" i="15" s="1"/>
  <c r="X141" i="15" s="1"/>
  <c r="X142" i="15" s="1"/>
  <c r="X143" i="15" s="1"/>
  <c r="X144" i="15" s="1"/>
  <c r="X145" i="15" s="1"/>
  <c r="X146" i="15" s="1"/>
  <c r="X147" i="15" s="1"/>
  <c r="X148" i="15" s="1"/>
  <c r="X149" i="15" s="1"/>
  <c r="X150" i="15" s="1"/>
  <c r="X151" i="15" s="1"/>
  <c r="X152" i="15" s="1"/>
  <c r="X153" i="15" s="1"/>
  <c r="X154" i="15" s="1"/>
  <c r="X155" i="15" s="1"/>
  <c r="X156" i="15" s="1"/>
  <c r="X157" i="15" s="1"/>
  <c r="X158" i="15" s="1"/>
  <c r="X159" i="15" s="1"/>
  <c r="X160" i="15" s="1"/>
  <c r="X161" i="15" s="1"/>
  <c r="X162" i="15" s="1"/>
  <c r="X163" i="15" s="1"/>
  <c r="X164" i="15" s="1"/>
  <c r="X165" i="15" s="1"/>
  <c r="X166" i="15" s="1"/>
  <c r="X167" i="15" s="1"/>
  <c r="X168" i="15" s="1"/>
  <c r="X169" i="15" s="1"/>
  <c r="X170" i="15" s="1"/>
  <c r="X171" i="15" s="1"/>
  <c r="X172" i="15" s="1"/>
  <c r="X173" i="15" s="1"/>
  <c r="X174" i="15" s="1"/>
  <c r="X175" i="15" s="1"/>
  <c r="X176" i="15" s="1"/>
  <c r="X177" i="15" s="1"/>
  <c r="X178" i="15" s="1"/>
  <c r="X179" i="15" s="1"/>
  <c r="X180" i="15" s="1"/>
  <c r="X181" i="15" s="1"/>
  <c r="X182" i="15" s="1"/>
  <c r="X183" i="15" s="1"/>
  <c r="X184" i="15" s="1"/>
  <c r="X185" i="15" s="1"/>
  <c r="X186" i="15" s="1"/>
  <c r="X187" i="15" s="1"/>
  <c r="X188" i="15" s="1"/>
  <c r="X189" i="15" s="1"/>
  <c r="X190" i="15" s="1"/>
  <c r="X191" i="15" s="1"/>
  <c r="X192" i="15" s="1"/>
  <c r="X193" i="15" s="1"/>
  <c r="X194" i="15" s="1"/>
  <c r="X195" i="15" s="1"/>
  <c r="X196" i="15" s="1"/>
  <c r="X197" i="15" s="1"/>
  <c r="X198" i="15" s="1"/>
  <c r="X199" i="15" s="1"/>
  <c r="X200" i="15" s="1"/>
  <c r="X201" i="15" s="1"/>
  <c r="X202" i="15" s="1"/>
  <c r="X203" i="15" s="1"/>
  <c r="X204" i="15" s="1"/>
  <c r="X205" i="15" s="1"/>
  <c r="X206" i="15" s="1"/>
  <c r="X207" i="15" s="1"/>
  <c r="X208" i="15" s="1"/>
  <c r="X209" i="15" s="1"/>
  <c r="X210" i="15" s="1"/>
  <c r="X211" i="15" s="1"/>
  <c r="X212" i="15" s="1"/>
  <c r="X213" i="15" s="1"/>
  <c r="X214" i="15" s="1"/>
  <c r="X215" i="15" s="1"/>
  <c r="X216" i="15" s="1"/>
  <c r="X217" i="15" s="1"/>
  <c r="X218" i="15" s="1"/>
  <c r="X219" i="15" s="1"/>
  <c r="X220" i="15" s="1"/>
  <c r="X221" i="15" s="1"/>
  <c r="X222" i="15" s="1"/>
  <c r="X223" i="15" s="1"/>
  <c r="X224" i="15" s="1"/>
  <c r="X225" i="15" s="1"/>
  <c r="X226" i="15" s="1"/>
  <c r="X227" i="15" s="1"/>
  <c r="X228" i="15" s="1"/>
  <c r="X229" i="15" s="1"/>
  <c r="X230" i="15" s="1"/>
  <c r="X231" i="15" s="1"/>
  <c r="X232" i="15" s="1"/>
  <c r="X233" i="15" s="1"/>
  <c r="X234" i="15" s="1"/>
  <c r="X235" i="15" s="1"/>
  <c r="X236" i="15" s="1"/>
  <c r="X237" i="15" s="1"/>
  <c r="X238" i="15" s="1"/>
  <c r="X239" i="15" s="1"/>
  <c r="X240" i="15" s="1"/>
  <c r="X241" i="15" s="1"/>
  <c r="X242" i="15" s="1"/>
  <c r="X243" i="15" s="1"/>
  <c r="X244" i="15" s="1"/>
  <c r="X245" i="15" s="1"/>
  <c r="X246" i="15" s="1"/>
  <c r="X247" i="15" s="1"/>
  <c r="X248" i="15" s="1"/>
  <c r="X249" i="15" s="1"/>
  <c r="X250" i="15" s="1"/>
  <c r="X251" i="15" s="1"/>
  <c r="X252" i="15" s="1"/>
  <c r="X253" i="15" s="1"/>
  <c r="X254" i="15" s="1"/>
  <c r="X255" i="15" s="1"/>
  <c r="X256" i="15" s="1"/>
  <c r="X257" i="15" s="1"/>
  <c r="X258" i="15" s="1"/>
  <c r="X259" i="15" s="1"/>
  <c r="X260" i="15" s="1"/>
  <c r="X261" i="15" s="1"/>
  <c r="X262" i="15" s="1"/>
  <c r="X263" i="15" s="1"/>
  <c r="X264" i="15" s="1"/>
  <c r="X265" i="15" s="1"/>
  <c r="X266" i="15" s="1"/>
  <c r="X267" i="15" s="1"/>
  <c r="X268" i="15" s="1"/>
  <c r="X269" i="15" s="1"/>
  <c r="X270" i="15" s="1"/>
  <c r="X271" i="15" s="1"/>
  <c r="X272" i="15" s="1"/>
  <c r="X273" i="15" s="1"/>
  <c r="X274" i="15" s="1"/>
  <c r="X275" i="15" s="1"/>
  <c r="X276" i="15" s="1"/>
  <c r="X277" i="15" s="1"/>
  <c r="X278" i="15" s="1"/>
  <c r="X279" i="15" s="1"/>
  <c r="X280" i="15" s="1"/>
  <c r="X281" i="15" s="1"/>
  <c r="X282" i="15" s="1"/>
  <c r="X283" i="15" s="1"/>
  <c r="X284" i="15" s="1"/>
  <c r="X285" i="15" s="1"/>
  <c r="X286" i="15" s="1"/>
  <c r="X287" i="15" s="1"/>
  <c r="X288" i="15" s="1"/>
  <c r="X289" i="15" s="1"/>
  <c r="X290" i="15" s="1"/>
  <c r="X291" i="15" s="1"/>
  <c r="X292" i="15" s="1"/>
  <c r="X293" i="15" s="1"/>
  <c r="X294" i="15" s="1"/>
  <c r="X295" i="15" s="1"/>
  <c r="X296" i="15" s="1"/>
  <c r="X297" i="15" s="1"/>
  <c r="X298" i="15" s="1"/>
  <c r="X299" i="15" s="1"/>
  <c r="X300" i="15" s="1"/>
  <c r="X301" i="15" s="1"/>
  <c r="X302" i="15" s="1"/>
  <c r="X303" i="15" s="1"/>
  <c r="X304" i="15" s="1"/>
  <c r="X305" i="15" s="1"/>
  <c r="X306" i="15" s="1"/>
  <c r="X307" i="15" s="1"/>
  <c r="X308" i="15" s="1"/>
  <c r="X309" i="15" s="1"/>
  <c r="X310" i="15" s="1"/>
  <c r="X311" i="15" s="1"/>
  <c r="X312" i="15" s="1"/>
  <c r="X313" i="15" s="1"/>
  <c r="X314" i="15" s="1"/>
  <c r="X315" i="15" s="1"/>
  <c r="X316" i="15" s="1"/>
  <c r="X317" i="15" s="1"/>
  <c r="X318" i="15" s="1"/>
  <c r="X319" i="15" s="1"/>
  <c r="X320" i="15" s="1"/>
  <c r="X321" i="15" s="1"/>
  <c r="X322" i="15" s="1"/>
  <c r="X323" i="15" s="1"/>
  <c r="X324" i="15" s="1"/>
  <c r="X325" i="15" s="1"/>
  <c r="X326" i="15" s="1"/>
  <c r="X327" i="15" s="1"/>
  <c r="X328" i="15" s="1"/>
  <c r="X329" i="15" s="1"/>
  <c r="X330" i="15" s="1"/>
  <c r="X331" i="15" s="1"/>
  <c r="X332" i="15" s="1"/>
  <c r="X333" i="15" s="1"/>
  <c r="X334" i="15" s="1"/>
  <c r="X335" i="15" s="1"/>
  <c r="X336" i="15" s="1"/>
  <c r="X337" i="15" s="1"/>
  <c r="X338" i="15" s="1"/>
  <c r="X339" i="15" s="1"/>
  <c r="X340" i="15" s="1"/>
  <c r="X341" i="15" s="1"/>
  <c r="X342" i="15" s="1"/>
  <c r="X343" i="15" s="1"/>
  <c r="X344" i="15" s="1"/>
  <c r="X345" i="15" s="1"/>
  <c r="X346" i="15" s="1"/>
  <c r="X347" i="15" s="1"/>
  <c r="X348" i="15" s="1"/>
  <c r="X349" i="15" s="1"/>
  <c r="X350" i="15" s="1"/>
  <c r="X351" i="15" s="1"/>
  <c r="X352" i="15" s="1"/>
  <c r="X353" i="15" s="1"/>
  <c r="X354" i="15" s="1"/>
  <c r="X355" i="15" s="1"/>
  <c r="X356" i="15" s="1"/>
  <c r="X357" i="15" s="1"/>
  <c r="X358" i="15" s="1"/>
  <c r="X359" i="15" s="1"/>
  <c r="X360" i="15" s="1"/>
  <c r="X361" i="15" s="1"/>
  <c r="X362" i="15" s="1"/>
  <c r="X363" i="15" s="1"/>
  <c r="X364" i="15" s="1"/>
  <c r="X365" i="15" s="1"/>
  <c r="X366" i="15" s="1"/>
  <c r="X367" i="15" s="1"/>
  <c r="X368" i="15" s="1"/>
  <c r="X369" i="15" s="1"/>
  <c r="X370" i="15" s="1"/>
  <c r="X371" i="15" s="1"/>
  <c r="X372" i="15" s="1"/>
  <c r="X373" i="15" s="1"/>
  <c r="X374" i="15" s="1"/>
  <c r="X375" i="15" s="1"/>
  <c r="X376" i="15" s="1"/>
  <c r="X377" i="15" s="1"/>
  <c r="X378" i="15" s="1"/>
  <c r="X379" i="15" s="1"/>
  <c r="X380" i="15" s="1"/>
  <c r="X381" i="15" s="1"/>
  <c r="X382" i="15" s="1"/>
  <c r="X383" i="15" s="1"/>
  <c r="X384" i="15" s="1"/>
  <c r="X385" i="15" s="1"/>
  <c r="X386" i="15" s="1"/>
  <c r="X387" i="15" s="1"/>
  <c r="X388" i="15" s="1"/>
  <c r="X389" i="15" s="1"/>
  <c r="X390" i="15" s="1"/>
  <c r="X391" i="15" s="1"/>
  <c r="X392" i="15" s="1"/>
  <c r="X393" i="15" s="1"/>
  <c r="X394" i="15" s="1"/>
  <c r="X395" i="15" s="1"/>
  <c r="X396" i="15" s="1"/>
  <c r="X397" i="15" s="1"/>
  <c r="X398" i="15" s="1"/>
  <c r="X399" i="15" s="1"/>
  <c r="X400" i="15" s="1"/>
  <c r="X401" i="15" s="1"/>
  <c r="X402" i="15" s="1"/>
  <c r="X403" i="15" s="1"/>
  <c r="X404" i="15" s="1"/>
  <c r="X405" i="15" s="1"/>
  <c r="X406" i="15" s="1"/>
  <c r="X407" i="15" s="1"/>
  <c r="X408" i="15" s="1"/>
  <c r="X409" i="15" s="1"/>
  <c r="X410" i="15" s="1"/>
  <c r="X411" i="15" s="1"/>
  <c r="X412" i="15" s="1"/>
  <c r="X413" i="15" s="1"/>
  <c r="X414" i="15" s="1"/>
  <c r="X415" i="15" s="1"/>
  <c r="X416" i="15" s="1"/>
  <c r="X417" i="15" s="1"/>
  <c r="X418" i="15" s="1"/>
  <c r="X419" i="15" s="1"/>
  <c r="X420" i="15" s="1"/>
  <c r="X421" i="15" s="1"/>
  <c r="X422" i="15" s="1"/>
  <c r="X423" i="15" s="1"/>
  <c r="X424" i="15" s="1"/>
  <c r="X425" i="15" s="1"/>
  <c r="X426" i="15" s="1"/>
  <c r="X427" i="15" s="1"/>
  <c r="X428" i="15" s="1"/>
  <c r="X429" i="15" s="1"/>
  <c r="X430" i="15" s="1"/>
  <c r="X431" i="15" s="1"/>
  <c r="X432" i="15" s="1"/>
  <c r="X433" i="15" s="1"/>
  <c r="X434" i="15" s="1"/>
  <c r="X435" i="15" s="1"/>
  <c r="X436" i="15" s="1"/>
  <c r="X437" i="15" s="1"/>
  <c r="X438" i="15" s="1"/>
  <c r="X439" i="15" s="1"/>
  <c r="X440" i="15" s="1"/>
  <c r="X441" i="15" s="1"/>
  <c r="X442" i="15" s="1"/>
  <c r="X443" i="15" s="1"/>
  <c r="X444" i="15" s="1"/>
  <c r="X445" i="15" s="1"/>
  <c r="X446" i="15" s="1"/>
  <c r="X447" i="15" s="1"/>
  <c r="X448" i="15" s="1"/>
  <c r="X449" i="15" s="1"/>
  <c r="X450" i="15" s="1"/>
  <c r="X451" i="15" s="1"/>
  <c r="X452" i="15" s="1"/>
  <c r="X453" i="15" s="1"/>
  <c r="X454" i="15" s="1"/>
  <c r="X455" i="15" s="1"/>
  <c r="X456" i="15" s="1"/>
  <c r="X457" i="15" s="1"/>
  <c r="X458" i="15" s="1"/>
  <c r="X459" i="15" s="1"/>
  <c r="X460" i="15" s="1"/>
  <c r="X461" i="15" s="1"/>
  <c r="X462" i="15" s="1"/>
  <c r="X463" i="15" s="1"/>
  <c r="X464" i="15" s="1"/>
  <c r="X465" i="15" s="1"/>
  <c r="X466" i="15" s="1"/>
  <c r="X467" i="15" s="1"/>
  <c r="X468" i="15" s="1"/>
  <c r="X469" i="15" s="1"/>
  <c r="X470" i="15" s="1"/>
  <c r="X471" i="15" s="1"/>
  <c r="X472" i="15" s="1"/>
  <c r="X473" i="15" s="1"/>
  <c r="X474" i="15" s="1"/>
  <c r="X475" i="15" s="1"/>
  <c r="X476" i="15" s="1"/>
  <c r="X477" i="15" s="1"/>
  <c r="X478" i="15" s="1"/>
  <c r="X479" i="15" s="1"/>
  <c r="X480" i="15" s="1"/>
  <c r="X481" i="15" s="1"/>
  <c r="X482" i="15" s="1"/>
  <c r="X483" i="15" s="1"/>
  <c r="X484" i="15" s="1"/>
  <c r="X485" i="15" s="1"/>
  <c r="X486" i="15" s="1"/>
  <c r="X487" i="15" s="1"/>
  <c r="X488" i="15" s="1"/>
  <c r="X489" i="15" s="1"/>
  <c r="Q5" i="15"/>
  <c r="Q370" i="15"/>
  <c r="Q371" i="15" s="1"/>
  <c r="Q372" i="15" s="1"/>
  <c r="Q373" i="15" s="1"/>
  <c r="Q374" i="15" s="1"/>
  <c r="Q375" i="15" s="1"/>
  <c r="Q376" i="15" s="1"/>
  <c r="Q377" i="15" s="1"/>
  <c r="Q378" i="15" s="1"/>
  <c r="Q379" i="15" s="1"/>
  <c r="Q380" i="15" s="1"/>
  <c r="Q381" i="15" s="1"/>
  <c r="Q382" i="15" s="1"/>
  <c r="Q383" i="15" s="1"/>
  <c r="Q384" i="15" s="1"/>
  <c r="Q385" i="15" s="1"/>
  <c r="Q386" i="15" s="1"/>
  <c r="Q387" i="15" s="1"/>
  <c r="Q388" i="15" s="1"/>
  <c r="Q389" i="15" s="1"/>
  <c r="Q390" i="15" s="1"/>
  <c r="Q391" i="15" s="1"/>
  <c r="Q392" i="15" s="1"/>
  <c r="Q393" i="15" s="1"/>
  <c r="Q394" i="15" s="1"/>
  <c r="Q395" i="15" s="1"/>
  <c r="Q396" i="15" s="1"/>
  <c r="Q397" i="15" s="1"/>
  <c r="Q398" i="15" s="1"/>
  <c r="Q399" i="15" s="1"/>
  <c r="Q400" i="15" s="1"/>
  <c r="Q401" i="15" s="1"/>
  <c r="Q402" i="15" s="1"/>
  <c r="Q403" i="15" s="1"/>
  <c r="Q404" i="15" s="1"/>
  <c r="Q405" i="15" s="1"/>
  <c r="Q406" i="15" s="1"/>
  <c r="Q407" i="15" s="1"/>
  <c r="Q408" i="15" s="1"/>
  <c r="Q409" i="15" s="1"/>
  <c r="Q410" i="15" s="1"/>
  <c r="Q411" i="15" s="1"/>
  <c r="Q412" i="15" s="1"/>
  <c r="Q413" i="15" s="1"/>
  <c r="Q414" i="15" s="1"/>
  <c r="Q415" i="15" s="1"/>
  <c r="Q416" i="15" s="1"/>
  <c r="Q417" i="15" s="1"/>
  <c r="Q418" i="15" s="1"/>
  <c r="Q419" i="15" s="1"/>
  <c r="Q420" i="15" s="1"/>
  <c r="Q421" i="15" s="1"/>
  <c r="Q422" i="15" s="1"/>
  <c r="Q423" i="15" s="1"/>
  <c r="Q424" i="15" s="1"/>
  <c r="Q425" i="15" s="1"/>
  <c r="Q426" i="15" s="1"/>
  <c r="Q427" i="15" s="1"/>
  <c r="Q428" i="15" s="1"/>
  <c r="Q429" i="15" s="1"/>
  <c r="Q430" i="15" s="1"/>
  <c r="Q431" i="15" s="1"/>
  <c r="Q432" i="15" s="1"/>
  <c r="Q433" i="15" s="1"/>
  <c r="Q434" i="15" s="1"/>
  <c r="Q435" i="15" s="1"/>
  <c r="Q436" i="15" s="1"/>
  <c r="Q437" i="15" s="1"/>
  <c r="Q438" i="15" s="1"/>
  <c r="Q439" i="15" s="1"/>
  <c r="Q440" i="15" s="1"/>
  <c r="Q441" i="15" s="1"/>
  <c r="Q442" i="15" s="1"/>
  <c r="Q443" i="15" s="1"/>
  <c r="Q444" i="15" s="1"/>
  <c r="Q445" i="15" s="1"/>
  <c r="Q446" i="15" s="1"/>
  <c r="Q447" i="15" s="1"/>
  <c r="Q448" i="15" s="1"/>
  <c r="Q449" i="15" s="1"/>
  <c r="Q450" i="15" s="1"/>
  <c r="Q451" i="15" s="1"/>
  <c r="Q452" i="15" s="1"/>
  <c r="Q453" i="15" s="1"/>
  <c r="Q454" i="15" s="1"/>
  <c r="Q455" i="15" s="1"/>
  <c r="Q456" i="15" s="1"/>
  <c r="Q457" i="15" s="1"/>
  <c r="Q458" i="15" s="1"/>
  <c r="Q459" i="15" s="1"/>
  <c r="Q460" i="15" s="1"/>
  <c r="Q461" i="15" s="1"/>
  <c r="Q462" i="15" s="1"/>
  <c r="Q463" i="15" s="1"/>
  <c r="Q464" i="15" s="1"/>
  <c r="Q465" i="15" s="1"/>
  <c r="Q466" i="15" s="1"/>
  <c r="Q467" i="15" s="1"/>
  <c r="Q468" i="15" s="1"/>
  <c r="Q469" i="15" s="1"/>
  <c r="Q470" i="15" s="1"/>
  <c r="Q471" i="15" s="1"/>
  <c r="Q472" i="15" s="1"/>
  <c r="Q473" i="15" s="1"/>
  <c r="Q474" i="15" s="1"/>
  <c r="Q475" i="15" s="1"/>
  <c r="Q476" i="15" s="1"/>
  <c r="Q477" i="15" s="1"/>
  <c r="Q478" i="15" s="1"/>
  <c r="Q479" i="15" s="1"/>
  <c r="Q480" i="15" s="1"/>
  <c r="Q481" i="15" s="1"/>
  <c r="Q482" i="15" s="1"/>
  <c r="Q483" i="15" s="1"/>
  <c r="Q484" i="15" s="1"/>
  <c r="Q485" i="15" s="1"/>
  <c r="Q486" i="15" s="1"/>
  <c r="Q487" i="15" s="1"/>
  <c r="Q488" i="15" s="1"/>
  <c r="Q489" i="15" s="1"/>
  <c r="AP165" i="13"/>
  <c r="F137" i="13"/>
  <c r="AP21" i="13"/>
  <c r="AQ21" i="13" s="1"/>
  <c r="G137" i="13"/>
  <c r="B162" i="12"/>
  <c r="B159" i="12"/>
  <c r="B157" i="12"/>
  <c r="B156" i="12"/>
  <c r="B155" i="12"/>
  <c r="B10" i="12"/>
  <c r="B121" i="12"/>
  <c r="B120" i="12"/>
  <c r="B48" i="14"/>
  <c r="B56" i="14" s="1"/>
  <c r="C60" i="11"/>
  <c r="A51" i="11"/>
  <c r="B49" i="11"/>
  <c r="B57" i="12" s="1"/>
  <c r="A49" i="11"/>
  <c r="I49" i="11" s="1"/>
  <c r="D45" i="11"/>
  <c r="K45" i="11" s="1"/>
  <c r="D39" i="11"/>
  <c r="D37" i="11"/>
  <c r="L37" i="11" s="1"/>
  <c r="S13" i="11" s="1"/>
  <c r="C45" i="11"/>
  <c r="G26" i="11" s="1"/>
  <c r="B62" i="12" s="1"/>
  <c r="A45" i="11"/>
  <c r="A42" i="11"/>
  <c r="J40" i="11"/>
  <c r="S11" i="11"/>
  <c r="B37" i="11"/>
  <c r="J37" i="11" s="1"/>
  <c r="A37" i="11"/>
  <c r="I37" i="11" s="1"/>
  <c r="A75" i="11" s="1"/>
  <c r="A33" i="11"/>
  <c r="B32" i="11"/>
  <c r="J32" i="11" s="1"/>
  <c r="A32" i="11"/>
  <c r="I32" i="11" s="1"/>
  <c r="B31" i="11"/>
  <c r="J31" i="11" s="1"/>
  <c r="A31" i="11"/>
  <c r="I31" i="11" s="1"/>
  <c r="B30" i="11"/>
  <c r="J30" i="11" s="1"/>
  <c r="A30" i="11"/>
  <c r="I30" i="11" s="1"/>
  <c r="B29" i="11"/>
  <c r="J29" i="11" s="1"/>
  <c r="A29" i="11"/>
  <c r="I29" i="11" s="1"/>
  <c r="B28" i="11"/>
  <c r="A28" i="11"/>
  <c r="I28" i="11" s="1"/>
  <c r="A24" i="11"/>
  <c r="C23" i="11"/>
  <c r="K23" i="11" s="1"/>
  <c r="B23" i="11"/>
  <c r="J23" i="11" s="1"/>
  <c r="B120" i="11" s="1"/>
  <c r="A23" i="11"/>
  <c r="I23" i="11" s="1"/>
  <c r="C22" i="11"/>
  <c r="K22" i="11" s="1"/>
  <c r="B22" i="11"/>
  <c r="J22" i="11" s="1"/>
  <c r="B119" i="11" s="1"/>
  <c r="A22" i="11"/>
  <c r="I22" i="11" s="1"/>
  <c r="A83" i="11" s="1"/>
  <c r="A119" i="11" s="1"/>
  <c r="C21" i="11"/>
  <c r="K21" i="11" s="1"/>
  <c r="B21" i="11"/>
  <c r="J21" i="11" s="1"/>
  <c r="B118" i="11" s="1"/>
  <c r="A21" i="11"/>
  <c r="I21" i="11" s="1"/>
  <c r="A82" i="11" s="1"/>
  <c r="A118" i="11" s="1"/>
  <c r="C20" i="11"/>
  <c r="K20" i="11" s="1"/>
  <c r="B20" i="11"/>
  <c r="J20" i="11" s="1"/>
  <c r="B117" i="11" s="1"/>
  <c r="A20" i="11"/>
  <c r="I20" i="11" s="1"/>
  <c r="A81" i="11" s="1"/>
  <c r="A117" i="11" s="1"/>
  <c r="E15" i="11"/>
  <c r="D15" i="11"/>
  <c r="C15" i="11"/>
  <c r="B15" i="11"/>
  <c r="J15" i="11" s="1"/>
  <c r="A15" i="11"/>
  <c r="E14" i="11"/>
  <c r="D14" i="11"/>
  <c r="L14" i="11" s="1"/>
  <c r="C14" i="11"/>
  <c r="K14" i="11" s="1"/>
  <c r="B14" i="11"/>
  <c r="A14" i="11"/>
  <c r="E13" i="11"/>
  <c r="M13" i="11" s="1"/>
  <c r="D13" i="11"/>
  <c r="L13" i="11" s="1"/>
  <c r="C13" i="11"/>
  <c r="K13" i="11" s="1"/>
  <c r="B13" i="11"/>
  <c r="J13" i="11" s="1"/>
  <c r="O13" i="11" s="1"/>
  <c r="A13" i="11"/>
  <c r="E12" i="11"/>
  <c r="M12" i="11" s="1"/>
  <c r="D12" i="11"/>
  <c r="L12" i="11" s="1"/>
  <c r="C12" i="11"/>
  <c r="B12" i="11"/>
  <c r="J12" i="11" s="1"/>
  <c r="D5" i="11"/>
  <c r="L5" i="11" s="1"/>
  <c r="C5" i="11"/>
  <c r="K5" i="11" s="1"/>
  <c r="B5" i="11"/>
  <c r="I5" i="11"/>
  <c r="O12" i="11" l="1"/>
  <c r="X30" i="11"/>
  <c r="J42" i="11"/>
  <c r="K41" i="11" s="1"/>
  <c r="L15" i="11"/>
  <c r="Y127" i="11" s="1"/>
  <c r="J14" i="11"/>
  <c r="M15" i="11"/>
  <c r="Y128" i="11" s="1"/>
  <c r="I15" i="11"/>
  <c r="A72" i="11" s="1"/>
  <c r="K15" i="11"/>
  <c r="X126" i="11" s="1"/>
  <c r="I14" i="11"/>
  <c r="A71" i="11" s="1"/>
  <c r="M14" i="11"/>
  <c r="R128" i="11" s="1"/>
  <c r="P12" i="11"/>
  <c r="I12" i="11"/>
  <c r="A69" i="11" s="1"/>
  <c r="I13" i="11"/>
  <c r="A70" i="11" s="1"/>
  <c r="P13" i="11"/>
  <c r="B121" i="11"/>
  <c r="J49" i="11"/>
  <c r="S10" i="11"/>
  <c r="X48" i="11"/>
  <c r="W42" i="11"/>
  <c r="A84" i="11"/>
  <c r="A120" i="11" s="1"/>
  <c r="I45" i="11"/>
  <c r="D60" i="11" s="1"/>
  <c r="E60" i="11" s="1"/>
  <c r="F60" i="11" s="1"/>
  <c r="G60" i="11" s="1"/>
  <c r="H60" i="11" s="1"/>
  <c r="I60" i="11" s="1"/>
  <c r="J60" i="11" s="1"/>
  <c r="K60" i="11" s="1"/>
  <c r="L60" i="11" s="1"/>
  <c r="M60" i="11" s="1"/>
  <c r="N60" i="11" s="1"/>
  <c r="O60" i="11" s="1"/>
  <c r="P60" i="11" s="1"/>
  <c r="Q60" i="11" s="1"/>
  <c r="R60" i="11" s="1"/>
  <c r="S60" i="11" s="1"/>
  <c r="T60" i="11" s="1"/>
  <c r="U60" i="11" s="1"/>
  <c r="V60" i="11" s="1"/>
  <c r="W60" i="11" s="1"/>
  <c r="X60" i="11" s="1"/>
  <c r="Y60" i="11" s="1"/>
  <c r="Z60" i="11" s="1"/>
  <c r="AA60" i="11" s="1"/>
  <c r="AB60" i="11" s="1"/>
  <c r="AC60" i="11" s="1"/>
  <c r="AD60" i="11" s="1"/>
  <c r="AE60" i="11" s="1"/>
  <c r="AF60" i="11" s="1"/>
  <c r="L39" i="11"/>
  <c r="D619" i="11"/>
  <c r="R127" i="11"/>
  <c r="C3" i="15"/>
  <c r="D4" i="15"/>
  <c r="D127" i="11"/>
  <c r="J3" i="15"/>
  <c r="J126" i="11"/>
  <c r="K4" i="15"/>
  <c r="K127" i="11"/>
  <c r="J617" i="11"/>
  <c r="J623" i="11" s="1"/>
  <c r="C2" i="15"/>
  <c r="C125" i="11"/>
  <c r="K5" i="15"/>
  <c r="C618" i="11"/>
  <c r="D128" i="11"/>
  <c r="D5" i="15"/>
  <c r="J125" i="11"/>
  <c r="J132" i="11" s="1"/>
  <c r="J2" i="15"/>
  <c r="H137" i="13"/>
  <c r="K620" i="11"/>
  <c r="K619" i="11"/>
  <c r="J618" i="11"/>
  <c r="D620" i="11"/>
  <c r="C617" i="11"/>
  <c r="B90" i="12"/>
  <c r="B42" i="12"/>
  <c r="F8" i="12" s="1"/>
  <c r="B41" i="12"/>
  <c r="C101" i="11"/>
  <c r="J24" i="11"/>
  <c r="B8" i="11"/>
  <c r="B46" i="12" s="1"/>
  <c r="B16" i="11"/>
  <c r="B48" i="12" s="1"/>
  <c r="B33" i="11"/>
  <c r="B51" i="12" s="1"/>
  <c r="J5" i="11"/>
  <c r="J8" i="11" s="1"/>
  <c r="B47" i="12" s="1"/>
  <c r="J28" i="11"/>
  <c r="J33" i="11" s="1"/>
  <c r="B94" i="11"/>
  <c r="O14" i="11" l="1"/>
  <c r="O15" i="11"/>
  <c r="AE7" i="15"/>
  <c r="AH7" i="15" s="1"/>
  <c r="AD10" i="15" s="1"/>
  <c r="AD11" i="15" s="1"/>
  <c r="AD12" i="15" s="1"/>
  <c r="AD13" i="15" s="1"/>
  <c r="AD14" i="15" s="1"/>
  <c r="AD15" i="15" s="1"/>
  <c r="AD16" i="15" s="1"/>
  <c r="AD17" i="15" s="1"/>
  <c r="AD18" i="15" s="1"/>
  <c r="AD19" i="15" s="1"/>
  <c r="AD20" i="15" s="1"/>
  <c r="AD21" i="15" s="1"/>
  <c r="AD22" i="15" s="1"/>
  <c r="AD23" i="15" s="1"/>
  <c r="AD24" i="15" s="1"/>
  <c r="AD25" i="15" s="1"/>
  <c r="AD26" i="15" s="1"/>
  <c r="AD27" i="15" s="1"/>
  <c r="AD28" i="15" s="1"/>
  <c r="AD29" i="15" s="1"/>
  <c r="AD30" i="15" s="1"/>
  <c r="AD31" i="15" s="1"/>
  <c r="AD32" i="15" s="1"/>
  <c r="AD33" i="15" s="1"/>
  <c r="AD34" i="15" s="1"/>
  <c r="AD35" i="15" s="1"/>
  <c r="AD36" i="15" s="1"/>
  <c r="AD37" i="15" s="1"/>
  <c r="AD38" i="15" s="1"/>
  <c r="AD39" i="15" s="1"/>
  <c r="AD40" i="15" s="1"/>
  <c r="AD41" i="15" s="1"/>
  <c r="AD42" i="15" s="1"/>
  <c r="AD43" i="15" s="1"/>
  <c r="AD44" i="15" s="1"/>
  <c r="AD45" i="15" s="1"/>
  <c r="AD46" i="15" s="1"/>
  <c r="AD47" i="15" s="1"/>
  <c r="AD48" i="15" s="1"/>
  <c r="AD49" i="15" s="1"/>
  <c r="AD50" i="15" s="1"/>
  <c r="AD51" i="15" s="1"/>
  <c r="AD52" i="15" s="1"/>
  <c r="AD53" i="15" s="1"/>
  <c r="AD54" i="15" s="1"/>
  <c r="AD55" i="15" s="1"/>
  <c r="AD56" i="15" s="1"/>
  <c r="AD57" i="15" s="1"/>
  <c r="AD58" i="15" s="1"/>
  <c r="AD59" i="15" s="1"/>
  <c r="AD60" i="15" s="1"/>
  <c r="AD61" i="15" s="1"/>
  <c r="AD62" i="15" s="1"/>
  <c r="AD63" i="15" s="1"/>
  <c r="AD64" i="15" s="1"/>
  <c r="AD65" i="15" s="1"/>
  <c r="AD66" i="15" s="1"/>
  <c r="AD67" i="15" s="1"/>
  <c r="AD68" i="15" s="1"/>
  <c r="AD69" i="15" s="1"/>
  <c r="AD70" i="15" s="1"/>
  <c r="AD71" i="15" s="1"/>
  <c r="AD72" i="15" s="1"/>
  <c r="AD73" i="15" s="1"/>
  <c r="AD74" i="15" s="1"/>
  <c r="AD75" i="15" s="1"/>
  <c r="AD76" i="15" s="1"/>
  <c r="AD77" i="15" s="1"/>
  <c r="AD78" i="15" s="1"/>
  <c r="AD79" i="15" s="1"/>
  <c r="AD80" i="15" s="1"/>
  <c r="AD81" i="15" s="1"/>
  <c r="AD82" i="15" s="1"/>
  <c r="AD83" i="15" s="1"/>
  <c r="AD84" i="15" s="1"/>
  <c r="AD85" i="15" s="1"/>
  <c r="AD86" i="15" s="1"/>
  <c r="AD87" i="15" s="1"/>
  <c r="AD88" i="15" s="1"/>
  <c r="AD89" i="15" s="1"/>
  <c r="AD90" i="15" s="1"/>
  <c r="AD91" i="15" s="1"/>
  <c r="AD92" i="15" s="1"/>
  <c r="AD93" i="15" s="1"/>
  <c r="AD94" i="15" s="1"/>
  <c r="AD95" i="15" s="1"/>
  <c r="AD96" i="15" s="1"/>
  <c r="AD97" i="15" s="1"/>
  <c r="AD98" i="15" s="1"/>
  <c r="AD99" i="15" s="1"/>
  <c r="AD100" i="15" s="1"/>
  <c r="AD101" i="15" s="1"/>
  <c r="AD102" i="15" s="1"/>
  <c r="AD103" i="15" s="1"/>
  <c r="AD104" i="15" s="1"/>
  <c r="AD105" i="15" s="1"/>
  <c r="AD106" i="15" s="1"/>
  <c r="AD107" i="15" s="1"/>
  <c r="AD108" i="15" s="1"/>
  <c r="AD109" i="15" s="1"/>
  <c r="AD110" i="15" s="1"/>
  <c r="AD111" i="15" s="1"/>
  <c r="AD112" i="15" s="1"/>
  <c r="AD113" i="15" s="1"/>
  <c r="AD114" i="15" s="1"/>
  <c r="AD115" i="15" s="1"/>
  <c r="AD116" i="15" s="1"/>
  <c r="AD117" i="15" s="1"/>
  <c r="AD118" i="15" s="1"/>
  <c r="AD119" i="15" s="1"/>
  <c r="AD120" i="15" s="1"/>
  <c r="AD121" i="15" s="1"/>
  <c r="AD122" i="15" s="1"/>
  <c r="AD123" i="15" s="1"/>
  <c r="AD124" i="15" s="1"/>
  <c r="AD125" i="15" s="1"/>
  <c r="AD126" i="15" s="1"/>
  <c r="AD127" i="15" s="1"/>
  <c r="AD128" i="15" s="1"/>
  <c r="AD129" i="15" s="1"/>
  <c r="AD130" i="15" s="1"/>
  <c r="AD131" i="15" s="1"/>
  <c r="AD132" i="15" s="1"/>
  <c r="AD133" i="15" s="1"/>
  <c r="AD134" i="15" s="1"/>
  <c r="AD135" i="15" s="1"/>
  <c r="AD136" i="15" s="1"/>
  <c r="AD137" i="15" s="1"/>
  <c r="AD138" i="15" s="1"/>
  <c r="AD139" i="15" s="1"/>
  <c r="AD140" i="15" s="1"/>
  <c r="AD141" i="15" s="1"/>
  <c r="AD142" i="15" s="1"/>
  <c r="AD143" i="15" s="1"/>
  <c r="AD144" i="15" s="1"/>
  <c r="AD145" i="15" s="1"/>
  <c r="AD146" i="15" s="1"/>
  <c r="AD147" i="15" s="1"/>
  <c r="AD148" i="15" s="1"/>
  <c r="AD149" i="15" s="1"/>
  <c r="AD150" i="15" s="1"/>
  <c r="AD151" i="15" s="1"/>
  <c r="AD152" i="15" s="1"/>
  <c r="AD153" i="15" s="1"/>
  <c r="AD154" i="15" s="1"/>
  <c r="AD155" i="15" s="1"/>
  <c r="AD156" i="15" s="1"/>
  <c r="AD157" i="15" s="1"/>
  <c r="AD158" i="15" s="1"/>
  <c r="AD159" i="15" s="1"/>
  <c r="AD160" i="15" s="1"/>
  <c r="AD161" i="15" s="1"/>
  <c r="AD162" i="15" s="1"/>
  <c r="AD163" i="15" s="1"/>
  <c r="AD164" i="15" s="1"/>
  <c r="AD165" i="15" s="1"/>
  <c r="AD166" i="15" s="1"/>
  <c r="AD167" i="15" s="1"/>
  <c r="AD168" i="15" s="1"/>
  <c r="AD169" i="15" s="1"/>
  <c r="AD170" i="15" s="1"/>
  <c r="AD171" i="15" s="1"/>
  <c r="AD172" i="15" s="1"/>
  <c r="AD173" i="15" s="1"/>
  <c r="AD174" i="15" s="1"/>
  <c r="AD175" i="15" s="1"/>
  <c r="AD176" i="15" s="1"/>
  <c r="AD177" i="15" s="1"/>
  <c r="AD178" i="15" s="1"/>
  <c r="AD179" i="15" s="1"/>
  <c r="AD180" i="15" s="1"/>
  <c r="AD181" i="15" s="1"/>
  <c r="AD182" i="15" s="1"/>
  <c r="AD183" i="15" s="1"/>
  <c r="AD184" i="15" s="1"/>
  <c r="AD185" i="15" s="1"/>
  <c r="AD186" i="15" s="1"/>
  <c r="AD187" i="15" s="1"/>
  <c r="AD188" i="15" s="1"/>
  <c r="AD189" i="15" s="1"/>
  <c r="AD190" i="15" s="1"/>
  <c r="AD191" i="15" s="1"/>
  <c r="AD192" i="15" s="1"/>
  <c r="AD193" i="15" s="1"/>
  <c r="AD194" i="15" s="1"/>
  <c r="AD195" i="15" s="1"/>
  <c r="AD196" i="15" s="1"/>
  <c r="AD197" i="15" s="1"/>
  <c r="AD198" i="15" s="1"/>
  <c r="AD199" i="15" s="1"/>
  <c r="AD200" i="15" s="1"/>
  <c r="AD201" i="15" s="1"/>
  <c r="AD202" i="15" s="1"/>
  <c r="AD203" i="15" s="1"/>
  <c r="AD204" i="15" s="1"/>
  <c r="AD205" i="15" s="1"/>
  <c r="AD206" i="15" s="1"/>
  <c r="AD207" i="15" s="1"/>
  <c r="AD208" i="15" s="1"/>
  <c r="AD209" i="15" s="1"/>
  <c r="AD210" i="15" s="1"/>
  <c r="AD211" i="15" s="1"/>
  <c r="AD212" i="15" s="1"/>
  <c r="AD213" i="15" s="1"/>
  <c r="AD214" i="15" s="1"/>
  <c r="AD215" i="15" s="1"/>
  <c r="AD216" i="15" s="1"/>
  <c r="AD217" i="15" s="1"/>
  <c r="AD218" i="15" s="1"/>
  <c r="AD219" i="15" s="1"/>
  <c r="AD220" i="15" s="1"/>
  <c r="AD221" i="15" s="1"/>
  <c r="AD222" i="15" s="1"/>
  <c r="AD223" i="15" s="1"/>
  <c r="AD224" i="15" s="1"/>
  <c r="AD225" i="15" s="1"/>
  <c r="AD226" i="15" s="1"/>
  <c r="AD227" i="15" s="1"/>
  <c r="AD228" i="15" s="1"/>
  <c r="AD229" i="15" s="1"/>
  <c r="AD230" i="15" s="1"/>
  <c r="AD231" i="15" s="1"/>
  <c r="AD232" i="15" s="1"/>
  <c r="AD233" i="15" s="1"/>
  <c r="AD234" i="15" s="1"/>
  <c r="AD235" i="15" s="1"/>
  <c r="AD236" i="15" s="1"/>
  <c r="AD237" i="15" s="1"/>
  <c r="AD238" i="15" s="1"/>
  <c r="AD239" i="15" s="1"/>
  <c r="AD240" i="15" s="1"/>
  <c r="AD241" i="15" s="1"/>
  <c r="AD242" i="15" s="1"/>
  <c r="AD243" i="15" s="1"/>
  <c r="AD244" i="15" s="1"/>
  <c r="AD245" i="15" s="1"/>
  <c r="AD246" i="15" s="1"/>
  <c r="AD247" i="15" s="1"/>
  <c r="AD248" i="15" s="1"/>
  <c r="AD249" i="15" s="1"/>
  <c r="AD250" i="15" s="1"/>
  <c r="AD251" i="15" s="1"/>
  <c r="AD252" i="15" s="1"/>
  <c r="AD253" i="15" s="1"/>
  <c r="AD254" i="15" s="1"/>
  <c r="AD255" i="15" s="1"/>
  <c r="AD256" i="15" s="1"/>
  <c r="AD257" i="15" s="1"/>
  <c r="AD258" i="15" s="1"/>
  <c r="AD259" i="15" s="1"/>
  <c r="AD260" i="15" s="1"/>
  <c r="AD261" i="15" s="1"/>
  <c r="AD262" i="15" s="1"/>
  <c r="AD263" i="15" s="1"/>
  <c r="AD264" i="15" s="1"/>
  <c r="AD265" i="15" s="1"/>
  <c r="AD266" i="15" s="1"/>
  <c r="AD267" i="15" s="1"/>
  <c r="AD268" i="15" s="1"/>
  <c r="AD269" i="15" s="1"/>
  <c r="AD270" i="15" s="1"/>
  <c r="AD271" i="15" s="1"/>
  <c r="AD272" i="15" s="1"/>
  <c r="AD273" i="15" s="1"/>
  <c r="AD274" i="15" s="1"/>
  <c r="AD275" i="15" s="1"/>
  <c r="AD276" i="15" s="1"/>
  <c r="AD277" i="15" s="1"/>
  <c r="AD278" i="15" s="1"/>
  <c r="AD279" i="15" s="1"/>
  <c r="AD280" i="15" s="1"/>
  <c r="AD281" i="15" s="1"/>
  <c r="AD282" i="15" s="1"/>
  <c r="AD283" i="15" s="1"/>
  <c r="AD284" i="15" s="1"/>
  <c r="AD285" i="15" s="1"/>
  <c r="AD286" i="15" s="1"/>
  <c r="AD287" i="15" s="1"/>
  <c r="AD288" i="15" s="1"/>
  <c r="AD289" i="15" s="1"/>
  <c r="AD290" i="15" s="1"/>
  <c r="AD291" i="15" s="1"/>
  <c r="AD292" i="15" s="1"/>
  <c r="AD293" i="15" s="1"/>
  <c r="AD294" i="15" s="1"/>
  <c r="AD295" i="15" s="1"/>
  <c r="AD296" i="15" s="1"/>
  <c r="AD297" i="15" s="1"/>
  <c r="AD298" i="15" s="1"/>
  <c r="AD299" i="15" s="1"/>
  <c r="AD300" i="15" s="1"/>
  <c r="AD301" i="15" s="1"/>
  <c r="AD302" i="15" s="1"/>
  <c r="AD303" i="15" s="1"/>
  <c r="AD304" i="15" s="1"/>
  <c r="AD305" i="15" s="1"/>
  <c r="AD306" i="15" s="1"/>
  <c r="AD307" i="15" s="1"/>
  <c r="AD308" i="15" s="1"/>
  <c r="AD309" i="15" s="1"/>
  <c r="AD310" i="15" s="1"/>
  <c r="AD311" i="15" s="1"/>
  <c r="AD312" i="15" s="1"/>
  <c r="AD313" i="15" s="1"/>
  <c r="AD314" i="15" s="1"/>
  <c r="AD315" i="15" s="1"/>
  <c r="AD316" i="15" s="1"/>
  <c r="AD317" i="15" s="1"/>
  <c r="AD318" i="15" s="1"/>
  <c r="AD319" i="15" s="1"/>
  <c r="AD320" i="15" s="1"/>
  <c r="AD321" i="15" s="1"/>
  <c r="AD322" i="15" s="1"/>
  <c r="AD323" i="15" s="1"/>
  <c r="AD324" i="15" s="1"/>
  <c r="AD325" i="15" s="1"/>
  <c r="AD326" i="15" s="1"/>
  <c r="AD327" i="15" s="1"/>
  <c r="AD328" i="15" s="1"/>
  <c r="AD329" i="15" s="1"/>
  <c r="AD330" i="15" s="1"/>
  <c r="AD331" i="15" s="1"/>
  <c r="AD332" i="15" s="1"/>
  <c r="AD333" i="15" s="1"/>
  <c r="AD334" i="15" s="1"/>
  <c r="AD335" i="15" s="1"/>
  <c r="AD336" i="15" s="1"/>
  <c r="AD337" i="15" s="1"/>
  <c r="AD338" i="15" s="1"/>
  <c r="AD339" i="15" s="1"/>
  <c r="AD340" i="15" s="1"/>
  <c r="AD341" i="15" s="1"/>
  <c r="AD342" i="15" s="1"/>
  <c r="AD343" i="15" s="1"/>
  <c r="AD344" i="15" s="1"/>
  <c r="AD345" i="15" s="1"/>
  <c r="AD346" i="15" s="1"/>
  <c r="AD347" i="15" s="1"/>
  <c r="AD348" i="15" s="1"/>
  <c r="AD349" i="15" s="1"/>
  <c r="AD350" i="15" s="1"/>
  <c r="AD351" i="15" s="1"/>
  <c r="AD352" i="15" s="1"/>
  <c r="AD353" i="15" s="1"/>
  <c r="AD354" i="15" s="1"/>
  <c r="AD355" i="15" s="1"/>
  <c r="AD356" i="15" s="1"/>
  <c r="AD357" i="15" s="1"/>
  <c r="AD358" i="15" s="1"/>
  <c r="AD359" i="15" s="1"/>
  <c r="AD360" i="15" s="1"/>
  <c r="AD361" i="15" s="1"/>
  <c r="AD362" i="15" s="1"/>
  <c r="AD363" i="15" s="1"/>
  <c r="AD364" i="15" s="1"/>
  <c r="AD365" i="15" s="1"/>
  <c r="AD366" i="15" s="1"/>
  <c r="AD367" i="15" s="1"/>
  <c r="AD368" i="15" s="1"/>
  <c r="AD369" i="15" s="1"/>
  <c r="AD370" i="15" s="1"/>
  <c r="AD371" i="15" s="1"/>
  <c r="AD372" i="15" s="1"/>
  <c r="AD373" i="15" s="1"/>
  <c r="AD374" i="15" s="1"/>
  <c r="AD375" i="15" s="1"/>
  <c r="AD376" i="15" s="1"/>
  <c r="AD377" i="15" s="1"/>
  <c r="AD378" i="15" s="1"/>
  <c r="AD379" i="15" s="1"/>
  <c r="AD380" i="15" s="1"/>
  <c r="AD381" i="15" s="1"/>
  <c r="AD382" i="15" s="1"/>
  <c r="AD383" i="15" s="1"/>
  <c r="AD384" i="15" s="1"/>
  <c r="AD385" i="15" s="1"/>
  <c r="AD386" i="15" s="1"/>
  <c r="AD387" i="15" s="1"/>
  <c r="AD388" i="15" s="1"/>
  <c r="AD389" i="15" s="1"/>
  <c r="AD390" i="15" s="1"/>
  <c r="AD391" i="15" s="1"/>
  <c r="AD392" i="15" s="1"/>
  <c r="AD393" i="15" s="1"/>
  <c r="AD394" i="15" s="1"/>
  <c r="AD395" i="15" s="1"/>
  <c r="AD396" i="15" s="1"/>
  <c r="AD397" i="15" s="1"/>
  <c r="AD398" i="15" s="1"/>
  <c r="AD399" i="15" s="1"/>
  <c r="AD400" i="15" s="1"/>
  <c r="AD401" i="15" s="1"/>
  <c r="AD402" i="15" s="1"/>
  <c r="AD403" i="15" s="1"/>
  <c r="AD404" i="15" s="1"/>
  <c r="AD405" i="15" s="1"/>
  <c r="AD406" i="15" s="1"/>
  <c r="AD407" i="15" s="1"/>
  <c r="AD408" i="15" s="1"/>
  <c r="AD409" i="15" s="1"/>
  <c r="AD410" i="15" s="1"/>
  <c r="AD411" i="15" s="1"/>
  <c r="AD412" i="15" s="1"/>
  <c r="AD413" i="15" s="1"/>
  <c r="AD414" i="15" s="1"/>
  <c r="AD415" i="15" s="1"/>
  <c r="AD416" i="15" s="1"/>
  <c r="AD417" i="15" s="1"/>
  <c r="AD418" i="15" s="1"/>
  <c r="AD419" i="15" s="1"/>
  <c r="AD420" i="15" s="1"/>
  <c r="AD421" i="15" s="1"/>
  <c r="AD422" i="15" s="1"/>
  <c r="AD423" i="15" s="1"/>
  <c r="AD424" i="15" s="1"/>
  <c r="AD425" i="15" s="1"/>
  <c r="AD426" i="15" s="1"/>
  <c r="AD427" i="15" s="1"/>
  <c r="AD428" i="15" s="1"/>
  <c r="AD429" i="15" s="1"/>
  <c r="AD430" i="15" s="1"/>
  <c r="AD431" i="15" s="1"/>
  <c r="AD432" i="15" s="1"/>
  <c r="AD433" i="15" s="1"/>
  <c r="AD434" i="15" s="1"/>
  <c r="AD435" i="15" s="1"/>
  <c r="AD436" i="15" s="1"/>
  <c r="AD437" i="15" s="1"/>
  <c r="AD438" i="15" s="1"/>
  <c r="AD439" i="15" s="1"/>
  <c r="AD440" i="15" s="1"/>
  <c r="AD441" i="15" s="1"/>
  <c r="AD442" i="15" s="1"/>
  <c r="AD443" i="15" s="1"/>
  <c r="AD444" i="15" s="1"/>
  <c r="AD445" i="15" s="1"/>
  <c r="AD446" i="15" s="1"/>
  <c r="AD447" i="15" s="1"/>
  <c r="AD448" i="15" s="1"/>
  <c r="AD449" i="15" s="1"/>
  <c r="AD450" i="15" s="1"/>
  <c r="AD451" i="15" s="1"/>
  <c r="AD452" i="15" s="1"/>
  <c r="AD453" i="15" s="1"/>
  <c r="AD454" i="15" s="1"/>
  <c r="AD455" i="15" s="1"/>
  <c r="AD456" i="15" s="1"/>
  <c r="AD457" i="15" s="1"/>
  <c r="AD458" i="15" s="1"/>
  <c r="AD459" i="15" s="1"/>
  <c r="AD460" i="15" s="1"/>
  <c r="AD461" i="15" s="1"/>
  <c r="AD462" i="15" s="1"/>
  <c r="AD463" i="15" s="1"/>
  <c r="AD464" i="15" s="1"/>
  <c r="AD465" i="15" s="1"/>
  <c r="AD466" i="15" s="1"/>
  <c r="AD467" i="15" s="1"/>
  <c r="AD468" i="15" s="1"/>
  <c r="AD469" i="15" s="1"/>
  <c r="AD470" i="15" s="1"/>
  <c r="AD471" i="15" s="1"/>
  <c r="AD472" i="15" s="1"/>
  <c r="AD473" i="15" s="1"/>
  <c r="AD474" i="15" s="1"/>
  <c r="AD475" i="15" s="1"/>
  <c r="AD476" i="15" s="1"/>
  <c r="AD477" i="15" s="1"/>
  <c r="AD478" i="15" s="1"/>
  <c r="AD479" i="15" s="1"/>
  <c r="AD480" i="15" s="1"/>
  <c r="AD481" i="15" s="1"/>
  <c r="AD482" i="15" s="1"/>
  <c r="AD483" i="15" s="1"/>
  <c r="AD484" i="15" s="1"/>
  <c r="AD485" i="15" s="1"/>
  <c r="AD486" i="15" s="1"/>
  <c r="AD487" i="15" s="1"/>
  <c r="AD488" i="15" s="1"/>
  <c r="AD489" i="15" s="1"/>
  <c r="P14" i="11"/>
  <c r="P15" i="11"/>
  <c r="F72" i="11" s="1"/>
  <c r="S9" i="11"/>
  <c r="B58" i="12"/>
  <c r="J51" i="11"/>
  <c r="S8" i="11" s="1"/>
  <c r="Q125" i="11"/>
  <c r="D12" i="15"/>
  <c r="D20" i="15"/>
  <c r="D28" i="15"/>
  <c r="D36" i="15"/>
  <c r="D44" i="15"/>
  <c r="D52" i="15"/>
  <c r="D60" i="15"/>
  <c r="D68" i="15"/>
  <c r="D76" i="15"/>
  <c r="D84" i="15"/>
  <c r="D92" i="15"/>
  <c r="D100" i="15"/>
  <c r="D108" i="15"/>
  <c r="D116" i="15"/>
  <c r="D124" i="15"/>
  <c r="D132" i="15"/>
  <c r="D140" i="15"/>
  <c r="D148" i="15"/>
  <c r="D156" i="15"/>
  <c r="D164" i="15"/>
  <c r="D172" i="15"/>
  <c r="D180" i="15"/>
  <c r="D188" i="15"/>
  <c r="D196" i="15"/>
  <c r="D204" i="15"/>
  <c r="D212" i="15"/>
  <c r="D220" i="15"/>
  <c r="D228" i="15"/>
  <c r="D236" i="15"/>
  <c r="D244" i="15"/>
  <c r="D252" i="15"/>
  <c r="D260" i="15"/>
  <c r="D268" i="15"/>
  <c r="D276" i="15"/>
  <c r="D284" i="15"/>
  <c r="D292" i="15"/>
  <c r="D300" i="15"/>
  <c r="D308" i="15"/>
  <c r="D316" i="15"/>
  <c r="D324" i="15"/>
  <c r="D332" i="15"/>
  <c r="D340" i="15"/>
  <c r="D348" i="15"/>
  <c r="D13" i="15"/>
  <c r="D21" i="15"/>
  <c r="D29" i="15"/>
  <c r="D37" i="15"/>
  <c r="D45" i="15"/>
  <c r="D53" i="15"/>
  <c r="D61" i="15"/>
  <c r="D69" i="15"/>
  <c r="D77" i="15"/>
  <c r="D85" i="15"/>
  <c r="D93" i="15"/>
  <c r="D101" i="15"/>
  <c r="D109" i="15"/>
  <c r="D117" i="15"/>
  <c r="D125" i="15"/>
  <c r="D133" i="15"/>
  <c r="D141" i="15"/>
  <c r="D149" i="15"/>
  <c r="D157" i="15"/>
  <c r="D165" i="15"/>
  <c r="D173" i="15"/>
  <c r="D181" i="15"/>
  <c r="D189" i="15"/>
  <c r="D197" i="15"/>
  <c r="D205" i="15"/>
  <c r="D213" i="15"/>
  <c r="D221" i="15"/>
  <c r="D229" i="15"/>
  <c r="D237" i="15"/>
  <c r="D245" i="15"/>
  <c r="D253" i="15"/>
  <c r="D261" i="15"/>
  <c r="D269" i="15"/>
  <c r="D277" i="15"/>
  <c r="D285" i="15"/>
  <c r="D293" i="15"/>
  <c r="D301" i="15"/>
  <c r="D309" i="15"/>
  <c r="D317" i="15"/>
  <c r="D325" i="15"/>
  <c r="D333" i="15"/>
  <c r="D341" i="15"/>
  <c r="D349" i="15"/>
  <c r="D14" i="15"/>
  <c r="D22" i="15"/>
  <c r="D30" i="15"/>
  <c r="D38" i="15"/>
  <c r="D46" i="15"/>
  <c r="D54" i="15"/>
  <c r="D62" i="15"/>
  <c r="D70" i="15"/>
  <c r="D78" i="15"/>
  <c r="D86" i="15"/>
  <c r="D94" i="15"/>
  <c r="D102" i="15"/>
  <c r="D110" i="15"/>
  <c r="D118" i="15"/>
  <c r="D126" i="15"/>
  <c r="D134" i="15"/>
  <c r="D142" i="15"/>
  <c r="D150" i="15"/>
  <c r="D158" i="15"/>
  <c r="D166" i="15"/>
  <c r="D174" i="15"/>
  <c r="D182" i="15"/>
  <c r="D190" i="15"/>
  <c r="D198" i="15"/>
  <c r="D206" i="15"/>
  <c r="D214" i="15"/>
  <c r="D222" i="15"/>
  <c r="D230" i="15"/>
  <c r="D238" i="15"/>
  <c r="D246" i="15"/>
  <c r="D254" i="15"/>
  <c r="D262" i="15"/>
  <c r="D270" i="15"/>
  <c r="D278" i="15"/>
  <c r="D286" i="15"/>
  <c r="D294" i="15"/>
  <c r="D302" i="15"/>
  <c r="D310" i="15"/>
  <c r="D318" i="15"/>
  <c r="D326" i="15"/>
  <c r="D334" i="15"/>
  <c r="D342" i="15"/>
  <c r="D350" i="15"/>
  <c r="D15" i="15"/>
  <c r="D23" i="15"/>
  <c r="D31" i="15"/>
  <c r="D39" i="15"/>
  <c r="D47" i="15"/>
  <c r="D55" i="15"/>
  <c r="D63" i="15"/>
  <c r="D71" i="15"/>
  <c r="D79" i="15"/>
  <c r="D87" i="15"/>
  <c r="D95" i="15"/>
  <c r="D103" i="15"/>
  <c r="D111" i="15"/>
  <c r="D119" i="15"/>
  <c r="D127" i="15"/>
  <c r="D135" i="15"/>
  <c r="D143" i="15"/>
  <c r="D151" i="15"/>
  <c r="D159" i="15"/>
  <c r="D167" i="15"/>
  <c r="D175" i="15"/>
  <c r="D183" i="15"/>
  <c r="D191" i="15"/>
  <c r="D199" i="15"/>
  <c r="D207" i="15"/>
  <c r="D215" i="15"/>
  <c r="D223" i="15"/>
  <c r="D231" i="15"/>
  <c r="D239" i="15"/>
  <c r="D247" i="15"/>
  <c r="D255" i="15"/>
  <c r="D263" i="15"/>
  <c r="D271" i="15"/>
  <c r="D279" i="15"/>
  <c r="D287" i="15"/>
  <c r="D295" i="15"/>
  <c r="D303" i="15"/>
  <c r="D311" i="15"/>
  <c r="D319" i="15"/>
  <c r="D327" i="15"/>
  <c r="D335" i="15"/>
  <c r="D343" i="15"/>
  <c r="D351" i="15"/>
  <c r="D18" i="15"/>
  <c r="D26" i="15"/>
  <c r="D34" i="15"/>
  <c r="D42" i="15"/>
  <c r="D50" i="15"/>
  <c r="D58" i="15"/>
  <c r="D66" i="15"/>
  <c r="D74" i="15"/>
  <c r="D82" i="15"/>
  <c r="D90" i="15"/>
  <c r="D98" i="15"/>
  <c r="D106" i="15"/>
  <c r="D114" i="15"/>
  <c r="D122" i="15"/>
  <c r="D130" i="15"/>
  <c r="D138" i="15"/>
  <c r="D146" i="15"/>
  <c r="D154" i="15"/>
  <c r="D162" i="15"/>
  <c r="D170" i="15"/>
  <c r="D178" i="15"/>
  <c r="D186" i="15"/>
  <c r="D194" i="15"/>
  <c r="D202" i="15"/>
  <c r="D210" i="15"/>
  <c r="D218" i="15"/>
  <c r="D226" i="15"/>
  <c r="D234" i="15"/>
  <c r="D242" i="15"/>
  <c r="D250" i="15"/>
  <c r="D258" i="15"/>
  <c r="D266" i="15"/>
  <c r="D274" i="15"/>
  <c r="D282" i="15"/>
  <c r="D290" i="15"/>
  <c r="D298" i="15"/>
  <c r="D306" i="15"/>
  <c r="D314" i="15"/>
  <c r="D322" i="15"/>
  <c r="D330" i="15"/>
  <c r="D338" i="15"/>
  <c r="D346" i="15"/>
  <c r="D354" i="15"/>
  <c r="D24" i="15"/>
  <c r="D43" i="15"/>
  <c r="D65" i="15"/>
  <c r="D88" i="15"/>
  <c r="D107" i="15"/>
  <c r="D129" i="15"/>
  <c r="D152" i="15"/>
  <c r="D171" i="15"/>
  <c r="D193" i="15"/>
  <c r="D216" i="15"/>
  <c r="D235" i="15"/>
  <c r="D257" i="15"/>
  <c r="D280" i="15"/>
  <c r="D299" i="15"/>
  <c r="D321" i="15"/>
  <c r="D344" i="15"/>
  <c r="D358" i="15"/>
  <c r="D366" i="15"/>
  <c r="D374" i="15"/>
  <c r="D382" i="15"/>
  <c r="D390" i="15"/>
  <c r="D398" i="15"/>
  <c r="D406" i="15"/>
  <c r="D414" i="15"/>
  <c r="D422" i="15"/>
  <c r="D430" i="15"/>
  <c r="D438" i="15"/>
  <c r="D446" i="15"/>
  <c r="D454" i="15"/>
  <c r="D462" i="15"/>
  <c r="D470" i="15"/>
  <c r="D478" i="15"/>
  <c r="D486" i="15"/>
  <c r="D362" i="15"/>
  <c r="D458" i="15"/>
  <c r="D99" i="15"/>
  <c r="D227" i="15"/>
  <c r="D355" i="15"/>
  <c r="D411" i="15"/>
  <c r="D467" i="15"/>
  <c r="D25" i="15"/>
  <c r="D48" i="15"/>
  <c r="D67" i="15"/>
  <c r="D89" i="15"/>
  <c r="D112" i="15"/>
  <c r="D131" i="15"/>
  <c r="D153" i="15"/>
  <c r="D176" i="15"/>
  <c r="D195" i="15"/>
  <c r="D217" i="15"/>
  <c r="D240" i="15"/>
  <c r="D259" i="15"/>
  <c r="D281" i="15"/>
  <c r="D304" i="15"/>
  <c r="D323" i="15"/>
  <c r="D345" i="15"/>
  <c r="D359" i="15"/>
  <c r="D367" i="15"/>
  <c r="D375" i="15"/>
  <c r="D383" i="15"/>
  <c r="D391" i="15"/>
  <c r="D399" i="15"/>
  <c r="D407" i="15"/>
  <c r="D415" i="15"/>
  <c r="D423" i="15"/>
  <c r="D431" i="15"/>
  <c r="D439" i="15"/>
  <c r="D447" i="15"/>
  <c r="D455" i="15"/>
  <c r="D463" i="15"/>
  <c r="D471" i="15"/>
  <c r="D479" i="15"/>
  <c r="D487" i="15"/>
  <c r="D203" i="15"/>
  <c r="D418" i="15"/>
  <c r="D10" i="15"/>
  <c r="D57" i="15"/>
  <c r="D371" i="15"/>
  <c r="D475" i="15"/>
  <c r="D27" i="15"/>
  <c r="D49" i="15"/>
  <c r="D72" i="15"/>
  <c r="D91" i="15"/>
  <c r="D113" i="15"/>
  <c r="D136" i="15"/>
  <c r="D155" i="15"/>
  <c r="D177" i="15"/>
  <c r="D200" i="15"/>
  <c r="D219" i="15"/>
  <c r="D241" i="15"/>
  <c r="D264" i="15"/>
  <c r="D283" i="15"/>
  <c r="D305" i="15"/>
  <c r="D328" i="15"/>
  <c r="D347" i="15"/>
  <c r="D360" i="15"/>
  <c r="D368" i="15"/>
  <c r="D376" i="15"/>
  <c r="D384" i="15"/>
  <c r="D392" i="15"/>
  <c r="D400" i="15"/>
  <c r="D408" i="15"/>
  <c r="D416" i="15"/>
  <c r="D424" i="15"/>
  <c r="D432" i="15"/>
  <c r="D440" i="15"/>
  <c r="D448" i="15"/>
  <c r="D456" i="15"/>
  <c r="D464" i="15"/>
  <c r="D472" i="15"/>
  <c r="D480" i="15"/>
  <c r="D488" i="15"/>
  <c r="D289" i="15"/>
  <c r="D442" i="15"/>
  <c r="D249" i="15"/>
  <c r="D403" i="15"/>
  <c r="D32" i="15"/>
  <c r="D51" i="15"/>
  <c r="D73" i="15"/>
  <c r="D96" i="15"/>
  <c r="D115" i="15"/>
  <c r="D137" i="15"/>
  <c r="D160" i="15"/>
  <c r="D179" i="15"/>
  <c r="D201" i="15"/>
  <c r="D224" i="15"/>
  <c r="D243" i="15"/>
  <c r="D265" i="15"/>
  <c r="D288" i="15"/>
  <c r="D307" i="15"/>
  <c r="D329" i="15"/>
  <c r="D352" i="15"/>
  <c r="D361" i="15"/>
  <c r="D369" i="15"/>
  <c r="D377" i="15"/>
  <c r="D385" i="15"/>
  <c r="D393" i="15"/>
  <c r="D401" i="15"/>
  <c r="D409" i="15"/>
  <c r="D417" i="15"/>
  <c r="D425" i="15"/>
  <c r="D433" i="15"/>
  <c r="D441" i="15"/>
  <c r="D449" i="15"/>
  <c r="D457" i="15"/>
  <c r="D465" i="15"/>
  <c r="D473" i="15"/>
  <c r="D481" i="15"/>
  <c r="D489" i="15"/>
  <c r="D11" i="15"/>
  <c r="D33" i="15"/>
  <c r="D56" i="15"/>
  <c r="D75" i="15"/>
  <c r="D97" i="15"/>
  <c r="D120" i="15"/>
  <c r="D139" i="15"/>
  <c r="D161" i="15"/>
  <c r="D184" i="15"/>
  <c r="D225" i="15"/>
  <c r="D248" i="15"/>
  <c r="D267" i="15"/>
  <c r="D312" i="15"/>
  <c r="D331" i="15"/>
  <c r="D353" i="15"/>
  <c r="D370" i="15"/>
  <c r="D378" i="15"/>
  <c r="D386" i="15"/>
  <c r="D394" i="15"/>
  <c r="D402" i="15"/>
  <c r="D410" i="15"/>
  <c r="D426" i="15"/>
  <c r="D434" i="15"/>
  <c r="D450" i="15"/>
  <c r="D466" i="15"/>
  <c r="D474" i="15"/>
  <c r="D482" i="15"/>
  <c r="D16" i="15"/>
  <c r="D80" i="15"/>
  <c r="D144" i="15"/>
  <c r="D185" i="15"/>
  <c r="D272" i="15"/>
  <c r="D313" i="15"/>
  <c r="D363" i="15"/>
  <c r="D387" i="15"/>
  <c r="D419" i="15"/>
  <c r="D435" i="15"/>
  <c r="D451" i="15"/>
  <c r="D483" i="15"/>
  <c r="D17" i="15"/>
  <c r="D40" i="15"/>
  <c r="D59" i="15"/>
  <c r="D81" i="15"/>
  <c r="D104" i="15"/>
  <c r="D123" i="15"/>
  <c r="D145" i="15"/>
  <c r="D168" i="15"/>
  <c r="D187" i="15"/>
  <c r="D209" i="15"/>
  <c r="D232" i="15"/>
  <c r="D251" i="15"/>
  <c r="D273" i="15"/>
  <c r="D296" i="15"/>
  <c r="D315" i="15"/>
  <c r="D337" i="15"/>
  <c r="D356" i="15"/>
  <c r="D364" i="15"/>
  <c r="D372" i="15"/>
  <c r="D380" i="15"/>
  <c r="D388" i="15"/>
  <c r="D396" i="15"/>
  <c r="D404" i="15"/>
  <c r="D412" i="15"/>
  <c r="D420" i="15"/>
  <c r="D428" i="15"/>
  <c r="D436" i="15"/>
  <c r="D444" i="15"/>
  <c r="D452" i="15"/>
  <c r="D460" i="15"/>
  <c r="D468" i="15"/>
  <c r="D476" i="15"/>
  <c r="D484" i="15"/>
  <c r="D19" i="15"/>
  <c r="D41" i="15"/>
  <c r="D64" i="15"/>
  <c r="D83" i="15"/>
  <c r="D105" i="15"/>
  <c r="D128" i="15"/>
  <c r="D147" i="15"/>
  <c r="D169" i="15"/>
  <c r="D192" i="15"/>
  <c r="D211" i="15"/>
  <c r="D233" i="15"/>
  <c r="D256" i="15"/>
  <c r="D275" i="15"/>
  <c r="D297" i="15"/>
  <c r="D320" i="15"/>
  <c r="D339" i="15"/>
  <c r="D357" i="15"/>
  <c r="D365" i="15"/>
  <c r="D373" i="15"/>
  <c r="D381" i="15"/>
  <c r="D389" i="15"/>
  <c r="D397" i="15"/>
  <c r="D405" i="15"/>
  <c r="D413" i="15"/>
  <c r="D421" i="15"/>
  <c r="D429" i="15"/>
  <c r="D437" i="15"/>
  <c r="D445" i="15"/>
  <c r="D453" i="15"/>
  <c r="D461" i="15"/>
  <c r="D469" i="15"/>
  <c r="D477" i="15"/>
  <c r="D485" i="15"/>
  <c r="D35" i="15"/>
  <c r="D121" i="15"/>
  <c r="D163" i="15"/>
  <c r="D208" i="15"/>
  <c r="D291" i="15"/>
  <c r="D336" i="15"/>
  <c r="D379" i="15"/>
  <c r="D395" i="15"/>
  <c r="D427" i="15"/>
  <c r="D443" i="15"/>
  <c r="D459" i="15"/>
  <c r="K12" i="15"/>
  <c r="K20" i="15"/>
  <c r="K28" i="15"/>
  <c r="K36" i="15"/>
  <c r="K44" i="15"/>
  <c r="K52" i="15"/>
  <c r="K60" i="15"/>
  <c r="K68" i="15"/>
  <c r="K76" i="15"/>
  <c r="K84" i="15"/>
  <c r="K92" i="15"/>
  <c r="K100" i="15"/>
  <c r="K108" i="15"/>
  <c r="K116" i="15"/>
  <c r="K124" i="15"/>
  <c r="K132" i="15"/>
  <c r="K140" i="15"/>
  <c r="K148" i="15"/>
  <c r="K156" i="15"/>
  <c r="K164" i="15"/>
  <c r="K172" i="15"/>
  <c r="K180" i="15"/>
  <c r="K188" i="15"/>
  <c r="K196" i="15"/>
  <c r="K204" i="15"/>
  <c r="K212" i="15"/>
  <c r="K220" i="15"/>
  <c r="K228" i="15"/>
  <c r="K236" i="15"/>
  <c r="K244" i="15"/>
  <c r="K252" i="15"/>
  <c r="K260" i="15"/>
  <c r="K268" i="15"/>
  <c r="K276" i="15"/>
  <c r="K284" i="15"/>
  <c r="K292" i="15"/>
  <c r="K300" i="15"/>
  <c r="K308" i="15"/>
  <c r="K316" i="15"/>
  <c r="K324" i="15"/>
  <c r="K332" i="15"/>
  <c r="K340" i="15"/>
  <c r="K348" i="15"/>
  <c r="K356" i="15"/>
  <c r="K364" i="15"/>
  <c r="K372" i="15"/>
  <c r="K380" i="15"/>
  <c r="K388" i="15"/>
  <c r="K396" i="15"/>
  <c r="K404" i="15"/>
  <c r="K412" i="15"/>
  <c r="K420" i="15"/>
  <c r="K428" i="15"/>
  <c r="K436" i="15"/>
  <c r="K444" i="15"/>
  <c r="K452" i="15"/>
  <c r="K460" i="15"/>
  <c r="K468" i="15"/>
  <c r="K476" i="15"/>
  <c r="K484" i="15"/>
  <c r="K13" i="15"/>
  <c r="K21" i="15"/>
  <c r="K29" i="15"/>
  <c r="K37" i="15"/>
  <c r="K45" i="15"/>
  <c r="K53" i="15"/>
  <c r="K61" i="15"/>
  <c r="K69" i="15"/>
  <c r="K77" i="15"/>
  <c r="K85" i="15"/>
  <c r="K93" i="15"/>
  <c r="K101" i="15"/>
  <c r="K109" i="15"/>
  <c r="K117" i="15"/>
  <c r="K125" i="15"/>
  <c r="K133" i="15"/>
  <c r="K141" i="15"/>
  <c r="K149" i="15"/>
  <c r="K157" i="15"/>
  <c r="K165" i="15"/>
  <c r="K173" i="15"/>
  <c r="K181" i="15"/>
  <c r="K189" i="15"/>
  <c r="K197" i="15"/>
  <c r="K205" i="15"/>
  <c r="K213" i="15"/>
  <c r="K221" i="15"/>
  <c r="K229" i="15"/>
  <c r="K237" i="15"/>
  <c r="K245" i="15"/>
  <c r="K253" i="15"/>
  <c r="K261" i="15"/>
  <c r="K269" i="15"/>
  <c r="K277" i="15"/>
  <c r="K285" i="15"/>
  <c r="K293" i="15"/>
  <c r="K301" i="15"/>
  <c r="K309" i="15"/>
  <c r="K317" i="15"/>
  <c r="K325" i="15"/>
  <c r="K333" i="15"/>
  <c r="K341" i="15"/>
  <c r="K349" i="15"/>
  <c r="K357" i="15"/>
  <c r="K365" i="15"/>
  <c r="K373" i="15"/>
  <c r="K381" i="15"/>
  <c r="K389" i="15"/>
  <c r="K397" i="15"/>
  <c r="K405" i="15"/>
  <c r="K413" i="15"/>
  <c r="K421" i="15"/>
  <c r="K429" i="15"/>
  <c r="K437" i="15"/>
  <c r="K445" i="15"/>
  <c r="K453" i="15"/>
  <c r="K461" i="15"/>
  <c r="K469" i="15"/>
  <c r="K477" i="15"/>
  <c r="K485" i="15"/>
  <c r="K14" i="15"/>
  <c r="K22" i="15"/>
  <c r="K30" i="15"/>
  <c r="K38" i="15"/>
  <c r="K46" i="15"/>
  <c r="K54" i="15"/>
  <c r="K62" i="15"/>
  <c r="K70" i="15"/>
  <c r="K78" i="15"/>
  <c r="K86" i="15"/>
  <c r="K94" i="15"/>
  <c r="K102" i="15"/>
  <c r="K110" i="15"/>
  <c r="K118" i="15"/>
  <c r="K126" i="15"/>
  <c r="K134" i="15"/>
  <c r="K142" i="15"/>
  <c r="K150" i="15"/>
  <c r="K158" i="15"/>
  <c r="K166" i="15"/>
  <c r="K174" i="15"/>
  <c r="K182" i="15"/>
  <c r="K190" i="15"/>
  <c r="K198" i="15"/>
  <c r="K206" i="15"/>
  <c r="K214" i="15"/>
  <c r="K222" i="15"/>
  <c r="K230" i="15"/>
  <c r="K238" i="15"/>
  <c r="K246" i="15"/>
  <c r="K254" i="15"/>
  <c r="K262" i="15"/>
  <c r="K270" i="15"/>
  <c r="K278" i="15"/>
  <c r="K286" i="15"/>
  <c r="K294" i="15"/>
  <c r="K302" i="15"/>
  <c r="K310" i="15"/>
  <c r="K318" i="15"/>
  <c r="K326" i="15"/>
  <c r="K334" i="15"/>
  <c r="K342" i="15"/>
  <c r="K350" i="15"/>
  <c r="K358" i="15"/>
  <c r="K366" i="15"/>
  <c r="K374" i="15"/>
  <c r="K382" i="15"/>
  <c r="K390" i="15"/>
  <c r="K398" i="15"/>
  <c r="K406" i="15"/>
  <c r="K414" i="15"/>
  <c r="K422" i="15"/>
  <c r="K430" i="15"/>
  <c r="K438" i="15"/>
  <c r="K446" i="15"/>
  <c r="K454" i="15"/>
  <c r="K462" i="15"/>
  <c r="K470" i="15"/>
  <c r="K478" i="15"/>
  <c r="K486" i="15"/>
  <c r="K15" i="15"/>
  <c r="K23" i="15"/>
  <c r="K31" i="15"/>
  <c r="K39" i="15"/>
  <c r="K47" i="15"/>
  <c r="K55" i="15"/>
  <c r="K63" i="15"/>
  <c r="K71" i="15"/>
  <c r="K79" i="15"/>
  <c r="K87" i="15"/>
  <c r="K95" i="15"/>
  <c r="K103" i="15"/>
  <c r="K111" i="15"/>
  <c r="K119" i="15"/>
  <c r="K127" i="15"/>
  <c r="K135" i="15"/>
  <c r="K143" i="15"/>
  <c r="K151" i="15"/>
  <c r="K159" i="15"/>
  <c r="K167" i="15"/>
  <c r="K175" i="15"/>
  <c r="K183" i="15"/>
  <c r="K191" i="15"/>
  <c r="K199" i="15"/>
  <c r="K207" i="15"/>
  <c r="K215" i="15"/>
  <c r="K223" i="15"/>
  <c r="K231" i="15"/>
  <c r="K239" i="15"/>
  <c r="K247" i="15"/>
  <c r="K255" i="15"/>
  <c r="K263" i="15"/>
  <c r="K271" i="15"/>
  <c r="K279" i="15"/>
  <c r="K287" i="15"/>
  <c r="K295" i="15"/>
  <c r="K303" i="15"/>
  <c r="K311" i="15"/>
  <c r="K319" i="15"/>
  <c r="K327" i="15"/>
  <c r="K335" i="15"/>
  <c r="K343" i="15"/>
  <c r="K351" i="15"/>
  <c r="K359" i="15"/>
  <c r="K367" i="15"/>
  <c r="K375" i="15"/>
  <c r="K383" i="15"/>
  <c r="K391" i="15"/>
  <c r="K399" i="15"/>
  <c r="K407" i="15"/>
  <c r="K415" i="15"/>
  <c r="K423" i="15"/>
  <c r="K431" i="15"/>
  <c r="K439" i="15"/>
  <c r="K447" i="15"/>
  <c r="K455" i="15"/>
  <c r="K463" i="15"/>
  <c r="K471" i="15"/>
  <c r="K479" i="15"/>
  <c r="K487" i="15"/>
  <c r="K18" i="15"/>
  <c r="K26" i="15"/>
  <c r="K34" i="15"/>
  <c r="K42" i="15"/>
  <c r="K50" i="15"/>
  <c r="K58" i="15"/>
  <c r="K66" i="15"/>
  <c r="K74" i="15"/>
  <c r="K82" i="15"/>
  <c r="K90" i="15"/>
  <c r="K98" i="15"/>
  <c r="K106" i="15"/>
  <c r="K114" i="15"/>
  <c r="K122" i="15"/>
  <c r="K130" i="15"/>
  <c r="K138" i="15"/>
  <c r="K146" i="15"/>
  <c r="K154" i="15"/>
  <c r="K162" i="15"/>
  <c r="K170" i="15"/>
  <c r="K178" i="15"/>
  <c r="K186" i="15"/>
  <c r="K194" i="15"/>
  <c r="K202" i="15"/>
  <c r="K210" i="15"/>
  <c r="K218" i="15"/>
  <c r="K226" i="15"/>
  <c r="K234" i="15"/>
  <c r="K242" i="15"/>
  <c r="K250" i="15"/>
  <c r="K258" i="15"/>
  <c r="K266" i="15"/>
  <c r="K274" i="15"/>
  <c r="K282" i="15"/>
  <c r="K290" i="15"/>
  <c r="K298" i="15"/>
  <c r="K306" i="15"/>
  <c r="K314" i="15"/>
  <c r="K322" i="15"/>
  <c r="K330" i="15"/>
  <c r="K338" i="15"/>
  <c r="K346" i="15"/>
  <c r="K354" i="15"/>
  <c r="K362" i="15"/>
  <c r="K370" i="15"/>
  <c r="K378" i="15"/>
  <c r="K386" i="15"/>
  <c r="Y620" i="11" s="1"/>
  <c r="Y617" i="11" s="1"/>
  <c r="K394" i="15"/>
  <c r="K402" i="15"/>
  <c r="K410" i="15"/>
  <c r="K418" i="15"/>
  <c r="K426" i="15"/>
  <c r="K434" i="15"/>
  <c r="K442" i="15"/>
  <c r="K450" i="15"/>
  <c r="K458" i="15"/>
  <c r="K466" i="15"/>
  <c r="K474" i="15"/>
  <c r="K482" i="15"/>
  <c r="K10" i="15"/>
  <c r="K11" i="15"/>
  <c r="K33" i="15"/>
  <c r="K56" i="15"/>
  <c r="K75" i="15"/>
  <c r="K97" i="15"/>
  <c r="K120" i="15"/>
  <c r="K139" i="15"/>
  <c r="K161" i="15"/>
  <c r="K184" i="15"/>
  <c r="K203" i="15"/>
  <c r="K225" i="15"/>
  <c r="K248" i="15"/>
  <c r="K267" i="15"/>
  <c r="K289" i="15"/>
  <c r="K312" i="15"/>
  <c r="K331" i="15"/>
  <c r="K353" i="15"/>
  <c r="K376" i="15"/>
  <c r="K395" i="15"/>
  <c r="K417" i="15"/>
  <c r="K440" i="15"/>
  <c r="K459" i="15"/>
  <c r="K481" i="15"/>
  <c r="K449" i="15"/>
  <c r="K25" i="15"/>
  <c r="K176" i="15"/>
  <c r="K304" i="15"/>
  <c r="K432" i="15"/>
  <c r="K16" i="15"/>
  <c r="K35" i="15"/>
  <c r="K57" i="15"/>
  <c r="K80" i="15"/>
  <c r="K99" i="15"/>
  <c r="K121" i="15"/>
  <c r="K144" i="15"/>
  <c r="K163" i="15"/>
  <c r="K185" i="15"/>
  <c r="K208" i="15"/>
  <c r="K227" i="15"/>
  <c r="K249" i="15"/>
  <c r="K272" i="15"/>
  <c r="K291" i="15"/>
  <c r="K313" i="15"/>
  <c r="K336" i="15"/>
  <c r="K355" i="15"/>
  <c r="K377" i="15"/>
  <c r="K400" i="15"/>
  <c r="K419" i="15"/>
  <c r="K441" i="15"/>
  <c r="K464" i="15"/>
  <c r="K483" i="15"/>
  <c r="K43" i="15"/>
  <c r="K89" i="15"/>
  <c r="K17" i="15"/>
  <c r="K40" i="15"/>
  <c r="K59" i="15"/>
  <c r="K81" i="15"/>
  <c r="K104" i="15"/>
  <c r="K123" i="15"/>
  <c r="K145" i="15"/>
  <c r="K168" i="15"/>
  <c r="K187" i="15"/>
  <c r="K209" i="15"/>
  <c r="K232" i="15"/>
  <c r="K251" i="15"/>
  <c r="K273" i="15"/>
  <c r="K296" i="15"/>
  <c r="K315" i="15"/>
  <c r="K337" i="15"/>
  <c r="K360" i="15"/>
  <c r="K379" i="15"/>
  <c r="K401" i="15"/>
  <c r="K424" i="15"/>
  <c r="K443" i="15"/>
  <c r="K465" i="15"/>
  <c r="K488" i="15"/>
  <c r="K65" i="15"/>
  <c r="K112" i="15"/>
  <c r="K451" i="15"/>
  <c r="K19" i="15"/>
  <c r="K41" i="15"/>
  <c r="K64" i="15"/>
  <c r="K83" i="15"/>
  <c r="K105" i="15"/>
  <c r="K128" i="15"/>
  <c r="K147" i="15"/>
  <c r="K169" i="15"/>
  <c r="K192" i="15"/>
  <c r="K211" i="15"/>
  <c r="K233" i="15"/>
  <c r="K256" i="15"/>
  <c r="K275" i="15"/>
  <c r="K297" i="15"/>
  <c r="K320" i="15"/>
  <c r="K339" i="15"/>
  <c r="K361" i="15"/>
  <c r="K384" i="15"/>
  <c r="K403" i="15"/>
  <c r="K425" i="15"/>
  <c r="K448" i="15"/>
  <c r="K467" i="15"/>
  <c r="K489" i="15"/>
  <c r="K24" i="15"/>
  <c r="K88" i="15"/>
  <c r="K107" i="15"/>
  <c r="K129" i="15"/>
  <c r="K152" i="15"/>
  <c r="K171" i="15"/>
  <c r="K193" i="15"/>
  <c r="K216" i="15"/>
  <c r="K235" i="15"/>
  <c r="K257" i="15"/>
  <c r="K280" i="15"/>
  <c r="K299" i="15"/>
  <c r="K321" i="15"/>
  <c r="K344" i="15"/>
  <c r="K363" i="15"/>
  <c r="K385" i="15"/>
  <c r="R620" i="11" s="1"/>
  <c r="R617" i="11" s="1"/>
  <c r="K408" i="15"/>
  <c r="K427" i="15"/>
  <c r="K472" i="15"/>
  <c r="K48" i="15"/>
  <c r="K131" i="15"/>
  <c r="K153" i="15"/>
  <c r="K217" i="15"/>
  <c r="K259" i="15"/>
  <c r="K323" i="15"/>
  <c r="K368" i="15"/>
  <c r="K409" i="15"/>
  <c r="K27" i="15"/>
  <c r="K49" i="15"/>
  <c r="K72" i="15"/>
  <c r="K91" i="15"/>
  <c r="K113" i="15"/>
  <c r="K136" i="15"/>
  <c r="K155" i="15"/>
  <c r="K177" i="15"/>
  <c r="K200" i="15"/>
  <c r="K219" i="15"/>
  <c r="K241" i="15"/>
  <c r="K264" i="15"/>
  <c r="K283" i="15"/>
  <c r="K305" i="15"/>
  <c r="K328" i="15"/>
  <c r="K347" i="15"/>
  <c r="K369" i="15"/>
  <c r="K392" i="15"/>
  <c r="K411" i="15"/>
  <c r="K433" i="15"/>
  <c r="K456" i="15"/>
  <c r="K475" i="15"/>
  <c r="K32" i="15"/>
  <c r="K51" i="15"/>
  <c r="K73" i="15"/>
  <c r="K96" i="15"/>
  <c r="K115" i="15"/>
  <c r="K137" i="15"/>
  <c r="K160" i="15"/>
  <c r="K179" i="15"/>
  <c r="K201" i="15"/>
  <c r="K224" i="15"/>
  <c r="K243" i="15"/>
  <c r="K265" i="15"/>
  <c r="K288" i="15"/>
  <c r="K307" i="15"/>
  <c r="K329" i="15"/>
  <c r="K352" i="15"/>
  <c r="K371" i="15"/>
  <c r="K393" i="15"/>
  <c r="K416" i="15"/>
  <c r="K435" i="15"/>
  <c r="K457" i="15"/>
  <c r="K480" i="15"/>
  <c r="K67" i="15"/>
  <c r="K195" i="15"/>
  <c r="K240" i="15"/>
  <c r="K281" i="15"/>
  <c r="K345" i="15"/>
  <c r="K387" i="15"/>
  <c r="K473" i="15"/>
  <c r="I70" i="11"/>
  <c r="E70" i="11"/>
  <c r="M70" i="11"/>
  <c r="U70" i="11"/>
  <c r="AC70" i="11"/>
  <c r="Q71" i="11"/>
  <c r="Y71" i="11"/>
  <c r="M72" i="11"/>
  <c r="U72" i="11"/>
  <c r="AC72" i="11"/>
  <c r="W70" i="11"/>
  <c r="AE70" i="11"/>
  <c r="S71" i="11"/>
  <c r="AA71" i="11"/>
  <c r="O72" i="11"/>
  <c r="W72" i="11"/>
  <c r="AE72" i="11"/>
  <c r="R72" i="11"/>
  <c r="F70" i="11"/>
  <c r="N70" i="11"/>
  <c r="V70" i="11"/>
  <c r="AD70" i="11"/>
  <c r="R71" i="11"/>
  <c r="Z71" i="11"/>
  <c r="N72" i="11"/>
  <c r="V72" i="11"/>
  <c r="AD72" i="11"/>
  <c r="O70" i="11"/>
  <c r="Z72" i="11"/>
  <c r="P70" i="11"/>
  <c r="X70" i="11"/>
  <c r="AF70" i="11"/>
  <c r="T71" i="11"/>
  <c r="AB71" i="11"/>
  <c r="P72" i="11"/>
  <c r="X72" i="11"/>
  <c r="AF72" i="11"/>
  <c r="Y70" i="11"/>
  <c r="M71" i="11"/>
  <c r="U71" i="11"/>
  <c r="AC71" i="11"/>
  <c r="Q72" i="11"/>
  <c r="Y72" i="11"/>
  <c r="R70" i="11"/>
  <c r="N71" i="11"/>
  <c r="AD71" i="11"/>
  <c r="Q70" i="11"/>
  <c r="Z70" i="11"/>
  <c r="V71" i="11"/>
  <c r="K70" i="11"/>
  <c r="S70" i="11"/>
  <c r="AA70" i="11"/>
  <c r="O71" i="11"/>
  <c r="W71" i="11"/>
  <c r="AE71" i="11"/>
  <c r="S72" i="11"/>
  <c r="AA72" i="11"/>
  <c r="D70" i="11"/>
  <c r="T70" i="11"/>
  <c r="AB70" i="11"/>
  <c r="P71" i="11"/>
  <c r="X71" i="11"/>
  <c r="AF71" i="11"/>
  <c r="T72" i="11"/>
  <c r="AB72" i="11"/>
  <c r="K128" i="11"/>
  <c r="V18" i="11"/>
  <c r="AF127" i="11" s="1"/>
  <c r="X125" i="11"/>
  <c r="Y611" i="11" s="1"/>
  <c r="K71" i="11"/>
  <c r="Q126" i="11"/>
  <c r="B102" i="11"/>
  <c r="B110" i="11" s="1"/>
  <c r="V36" i="11"/>
  <c r="V19" i="11"/>
  <c r="K38" i="11"/>
  <c r="D2" i="15"/>
  <c r="F388" i="15" s="1"/>
  <c r="AD9" i="15"/>
  <c r="J16" i="11"/>
  <c r="C9" i="15"/>
  <c r="K2" i="15"/>
  <c r="M211" i="15" s="1"/>
  <c r="J9" i="15"/>
  <c r="I137" i="13"/>
  <c r="K657" i="11"/>
  <c r="K1014" i="11"/>
  <c r="K1078" i="11"/>
  <c r="K647" i="11"/>
  <c r="K917" i="11"/>
  <c r="B106" i="11"/>
  <c r="B109" i="11"/>
  <c r="B113" i="11" s="1"/>
  <c r="K863" i="11"/>
  <c r="K803" i="11"/>
  <c r="K995" i="11"/>
  <c r="K668" i="11"/>
  <c r="K985" i="11"/>
  <c r="K643" i="11"/>
  <c r="K1103" i="11"/>
  <c r="K849" i="11"/>
  <c r="K867" i="11"/>
  <c r="K906" i="11"/>
  <c r="K1057" i="11"/>
  <c r="K655" i="11"/>
  <c r="K895" i="11"/>
  <c r="K691" i="11"/>
  <c r="K859" i="11"/>
  <c r="K1050" i="11"/>
  <c r="K1061" i="11"/>
  <c r="K731" i="11"/>
  <c r="K683" i="11"/>
  <c r="K850" i="11"/>
  <c r="K649" i="11"/>
  <c r="K767" i="11"/>
  <c r="K851" i="11"/>
  <c r="K787" i="11"/>
  <c r="K1006" i="11"/>
  <c r="K1018" i="11"/>
  <c r="K782" i="11"/>
  <c r="K967" i="11"/>
  <c r="K1096" i="11"/>
  <c r="K965" i="11"/>
  <c r="K961" i="11"/>
  <c r="K1038" i="11"/>
  <c r="K646" i="11"/>
  <c r="K799" i="11"/>
  <c r="K670" i="11"/>
  <c r="K882" i="11"/>
  <c r="K784" i="11"/>
  <c r="K806" i="11"/>
  <c r="K931" i="11"/>
  <c r="K1007" i="11"/>
  <c r="K1089" i="11"/>
  <c r="K710" i="11"/>
  <c r="K1043" i="11"/>
  <c r="K858" i="11"/>
  <c r="K712" i="11"/>
  <c r="K676" i="11"/>
  <c r="K1027" i="11"/>
  <c r="K901" i="11"/>
  <c r="K982" i="11"/>
  <c r="K1059" i="11"/>
  <c r="K1077" i="11"/>
  <c r="K1033" i="11"/>
  <c r="K1083" i="11"/>
  <c r="K725" i="11"/>
  <c r="K790" i="11"/>
  <c r="K822" i="11"/>
  <c r="K918" i="11"/>
  <c r="K1034" i="11"/>
  <c r="K979" i="11"/>
  <c r="K998" i="11"/>
  <c r="K709" i="11"/>
  <c r="K951" i="11"/>
  <c r="K701" i="11"/>
  <c r="K625" i="11"/>
  <c r="K987" i="11"/>
  <c r="K1008" i="11"/>
  <c r="K980" i="11"/>
  <c r="K791" i="11"/>
  <c r="K992" i="11"/>
  <c r="K908" i="11"/>
  <c r="K635" i="11"/>
  <c r="K663" i="11"/>
  <c r="K792" i="11"/>
  <c r="K884" i="11"/>
  <c r="K939" i="11"/>
  <c r="K971" i="11"/>
  <c r="K875" i="11"/>
  <c r="K831" i="11"/>
  <c r="K953" i="11"/>
  <c r="K1035" i="11"/>
  <c r="K943" i="11"/>
  <c r="K1049" i="11"/>
  <c r="K1066" i="11"/>
  <c r="K861" i="11"/>
  <c r="K1001" i="11"/>
  <c r="K651" i="11"/>
  <c r="K842" i="11"/>
  <c r="K977" i="11"/>
  <c r="K631" i="11"/>
  <c r="K802" i="11"/>
  <c r="K984" i="11"/>
  <c r="K688" i="11"/>
  <c r="K629" i="11"/>
  <c r="K868" i="11"/>
  <c r="K841" i="11"/>
  <c r="K826" i="11"/>
  <c r="K966" i="11"/>
  <c r="K1079" i="11"/>
  <c r="K770" i="11"/>
  <c r="K912" i="11"/>
  <c r="K672" i="11"/>
  <c r="K1100" i="11"/>
  <c r="K796" i="11"/>
  <c r="K817" i="11"/>
  <c r="K639" i="11"/>
  <c r="K997" i="11"/>
  <c r="K678" i="11"/>
  <c r="K1099" i="11"/>
  <c r="K742" i="11"/>
  <c r="K783" i="11"/>
  <c r="K950" i="11"/>
  <c r="K889" i="11"/>
  <c r="K907" i="11"/>
  <c r="K1013" i="11"/>
  <c r="K734" i="11"/>
  <c r="K894" i="11"/>
  <c r="K1021" i="11"/>
  <c r="K698" i="11"/>
  <c r="K881" i="11"/>
  <c r="K994" i="11"/>
  <c r="K642" i="11"/>
  <c r="K904" i="11"/>
  <c r="K829" i="11"/>
  <c r="K1076" i="11"/>
  <c r="K788" i="11"/>
  <c r="K737" i="11"/>
  <c r="K630" i="11"/>
  <c r="K942" i="11"/>
  <c r="K1102" i="11"/>
  <c r="K1070" i="11"/>
  <c r="K703" i="11"/>
  <c r="K739" i="11"/>
  <c r="K774" i="11"/>
  <c r="K854" i="11"/>
  <c r="K878" i="11"/>
  <c r="K1002" i="11"/>
  <c r="K702" i="11"/>
  <c r="K883" i="11"/>
  <c r="K1010" i="11"/>
  <c r="K682" i="11"/>
  <c r="K839" i="11"/>
  <c r="K973" i="11"/>
  <c r="K626" i="11"/>
  <c r="K880" i="11"/>
  <c r="K821" i="11"/>
  <c r="K996" i="11"/>
  <c r="K780" i="11"/>
  <c r="K729" i="11"/>
  <c r="K911" i="11"/>
  <c r="K1071" i="11"/>
  <c r="K1039" i="11"/>
  <c r="K1067" i="11"/>
  <c r="K694" i="11"/>
  <c r="K735" i="11"/>
  <c r="K815" i="11"/>
  <c r="K838" i="11"/>
  <c r="K927" i="11"/>
  <c r="K686" i="11"/>
  <c r="K871" i="11"/>
  <c r="K999" i="11"/>
  <c r="K634" i="11"/>
  <c r="K807" i="11"/>
  <c r="K962" i="11"/>
  <c r="K624" i="11"/>
  <c r="J624" i="11" s="1"/>
  <c r="K800" i="11"/>
  <c r="K813" i="11"/>
  <c r="K988" i="11"/>
  <c r="K692" i="11"/>
  <c r="K721" i="11"/>
  <c r="K1025" i="11"/>
  <c r="K886" i="11"/>
  <c r="K879" i="11"/>
  <c r="K1046" i="11"/>
  <c r="K751" i="11"/>
  <c r="K954" i="11"/>
  <c r="K659" i="11"/>
  <c r="K922" i="11"/>
  <c r="K1091" i="11"/>
  <c r="K921" i="11"/>
  <c r="K1029" i="11"/>
  <c r="K771" i="11"/>
  <c r="K993" i="11"/>
  <c r="K671" i="11"/>
  <c r="K991" i="11"/>
  <c r="K830" i="11"/>
  <c r="K654" i="11"/>
  <c r="K969" i="11"/>
  <c r="K811" i="11"/>
  <c r="K1095" i="11"/>
  <c r="K946" i="11"/>
  <c r="K810" i="11"/>
  <c r="K1073" i="11"/>
  <c r="K934" i="11"/>
  <c r="K775" i="11"/>
  <c r="K1058" i="11"/>
  <c r="K941" i="11"/>
  <c r="K754" i="11"/>
  <c r="K1072" i="11"/>
  <c r="K976" i="11"/>
  <c r="K864" i="11"/>
  <c r="K776" i="11"/>
  <c r="K664" i="11"/>
  <c r="K789" i="11"/>
  <c r="K693" i="11"/>
  <c r="K1060" i="11"/>
  <c r="K972" i="11"/>
  <c r="K860" i="11"/>
  <c r="K756" i="11"/>
  <c r="K660" i="11"/>
  <c r="K801" i="11"/>
  <c r="K713" i="11"/>
  <c r="K1081" i="11"/>
  <c r="K910" i="11"/>
  <c r="K723" i="11"/>
  <c r="K719" i="11"/>
  <c r="K1017" i="11"/>
  <c r="K707" i="11"/>
  <c r="K929" i="11"/>
  <c r="K835" i="11"/>
  <c r="K897" i="11"/>
  <c r="K975" i="11"/>
  <c r="K890" i="11"/>
  <c r="K1003" i="11"/>
  <c r="K726" i="11"/>
  <c r="K963" i="11"/>
  <c r="K1098" i="11"/>
  <c r="K981" i="11"/>
  <c r="K814" i="11"/>
  <c r="K1086" i="11"/>
  <c r="K958" i="11"/>
  <c r="K779" i="11"/>
  <c r="K1085" i="11"/>
  <c r="K935" i="11"/>
  <c r="K762" i="11"/>
  <c r="K1062" i="11"/>
  <c r="K913" i="11"/>
  <c r="K759" i="11"/>
  <c r="K1047" i="11"/>
  <c r="K909" i="11"/>
  <c r="K738" i="11"/>
  <c r="K1056" i="11"/>
  <c r="K968" i="11"/>
  <c r="K856" i="11"/>
  <c r="K752" i="11"/>
  <c r="K656" i="11"/>
  <c r="K773" i="11"/>
  <c r="K685" i="11"/>
  <c r="K1052" i="11"/>
  <c r="K948" i="11"/>
  <c r="K852" i="11"/>
  <c r="K740" i="11"/>
  <c r="K652" i="11"/>
  <c r="K793" i="11"/>
  <c r="K689" i="11"/>
  <c r="K681" i="11"/>
  <c r="K675" i="11"/>
  <c r="K758" i="11"/>
  <c r="K847" i="11"/>
  <c r="K1082" i="11"/>
  <c r="K986" i="11"/>
  <c r="K662" i="11"/>
  <c r="K899" i="11"/>
  <c r="K1093" i="11"/>
  <c r="K866" i="11"/>
  <c r="K862" i="11"/>
  <c r="K819" i="11"/>
  <c r="K974" i="11"/>
  <c r="K687" i="11"/>
  <c r="K933" i="11"/>
  <c r="K1087" i="11"/>
  <c r="K949" i="11"/>
  <c r="K798" i="11"/>
  <c r="K1065" i="11"/>
  <c r="K947" i="11"/>
  <c r="K763" i="11"/>
  <c r="K1053" i="11"/>
  <c r="K925" i="11"/>
  <c r="K730" i="11"/>
  <c r="K1051" i="11"/>
  <c r="K902" i="11"/>
  <c r="K711" i="11"/>
  <c r="K1037" i="11"/>
  <c r="K887" i="11"/>
  <c r="K722" i="11"/>
  <c r="K1048" i="11"/>
  <c r="K944" i="11"/>
  <c r="K848" i="11"/>
  <c r="K736" i="11"/>
  <c r="K648" i="11"/>
  <c r="K765" i="11"/>
  <c r="K661" i="11"/>
  <c r="K1044" i="11"/>
  <c r="K932" i="11"/>
  <c r="K844" i="11"/>
  <c r="K732" i="11"/>
  <c r="K628" i="11"/>
  <c r="K785" i="11"/>
  <c r="K673" i="11"/>
  <c r="K1054" i="11"/>
  <c r="K915" i="11"/>
  <c r="K747" i="11"/>
  <c r="K1031" i="11"/>
  <c r="K914" i="11"/>
  <c r="K714" i="11"/>
  <c r="K1019" i="11"/>
  <c r="K891" i="11"/>
  <c r="K679" i="11"/>
  <c r="K1026" i="11"/>
  <c r="K877" i="11"/>
  <c r="K674" i="11"/>
  <c r="K1040" i="11"/>
  <c r="K928" i="11"/>
  <c r="K840" i="11"/>
  <c r="K728" i="11"/>
  <c r="K853" i="11"/>
  <c r="K757" i="11"/>
  <c r="K645" i="11"/>
  <c r="K1036" i="11"/>
  <c r="K924" i="11"/>
  <c r="K820" i="11"/>
  <c r="K724" i="11"/>
  <c r="K865" i="11"/>
  <c r="K777" i="11"/>
  <c r="K665" i="11"/>
  <c r="K1032" i="11"/>
  <c r="K920" i="11"/>
  <c r="K816" i="11"/>
  <c r="K720" i="11"/>
  <c r="K837" i="11"/>
  <c r="K749" i="11"/>
  <c r="K637" i="11"/>
  <c r="K1012" i="11"/>
  <c r="K916" i="11"/>
  <c r="K804" i="11"/>
  <c r="K716" i="11"/>
  <c r="K857" i="11"/>
  <c r="K753" i="11"/>
  <c r="K755" i="11"/>
  <c r="K1055" i="11"/>
  <c r="K970" i="11"/>
  <c r="K885" i="11"/>
  <c r="K766" i="11"/>
  <c r="K638" i="11"/>
  <c r="K1022" i="11"/>
  <c r="K937" i="11"/>
  <c r="K843" i="11"/>
  <c r="K715" i="11"/>
  <c r="K1074" i="11"/>
  <c r="K989" i="11"/>
  <c r="K903" i="11"/>
  <c r="K794" i="11"/>
  <c r="K666" i="11"/>
  <c r="K1041" i="11"/>
  <c r="K955" i="11"/>
  <c r="K869" i="11"/>
  <c r="K743" i="11"/>
  <c r="K1101" i="11"/>
  <c r="K1015" i="11"/>
  <c r="K930" i="11"/>
  <c r="K834" i="11"/>
  <c r="K706" i="11"/>
  <c r="K1088" i="11"/>
  <c r="K1024" i="11"/>
  <c r="K960" i="11"/>
  <c r="K896" i="11"/>
  <c r="K832" i="11"/>
  <c r="K768" i="11"/>
  <c r="K704" i="11"/>
  <c r="K640" i="11"/>
  <c r="K805" i="11"/>
  <c r="K741" i="11"/>
  <c r="K677" i="11"/>
  <c r="K1092" i="11"/>
  <c r="K1028" i="11"/>
  <c r="K964" i="11"/>
  <c r="K900" i="11"/>
  <c r="K836" i="11"/>
  <c r="K772" i="11"/>
  <c r="K708" i="11"/>
  <c r="K644" i="11"/>
  <c r="K833" i="11"/>
  <c r="K769" i="11"/>
  <c r="K705" i="11"/>
  <c r="K641" i="11"/>
  <c r="K1045" i="11"/>
  <c r="K959" i="11"/>
  <c r="K874" i="11"/>
  <c r="K750" i="11"/>
  <c r="K1097" i="11"/>
  <c r="K1011" i="11"/>
  <c r="K926" i="11"/>
  <c r="K827" i="11"/>
  <c r="K699" i="11"/>
  <c r="K1063" i="11"/>
  <c r="K978" i="11"/>
  <c r="K893" i="11"/>
  <c r="K778" i="11"/>
  <c r="K650" i="11"/>
  <c r="K1030" i="11"/>
  <c r="K945" i="11"/>
  <c r="K855" i="11"/>
  <c r="K727" i="11"/>
  <c r="K1090" i="11"/>
  <c r="K1005" i="11"/>
  <c r="K919" i="11"/>
  <c r="K818" i="11"/>
  <c r="K690" i="11"/>
  <c r="K1080" i="11"/>
  <c r="K1016" i="11"/>
  <c r="K952" i="11"/>
  <c r="K888" i="11"/>
  <c r="K824" i="11"/>
  <c r="K760" i="11"/>
  <c r="K696" i="11"/>
  <c r="K632" i="11"/>
  <c r="K797" i="11"/>
  <c r="K733" i="11"/>
  <c r="K669" i="11"/>
  <c r="K1084" i="11"/>
  <c r="K1020" i="11"/>
  <c r="K956" i="11"/>
  <c r="K892" i="11"/>
  <c r="K828" i="11"/>
  <c r="K764" i="11"/>
  <c r="K700" i="11"/>
  <c r="K636" i="11"/>
  <c r="K825" i="11"/>
  <c r="K761" i="11"/>
  <c r="K697" i="11"/>
  <c r="K633" i="11"/>
  <c r="K627" i="11"/>
  <c r="K1023" i="11"/>
  <c r="K938" i="11"/>
  <c r="K846" i="11"/>
  <c r="K718" i="11"/>
  <c r="K1075" i="11"/>
  <c r="K990" i="11"/>
  <c r="K905" i="11"/>
  <c r="K795" i="11"/>
  <c r="K667" i="11"/>
  <c r="K1042" i="11"/>
  <c r="K957" i="11"/>
  <c r="K870" i="11"/>
  <c r="K746" i="11"/>
  <c r="K1094" i="11"/>
  <c r="K1009" i="11"/>
  <c r="K923" i="11"/>
  <c r="K823" i="11"/>
  <c r="K695" i="11"/>
  <c r="K1069" i="11"/>
  <c r="K983" i="11"/>
  <c r="K898" i="11"/>
  <c r="K786" i="11"/>
  <c r="K658" i="11"/>
  <c r="K1064" i="11"/>
  <c r="K1000" i="11"/>
  <c r="K936" i="11"/>
  <c r="K872" i="11"/>
  <c r="K808" i="11"/>
  <c r="K744" i="11"/>
  <c r="K680" i="11"/>
  <c r="K845" i="11"/>
  <c r="K781" i="11"/>
  <c r="K717" i="11"/>
  <c r="K653" i="11"/>
  <c r="K1068" i="11"/>
  <c r="K1004" i="11"/>
  <c r="K940" i="11"/>
  <c r="K876" i="11"/>
  <c r="K812" i="11"/>
  <c r="K748" i="11"/>
  <c r="K684" i="11"/>
  <c r="K873" i="11"/>
  <c r="K809" i="11"/>
  <c r="K745" i="11"/>
  <c r="D625" i="11"/>
  <c r="D633" i="11"/>
  <c r="D641" i="11"/>
  <c r="D649" i="11"/>
  <c r="D657" i="11"/>
  <c r="D665" i="11"/>
  <c r="D673" i="11"/>
  <c r="D681" i="11"/>
  <c r="D689" i="11"/>
  <c r="D697" i="11"/>
  <c r="D705" i="11"/>
  <c r="D713" i="11"/>
  <c r="D721" i="11"/>
  <c r="D729" i="11"/>
  <c r="D737" i="11"/>
  <c r="D745" i="11"/>
  <c r="D753" i="11"/>
  <c r="D761" i="11"/>
  <c r="D769" i="11"/>
  <c r="D777" i="11"/>
  <c r="D785" i="11"/>
  <c r="D793" i="11"/>
  <c r="D801" i="11"/>
  <c r="D809" i="11"/>
  <c r="D817" i="11"/>
  <c r="D825" i="11"/>
  <c r="D833" i="11"/>
  <c r="D841" i="11"/>
  <c r="D849" i="11"/>
  <c r="D857" i="11"/>
  <c r="D865" i="11"/>
  <c r="D873" i="11"/>
  <c r="D881" i="11"/>
  <c r="D889" i="11"/>
  <c r="D897" i="11"/>
  <c r="D905" i="11"/>
  <c r="D913" i="11"/>
  <c r="D921" i="11"/>
  <c r="D929" i="11"/>
  <c r="D937" i="11"/>
  <c r="D945" i="11"/>
  <c r="D953" i="11"/>
  <c r="D961" i="11"/>
  <c r="D969" i="11"/>
  <c r="D977" i="11"/>
  <c r="D985" i="11"/>
  <c r="D993" i="11"/>
  <c r="D1001" i="11"/>
  <c r="D1009" i="11"/>
  <c r="D1017" i="11"/>
  <c r="D1025" i="11"/>
  <c r="D1033" i="11"/>
  <c r="D1041" i="11"/>
  <c r="D1049" i="11"/>
  <c r="D1057" i="11"/>
  <c r="D1065" i="11"/>
  <c r="D1073" i="11"/>
  <c r="D1081" i="11"/>
  <c r="D1089" i="11"/>
  <c r="D1097" i="11"/>
  <c r="D626" i="11"/>
  <c r="D634" i="11"/>
  <c r="D642" i="11"/>
  <c r="D650" i="11"/>
  <c r="D658" i="11"/>
  <c r="D666" i="11"/>
  <c r="D674" i="11"/>
  <c r="D682" i="11"/>
  <c r="D690" i="11"/>
  <c r="D698" i="11"/>
  <c r="D706" i="11"/>
  <c r="D714" i="11"/>
  <c r="D722" i="11"/>
  <c r="D730" i="11"/>
  <c r="D738" i="11"/>
  <c r="D746" i="11"/>
  <c r="D754" i="11"/>
  <c r="D762" i="11"/>
  <c r="D770" i="11"/>
  <c r="D778" i="11"/>
  <c r="D786" i="11"/>
  <c r="D794" i="11"/>
  <c r="D802" i="11"/>
  <c r="D810" i="11"/>
  <c r="D818" i="11"/>
  <c r="D826" i="11"/>
  <c r="D834" i="11"/>
  <c r="D842" i="11"/>
  <c r="D850" i="11"/>
  <c r="D858" i="11"/>
  <c r="D866" i="11"/>
  <c r="D874" i="11"/>
  <c r="D882" i="11"/>
  <c r="D890" i="11"/>
  <c r="D898" i="11"/>
  <c r="D906" i="11"/>
  <c r="D914" i="11"/>
  <c r="D922" i="11"/>
  <c r="D930" i="11"/>
  <c r="D938" i="11"/>
  <c r="D946" i="11"/>
  <c r="D954" i="11"/>
  <c r="D962" i="11"/>
  <c r="D970" i="11"/>
  <c r="D978" i="11"/>
  <c r="D986" i="11"/>
  <c r="D994" i="11"/>
  <c r="D1002" i="11"/>
  <c r="D1010" i="11"/>
  <c r="D1018" i="11"/>
  <c r="D1026" i="11"/>
  <c r="D1034" i="11"/>
  <c r="D1042" i="11"/>
  <c r="D1050" i="11"/>
  <c r="D1058" i="11"/>
  <c r="D1066" i="11"/>
  <c r="D1074" i="11"/>
  <c r="D1082" i="11"/>
  <c r="D1090" i="11"/>
  <c r="D1098" i="11"/>
  <c r="D627" i="11"/>
  <c r="D635" i="11"/>
  <c r="D643" i="11"/>
  <c r="D651" i="11"/>
  <c r="D659" i="11"/>
  <c r="D667" i="11"/>
  <c r="D675" i="11"/>
  <c r="D683" i="11"/>
  <c r="D691" i="11"/>
  <c r="D699" i="11"/>
  <c r="D707" i="11"/>
  <c r="D715" i="11"/>
  <c r="D723" i="11"/>
  <c r="D731" i="11"/>
  <c r="D739" i="11"/>
  <c r="D747" i="11"/>
  <c r="D755" i="11"/>
  <c r="D763" i="11"/>
  <c r="D771" i="11"/>
  <c r="D779" i="11"/>
  <c r="D787" i="11"/>
  <c r="D795" i="11"/>
  <c r="D803" i="11"/>
  <c r="D811" i="11"/>
  <c r="D819" i="11"/>
  <c r="D827" i="11"/>
  <c r="D835" i="11"/>
  <c r="D843" i="11"/>
  <c r="D851" i="11"/>
  <c r="D859" i="11"/>
  <c r="D867" i="11"/>
  <c r="D875" i="11"/>
  <c r="D883" i="11"/>
  <c r="D891" i="11"/>
  <c r="D899" i="11"/>
  <c r="D907" i="11"/>
  <c r="D915" i="11"/>
  <c r="D923" i="11"/>
  <c r="D931" i="11"/>
  <c r="D939" i="11"/>
  <c r="D947" i="11"/>
  <c r="D955" i="11"/>
  <c r="D963" i="11"/>
  <c r="D971" i="11"/>
  <c r="D979" i="11"/>
  <c r="D987" i="11"/>
  <c r="D995" i="11"/>
  <c r="D1003" i="11"/>
  <c r="D1011" i="11"/>
  <c r="D1019" i="11"/>
  <c r="D1027" i="11"/>
  <c r="D1035" i="11"/>
  <c r="D1043" i="11"/>
  <c r="D1051" i="11"/>
  <c r="D1059" i="11"/>
  <c r="D1067" i="11"/>
  <c r="D1075" i="11"/>
  <c r="D1083" i="11"/>
  <c r="D1091" i="11"/>
  <c r="D1099" i="11"/>
  <c r="D628" i="11"/>
  <c r="D629" i="11"/>
  <c r="D637" i="11"/>
  <c r="D645" i="11"/>
  <c r="D653" i="11"/>
  <c r="D661" i="11"/>
  <c r="D669" i="11"/>
  <c r="D677" i="11"/>
  <c r="D685" i="11"/>
  <c r="D693" i="11"/>
  <c r="D701" i="11"/>
  <c r="D709" i="11"/>
  <c r="D717" i="11"/>
  <c r="D725" i="11"/>
  <c r="D733" i="11"/>
  <c r="D741" i="11"/>
  <c r="D749" i="11"/>
  <c r="D757" i="11"/>
  <c r="D765" i="11"/>
  <c r="D773" i="11"/>
  <c r="D781" i="11"/>
  <c r="D789" i="11"/>
  <c r="D797" i="11"/>
  <c r="D805" i="11"/>
  <c r="D813" i="11"/>
  <c r="D821" i="11"/>
  <c r="D829" i="11"/>
  <c r="D837" i="11"/>
  <c r="D845" i="11"/>
  <c r="D853" i="11"/>
  <c r="D861" i="11"/>
  <c r="D869" i="11"/>
  <c r="D877" i="11"/>
  <c r="D885" i="11"/>
  <c r="D630" i="11"/>
  <c r="D638" i="11"/>
  <c r="D646" i="11"/>
  <c r="D654" i="11"/>
  <c r="D662" i="11"/>
  <c r="D670" i="11"/>
  <c r="D678" i="11"/>
  <c r="D686" i="11"/>
  <c r="D694" i="11"/>
  <c r="D702" i="11"/>
  <c r="D710" i="11"/>
  <c r="D718" i="11"/>
  <c r="D726" i="11"/>
  <c r="D734" i="11"/>
  <c r="D742" i="11"/>
  <c r="D750" i="11"/>
  <c r="D758" i="11"/>
  <c r="D766" i="11"/>
  <c r="D774" i="11"/>
  <c r="D782" i="11"/>
  <c r="D790" i="11"/>
  <c r="D798" i="11"/>
  <c r="D806" i="11"/>
  <c r="D814" i="11"/>
  <c r="D822" i="11"/>
  <c r="D830" i="11"/>
  <c r="D838" i="11"/>
  <c r="D846" i="11"/>
  <c r="D854" i="11"/>
  <c r="D862" i="11"/>
  <c r="D870" i="11"/>
  <c r="D631" i="11"/>
  <c r="D639" i="11"/>
  <c r="D647" i="11"/>
  <c r="D655" i="11"/>
  <c r="D663" i="11"/>
  <c r="D671" i="11"/>
  <c r="D679" i="11"/>
  <c r="D687" i="11"/>
  <c r="D695" i="11"/>
  <c r="D703" i="11"/>
  <c r="D711" i="11"/>
  <c r="D719" i="11"/>
  <c r="D727" i="11"/>
  <c r="D735" i="11"/>
  <c r="D743" i="11"/>
  <c r="D751" i="11"/>
  <c r="D759" i="11"/>
  <c r="D767" i="11"/>
  <c r="D775" i="11"/>
  <c r="D783" i="11"/>
  <c r="D791" i="11"/>
  <c r="D799" i="11"/>
  <c r="D807" i="11"/>
  <c r="D815" i="11"/>
  <c r="D823" i="11"/>
  <c r="D831" i="11"/>
  <c r="D839" i="11"/>
  <c r="D847" i="11"/>
  <c r="D855" i="11"/>
  <c r="D863" i="11"/>
  <c r="D871" i="11"/>
  <c r="D879" i="11"/>
  <c r="D887" i="11"/>
  <c r="D895" i="11"/>
  <c r="D632" i="11"/>
  <c r="D640" i="11"/>
  <c r="D648" i="11"/>
  <c r="D656" i="11"/>
  <c r="D664" i="11"/>
  <c r="D672" i="11"/>
  <c r="D680" i="11"/>
  <c r="D688" i="11"/>
  <c r="D696" i="11"/>
  <c r="D704" i="11"/>
  <c r="D712" i="11"/>
  <c r="D720" i="11"/>
  <c r="D728" i="11"/>
  <c r="D736" i="11"/>
  <c r="D744" i="11"/>
  <c r="D752" i="11"/>
  <c r="D760" i="11"/>
  <c r="D768" i="11"/>
  <c r="D776" i="11"/>
  <c r="D784" i="11"/>
  <c r="D792" i="11"/>
  <c r="D800" i="11"/>
  <c r="D808" i="11"/>
  <c r="D816" i="11"/>
  <c r="D824" i="11"/>
  <c r="D832" i="11"/>
  <c r="D840" i="11"/>
  <c r="D848" i="11"/>
  <c r="D856" i="11"/>
  <c r="D864" i="11"/>
  <c r="D872" i="11"/>
  <c r="D880" i="11"/>
  <c r="D888" i="11"/>
  <c r="D896" i="11"/>
  <c r="D904" i="11"/>
  <c r="D912" i="11"/>
  <c r="D920" i="11"/>
  <c r="D928" i="11"/>
  <c r="D936" i="11"/>
  <c r="D944" i="11"/>
  <c r="D952" i="11"/>
  <c r="D960" i="11"/>
  <c r="D968" i="11"/>
  <c r="D976" i="11"/>
  <c r="D984" i="11"/>
  <c r="D992" i="11"/>
  <c r="D1000" i="11"/>
  <c r="D1008" i="11"/>
  <c r="D1016" i="11"/>
  <c r="D1024" i="11"/>
  <c r="D1032" i="11"/>
  <c r="D1040" i="11"/>
  <c r="D1048" i="11"/>
  <c r="D1056" i="11"/>
  <c r="D1064" i="11"/>
  <c r="D1072" i="11"/>
  <c r="D1080" i="11"/>
  <c r="D1088" i="11"/>
  <c r="D1096" i="11"/>
  <c r="D624" i="11"/>
  <c r="D636" i="11"/>
  <c r="D700" i="11"/>
  <c r="D764" i="11"/>
  <c r="D828" i="11"/>
  <c r="D884" i="11"/>
  <c r="D903" i="11"/>
  <c r="D919" i="11"/>
  <c r="D935" i="11"/>
  <c r="D951" i="11"/>
  <c r="D967" i="11"/>
  <c r="D983" i="11"/>
  <c r="D999" i="11"/>
  <c r="D1015" i="11"/>
  <c r="D1031" i="11"/>
  <c r="D1047" i="11"/>
  <c r="D1063" i="11"/>
  <c r="D1079" i="11"/>
  <c r="D1095" i="11"/>
  <c r="C623" i="11"/>
  <c r="D644" i="11"/>
  <c r="D708" i="11"/>
  <c r="D772" i="11"/>
  <c r="D836" i="11"/>
  <c r="D886" i="11"/>
  <c r="D908" i="11"/>
  <c r="D924" i="11"/>
  <c r="D940" i="11"/>
  <c r="D956" i="11"/>
  <c r="D972" i="11"/>
  <c r="D988" i="11"/>
  <c r="D1004" i="11"/>
  <c r="D1020" i="11"/>
  <c r="D1036" i="11"/>
  <c r="D1052" i="11"/>
  <c r="D1068" i="11"/>
  <c r="D1084" i="11"/>
  <c r="D1100" i="11"/>
  <c r="D652" i="11"/>
  <c r="D716" i="11"/>
  <c r="D780" i="11"/>
  <c r="D844" i="11"/>
  <c r="D892" i="11"/>
  <c r="D909" i="11"/>
  <c r="D925" i="11"/>
  <c r="D941" i="11"/>
  <c r="D957" i="11"/>
  <c r="D973" i="11"/>
  <c r="D989" i="11"/>
  <c r="D1005" i="11"/>
  <c r="D1021" i="11"/>
  <c r="D1037" i="11"/>
  <c r="D1053" i="11"/>
  <c r="D1069" i="11"/>
  <c r="D1085" i="11"/>
  <c r="D1101" i="11"/>
  <c r="D660" i="11"/>
  <c r="D724" i="11"/>
  <c r="D788" i="11"/>
  <c r="D852" i="11"/>
  <c r="D893" i="11"/>
  <c r="D910" i="11"/>
  <c r="D926" i="11"/>
  <c r="D942" i="11"/>
  <c r="D958" i="11"/>
  <c r="D974" i="11"/>
  <c r="D990" i="11"/>
  <c r="D1006" i="11"/>
  <c r="D1022" i="11"/>
  <c r="D1038" i="11"/>
  <c r="D1054" i="11"/>
  <c r="D1070" i="11"/>
  <c r="D1086" i="11"/>
  <c r="D1102" i="11"/>
  <c r="D676" i="11"/>
  <c r="D804" i="11"/>
  <c r="D900" i="11"/>
  <c r="D916" i="11"/>
  <c r="D932" i="11"/>
  <c r="D948" i="11"/>
  <c r="D964" i="11"/>
  <c r="D980" i="11"/>
  <c r="D996" i="11"/>
  <c r="D1012" i="11"/>
  <c r="D1028" i="11"/>
  <c r="D1044" i="11"/>
  <c r="D1060" i="11"/>
  <c r="D1076" i="11"/>
  <c r="D1092" i="11"/>
  <c r="D668" i="11"/>
  <c r="D732" i="11"/>
  <c r="D796" i="11"/>
  <c r="D860" i="11"/>
  <c r="D894" i="11"/>
  <c r="D911" i="11"/>
  <c r="D927" i="11"/>
  <c r="D943" i="11"/>
  <c r="D959" i="11"/>
  <c r="D975" i="11"/>
  <c r="D991" i="11"/>
  <c r="D1007" i="11"/>
  <c r="D1023" i="11"/>
  <c r="D1039" i="11"/>
  <c r="D1055" i="11"/>
  <c r="D1071" i="11"/>
  <c r="D1087" i="11"/>
  <c r="D1103" i="11"/>
  <c r="D740" i="11"/>
  <c r="D684" i="11"/>
  <c r="D748" i="11"/>
  <c r="D812" i="11"/>
  <c r="D876" i="11"/>
  <c r="D901" i="11"/>
  <c r="D917" i="11"/>
  <c r="D933" i="11"/>
  <c r="D949" i="11"/>
  <c r="D965" i="11"/>
  <c r="D981" i="11"/>
  <c r="D997" i="11"/>
  <c r="D1013" i="11"/>
  <c r="D1029" i="11"/>
  <c r="D1045" i="11"/>
  <c r="D1061" i="11"/>
  <c r="D1077" i="11"/>
  <c r="D1093" i="11"/>
  <c r="D692" i="11"/>
  <c r="D756" i="11"/>
  <c r="D820" i="11"/>
  <c r="D878" i="11"/>
  <c r="D902" i="11"/>
  <c r="D918" i="11"/>
  <c r="D934" i="11"/>
  <c r="D950" i="11"/>
  <c r="D966" i="11"/>
  <c r="D982" i="11"/>
  <c r="D998" i="11"/>
  <c r="D1014" i="11"/>
  <c r="D1030" i="11"/>
  <c r="D1046" i="11"/>
  <c r="D1062" i="11"/>
  <c r="D1078" i="11"/>
  <c r="D1094" i="11"/>
  <c r="D868" i="11"/>
  <c r="C132" i="11"/>
  <c r="B91" i="12"/>
  <c r="K37" i="11"/>
  <c r="K39" i="11"/>
  <c r="K40" i="11"/>
  <c r="B98" i="11"/>
  <c r="C94" i="11"/>
  <c r="C126" i="11"/>
  <c r="R1075" i="11" s="1"/>
  <c r="Y580" i="11" l="1"/>
  <c r="Y213" i="11"/>
  <c r="Y605" i="11"/>
  <c r="Y454" i="11"/>
  <c r="Y519" i="11"/>
  <c r="Y553" i="11"/>
  <c r="R611" i="11"/>
  <c r="Y586" i="11"/>
  <c r="Y528" i="11"/>
  <c r="Y384" i="11"/>
  <c r="Y288" i="11"/>
  <c r="Y518" i="11"/>
  <c r="Y583" i="11"/>
  <c r="Y138" i="11"/>
  <c r="Y171" i="11"/>
  <c r="Y484" i="11"/>
  <c r="Y556" i="11"/>
  <c r="Y460" i="11"/>
  <c r="Y582" i="11"/>
  <c r="Y169" i="11"/>
  <c r="Y202" i="11"/>
  <c r="Y235" i="11"/>
  <c r="Y429" i="11"/>
  <c r="Y240" i="11"/>
  <c r="Y134" i="11"/>
  <c r="Y199" i="11"/>
  <c r="Y233" i="11"/>
  <c r="Y266" i="11"/>
  <c r="Y299" i="11"/>
  <c r="Y216" i="11"/>
  <c r="Y380" i="11"/>
  <c r="Y412" i="11"/>
  <c r="Y198" i="11"/>
  <c r="Y263" i="11"/>
  <c r="Y297" i="11"/>
  <c r="Y330" i="11"/>
  <c r="Y363" i="11"/>
  <c r="Y165" i="11"/>
  <c r="Y189" i="11"/>
  <c r="Y581" i="11"/>
  <c r="Y262" i="11"/>
  <c r="Y327" i="11"/>
  <c r="Y361" i="11"/>
  <c r="Y394" i="11"/>
  <c r="Y427" i="11"/>
  <c r="Y173" i="11"/>
  <c r="Y360" i="11"/>
  <c r="Y264" i="11"/>
  <c r="Y326" i="11"/>
  <c r="Y391" i="11"/>
  <c r="Y425" i="11"/>
  <c r="Y458" i="11"/>
  <c r="Y491" i="11"/>
  <c r="Y133" i="11"/>
  <c r="Y532" i="11"/>
  <c r="Y436" i="11"/>
  <c r="Y390" i="11"/>
  <c r="Y455" i="11"/>
  <c r="Y489" i="11"/>
  <c r="Y522" i="11"/>
  <c r="Y555" i="11"/>
  <c r="R491" i="11"/>
  <c r="R410" i="11"/>
  <c r="R354" i="11"/>
  <c r="R402" i="11"/>
  <c r="R450" i="11"/>
  <c r="R353" i="11"/>
  <c r="R331" i="11"/>
  <c r="R457" i="11"/>
  <c r="D395" i="11"/>
  <c r="Y164" i="11"/>
  <c r="Y228" i="11"/>
  <c r="Y229" i="11"/>
  <c r="Y184" i="11"/>
  <c r="Y140" i="11"/>
  <c r="Y589" i="11"/>
  <c r="Y536" i="11"/>
  <c r="Y485" i="11"/>
  <c r="Y440" i="11"/>
  <c r="Y212" i="11"/>
  <c r="Y381" i="11"/>
  <c r="Y552" i="11"/>
  <c r="Y236" i="11"/>
  <c r="Y405" i="11"/>
  <c r="Y576" i="11"/>
  <c r="Y261" i="11"/>
  <c r="Y432" i="11"/>
  <c r="Y604" i="11"/>
  <c r="Y285" i="11"/>
  <c r="Y456" i="11"/>
  <c r="Y144" i="11"/>
  <c r="Y309" i="11"/>
  <c r="Y480" i="11"/>
  <c r="Y142" i="11"/>
  <c r="Y206" i="11"/>
  <c r="Y270" i="11"/>
  <c r="Y334" i="11"/>
  <c r="Y398" i="11"/>
  <c r="Y462" i="11"/>
  <c r="Y526" i="11"/>
  <c r="Y590" i="11"/>
  <c r="Y207" i="11"/>
  <c r="Y271" i="11"/>
  <c r="Y335" i="11"/>
  <c r="Y399" i="11"/>
  <c r="Y463" i="11"/>
  <c r="Y527" i="11"/>
  <c r="Y591" i="11"/>
  <c r="Y177" i="11"/>
  <c r="Y241" i="11"/>
  <c r="Y305" i="11"/>
  <c r="Y369" i="11"/>
  <c r="Y433" i="11"/>
  <c r="Y497" i="11"/>
  <c r="Y561" i="11"/>
  <c r="Y146" i="11"/>
  <c r="Y210" i="11"/>
  <c r="Y274" i="11"/>
  <c r="Y338" i="11"/>
  <c r="Y402" i="11"/>
  <c r="Y466" i="11"/>
  <c r="Y530" i="11"/>
  <c r="Y594" i="11"/>
  <c r="Y179" i="11"/>
  <c r="Y243" i="11"/>
  <c r="Y307" i="11"/>
  <c r="Y371" i="11"/>
  <c r="Y435" i="11"/>
  <c r="Y499" i="11"/>
  <c r="Y563" i="11"/>
  <c r="R407" i="11"/>
  <c r="R463" i="11"/>
  <c r="R366" i="11"/>
  <c r="R262" i="11"/>
  <c r="R437" i="11"/>
  <c r="R178" i="11"/>
  <c r="R350" i="11"/>
  <c r="R565" i="11"/>
  <c r="R266" i="11"/>
  <c r="R447" i="11"/>
  <c r="R206" i="11"/>
  <c r="R375" i="11"/>
  <c r="R143" i="11"/>
  <c r="R314" i="11"/>
  <c r="R511" i="11"/>
  <c r="R254" i="11"/>
  <c r="R427" i="11"/>
  <c r="R191" i="11"/>
  <c r="R362" i="11"/>
  <c r="R596" i="11"/>
  <c r="R192" i="11"/>
  <c r="R256" i="11"/>
  <c r="R320" i="11"/>
  <c r="R384" i="11"/>
  <c r="R460" i="11"/>
  <c r="R551" i="11"/>
  <c r="R169" i="11"/>
  <c r="R233" i="11"/>
  <c r="R297" i="11"/>
  <c r="R361" i="11"/>
  <c r="R429" i="11"/>
  <c r="R515" i="11"/>
  <c r="R147" i="11"/>
  <c r="R211" i="11"/>
  <c r="R275" i="11"/>
  <c r="R339" i="11"/>
  <c r="R403" i="11"/>
  <c r="R485" i="11"/>
  <c r="R589" i="11"/>
  <c r="R188" i="11"/>
  <c r="R252" i="11"/>
  <c r="R316" i="11"/>
  <c r="R380" i="11"/>
  <c r="R455" i="11"/>
  <c r="R543" i="11"/>
  <c r="R157" i="11"/>
  <c r="R221" i="11"/>
  <c r="R285" i="11"/>
  <c r="R349" i="11"/>
  <c r="R413" i="11"/>
  <c r="R499" i="11"/>
  <c r="R608" i="11"/>
  <c r="R470" i="11"/>
  <c r="R534" i="11"/>
  <c r="R598" i="11"/>
  <c r="R465" i="11"/>
  <c r="R529" i="11"/>
  <c r="R593" i="11"/>
  <c r="R578" i="11"/>
  <c r="R563" i="11"/>
  <c r="R158" i="11"/>
  <c r="R580" i="11"/>
  <c r="R170" i="11"/>
  <c r="R376" i="11"/>
  <c r="R225" i="11"/>
  <c r="R504" i="11"/>
  <c r="R267" i="11"/>
  <c r="R573" i="11"/>
  <c r="R244" i="11"/>
  <c r="R372" i="11"/>
  <c r="R530" i="11"/>
  <c r="R213" i="11"/>
  <c r="R341" i="11"/>
  <c r="R488" i="11"/>
  <c r="R592" i="11"/>
  <c r="R570" i="11"/>
  <c r="D547" i="11"/>
  <c r="Y272" i="11"/>
  <c r="Y280" i="11"/>
  <c r="Y292" i="11"/>
  <c r="Y237" i="11"/>
  <c r="Y188" i="11"/>
  <c r="Y148" i="11"/>
  <c r="Y592" i="11"/>
  <c r="Y548" i="11"/>
  <c r="Y493" i="11"/>
  <c r="Y232" i="11"/>
  <c r="Y404" i="11"/>
  <c r="Y573" i="11"/>
  <c r="Y256" i="11"/>
  <c r="Y428" i="11"/>
  <c r="Y597" i="11"/>
  <c r="Y284" i="11"/>
  <c r="Y453" i="11"/>
  <c r="Y143" i="11"/>
  <c r="Y308" i="11"/>
  <c r="Y477" i="11"/>
  <c r="Y160" i="11"/>
  <c r="Y332" i="11"/>
  <c r="Y501" i="11"/>
  <c r="Y150" i="11"/>
  <c r="Y214" i="11"/>
  <c r="Y278" i="11"/>
  <c r="Y342" i="11"/>
  <c r="Y406" i="11"/>
  <c r="Y470" i="11"/>
  <c r="Y534" i="11"/>
  <c r="Y598" i="11"/>
  <c r="Y215" i="11"/>
  <c r="Y279" i="11"/>
  <c r="Y343" i="11"/>
  <c r="Y407" i="11"/>
  <c r="Y471" i="11"/>
  <c r="Y535" i="11"/>
  <c r="Y599" i="11"/>
  <c r="Y185" i="11"/>
  <c r="Y249" i="11"/>
  <c r="Y313" i="11"/>
  <c r="Y377" i="11"/>
  <c r="Y441" i="11"/>
  <c r="Y505" i="11"/>
  <c r="Y569" i="11"/>
  <c r="Y154" i="11"/>
  <c r="Y218" i="11"/>
  <c r="Y282" i="11"/>
  <c r="Y346" i="11"/>
  <c r="Y410" i="11"/>
  <c r="Y474" i="11"/>
  <c r="Y538" i="11"/>
  <c r="Y602" i="11"/>
  <c r="Y187" i="11"/>
  <c r="Y251" i="11"/>
  <c r="Y315" i="11"/>
  <c r="Y379" i="11"/>
  <c r="Y443" i="11"/>
  <c r="Y507" i="11"/>
  <c r="Y571" i="11"/>
  <c r="R215" i="11"/>
  <c r="R151" i="11"/>
  <c r="R597" i="11"/>
  <c r="R282" i="11"/>
  <c r="R468" i="11"/>
  <c r="R199" i="11"/>
  <c r="R370" i="11"/>
  <c r="R612" i="11"/>
  <c r="R287" i="11"/>
  <c r="R474" i="11"/>
  <c r="R226" i="11"/>
  <c r="R398" i="11"/>
  <c r="R166" i="11"/>
  <c r="R335" i="11"/>
  <c r="R540" i="11"/>
  <c r="R274" i="11"/>
  <c r="R458" i="11"/>
  <c r="R214" i="11"/>
  <c r="R383" i="11"/>
  <c r="R136" i="11"/>
  <c r="R200" i="11"/>
  <c r="R264" i="11"/>
  <c r="R328" i="11"/>
  <c r="R392" i="11"/>
  <c r="R471" i="11"/>
  <c r="R567" i="11"/>
  <c r="R177" i="11"/>
  <c r="R241" i="11"/>
  <c r="R305" i="11"/>
  <c r="R369" i="11"/>
  <c r="R440" i="11"/>
  <c r="R525" i="11"/>
  <c r="R155" i="11"/>
  <c r="R219" i="11"/>
  <c r="R283" i="11"/>
  <c r="R347" i="11"/>
  <c r="R411" i="11"/>
  <c r="R496" i="11"/>
  <c r="R605" i="11"/>
  <c r="R196" i="11"/>
  <c r="R260" i="11"/>
  <c r="R324" i="11"/>
  <c r="R388" i="11"/>
  <c r="R466" i="11"/>
  <c r="R559" i="11"/>
  <c r="R165" i="11"/>
  <c r="R229" i="11"/>
  <c r="R293" i="11"/>
  <c r="R357" i="11"/>
  <c r="R424" i="11"/>
  <c r="R509" i="11"/>
  <c r="R414" i="11"/>
  <c r="R478" i="11"/>
  <c r="R542" i="11"/>
  <c r="R606" i="11"/>
  <c r="R473" i="11"/>
  <c r="R537" i="11"/>
  <c r="R601" i="11"/>
  <c r="R586" i="11"/>
  <c r="R571" i="11"/>
  <c r="R239" i="11"/>
  <c r="R183" i="11"/>
  <c r="R231" i="11"/>
  <c r="R184" i="11"/>
  <c r="R535" i="11"/>
  <c r="R419" i="11"/>
  <c r="R139" i="11"/>
  <c r="R475" i="11"/>
  <c r="R180" i="11"/>
  <c r="R308" i="11"/>
  <c r="R444" i="11"/>
  <c r="R149" i="11"/>
  <c r="R277" i="11"/>
  <c r="R405" i="11"/>
  <c r="R462" i="11"/>
  <c r="R521" i="11"/>
  <c r="D582" i="11"/>
  <c r="Y388" i="11"/>
  <c r="Y336" i="11"/>
  <c r="Y344" i="11"/>
  <c r="Y293" i="11"/>
  <c r="Y248" i="11"/>
  <c r="Y196" i="11"/>
  <c r="Y149" i="11"/>
  <c r="Y600" i="11"/>
  <c r="Y549" i="11"/>
  <c r="Y253" i="11"/>
  <c r="Y424" i="11"/>
  <c r="Y596" i="11"/>
  <c r="Y277" i="11"/>
  <c r="Y448" i="11"/>
  <c r="Y141" i="11"/>
  <c r="Y304" i="11"/>
  <c r="Y476" i="11"/>
  <c r="Y159" i="11"/>
  <c r="Y328" i="11"/>
  <c r="Y500" i="11"/>
  <c r="Y181" i="11"/>
  <c r="Y352" i="11"/>
  <c r="Y524" i="11"/>
  <c r="Y158" i="11"/>
  <c r="Y222" i="11"/>
  <c r="Y286" i="11"/>
  <c r="Y350" i="11"/>
  <c r="Y414" i="11"/>
  <c r="Y478" i="11"/>
  <c r="Y542" i="11"/>
  <c r="Y606" i="11"/>
  <c r="Y223" i="11"/>
  <c r="Y287" i="11"/>
  <c r="Y351" i="11"/>
  <c r="Y415" i="11"/>
  <c r="Y479" i="11"/>
  <c r="Y543" i="11"/>
  <c r="Y607" i="11"/>
  <c r="Y193" i="11"/>
  <c r="Y257" i="11"/>
  <c r="Y321" i="11"/>
  <c r="Y385" i="11"/>
  <c r="Y449" i="11"/>
  <c r="Y513" i="11"/>
  <c r="Y577" i="11"/>
  <c r="Y162" i="11"/>
  <c r="Y226" i="11"/>
  <c r="Y290" i="11"/>
  <c r="Y354" i="11"/>
  <c r="Y418" i="11"/>
  <c r="Y482" i="11"/>
  <c r="Y546" i="11"/>
  <c r="Y610" i="11"/>
  <c r="Y195" i="11"/>
  <c r="Y259" i="11"/>
  <c r="Y323" i="11"/>
  <c r="Y387" i="11"/>
  <c r="Y451" i="11"/>
  <c r="Y515" i="11"/>
  <c r="Y579" i="11"/>
  <c r="R386" i="11"/>
  <c r="R322" i="11"/>
  <c r="R134" i="11"/>
  <c r="R303" i="11"/>
  <c r="R495" i="11"/>
  <c r="R222" i="11"/>
  <c r="R391" i="11"/>
  <c r="R138" i="11"/>
  <c r="R310" i="11"/>
  <c r="R501" i="11"/>
  <c r="R247" i="11"/>
  <c r="R420" i="11"/>
  <c r="R186" i="11"/>
  <c r="R358" i="11"/>
  <c r="R581" i="11"/>
  <c r="R295" i="11"/>
  <c r="R484" i="11"/>
  <c r="R234" i="11"/>
  <c r="R406" i="11"/>
  <c r="R144" i="11"/>
  <c r="R208" i="11"/>
  <c r="R272" i="11"/>
  <c r="R336" i="11"/>
  <c r="R400" i="11"/>
  <c r="R482" i="11"/>
  <c r="R583" i="11"/>
  <c r="R185" i="11"/>
  <c r="R249" i="11"/>
  <c r="R313" i="11"/>
  <c r="R377" i="11"/>
  <c r="R451" i="11"/>
  <c r="R536" i="11"/>
  <c r="R163" i="11"/>
  <c r="R227" i="11"/>
  <c r="R291" i="11"/>
  <c r="R355" i="11"/>
  <c r="R421" i="11"/>
  <c r="R507" i="11"/>
  <c r="R140" i="11"/>
  <c r="R204" i="11"/>
  <c r="R268" i="11"/>
  <c r="R332" i="11"/>
  <c r="R396" i="11"/>
  <c r="R476" i="11"/>
  <c r="R575" i="11"/>
  <c r="R173" i="11"/>
  <c r="R237" i="11"/>
  <c r="R301" i="11"/>
  <c r="R365" i="11"/>
  <c r="R435" i="11"/>
  <c r="R520" i="11"/>
  <c r="R422" i="11"/>
  <c r="R486" i="11"/>
  <c r="R550" i="11"/>
  <c r="R417" i="11"/>
  <c r="R481" i="11"/>
  <c r="R545" i="11"/>
  <c r="R609" i="11"/>
  <c r="R594" i="11"/>
  <c r="R579" i="11"/>
  <c r="R194" i="11"/>
  <c r="R416" i="11"/>
  <c r="R294" i="11"/>
  <c r="R549" i="11"/>
  <c r="R161" i="11"/>
  <c r="R203" i="11"/>
  <c r="R555" i="11"/>
  <c r="D388" i="11"/>
  <c r="Y444" i="11"/>
  <c r="Y397" i="11"/>
  <c r="Y400" i="11"/>
  <c r="Y356" i="11"/>
  <c r="Y301" i="11"/>
  <c r="Y252" i="11"/>
  <c r="Y205" i="11"/>
  <c r="Y156" i="11"/>
  <c r="Y612" i="11"/>
  <c r="Y276" i="11"/>
  <c r="Y445" i="11"/>
  <c r="Y136" i="11"/>
  <c r="Y300" i="11"/>
  <c r="Y469" i="11"/>
  <c r="Y157" i="11"/>
  <c r="Y325" i="11"/>
  <c r="Y496" i="11"/>
  <c r="Y180" i="11"/>
  <c r="Y349" i="11"/>
  <c r="Y520" i="11"/>
  <c r="Y204" i="11"/>
  <c r="Y373" i="11"/>
  <c r="Y544" i="11"/>
  <c r="Y166" i="11"/>
  <c r="Y230" i="11"/>
  <c r="Y294" i="11"/>
  <c r="Y358" i="11"/>
  <c r="Y422" i="11"/>
  <c r="Y486" i="11"/>
  <c r="Y550" i="11"/>
  <c r="Y167" i="11"/>
  <c r="Y231" i="11"/>
  <c r="Y295" i="11"/>
  <c r="Y359" i="11"/>
  <c r="Y423" i="11"/>
  <c r="Y487" i="11"/>
  <c r="Y551" i="11"/>
  <c r="Y137" i="11"/>
  <c r="Y201" i="11"/>
  <c r="Y265" i="11"/>
  <c r="Y329" i="11"/>
  <c r="Y393" i="11"/>
  <c r="Y457" i="11"/>
  <c r="Y521" i="11"/>
  <c r="Y585" i="11"/>
  <c r="Y170" i="11"/>
  <c r="Y234" i="11"/>
  <c r="Y298" i="11"/>
  <c r="Y362" i="11"/>
  <c r="Y426" i="11"/>
  <c r="Y490" i="11"/>
  <c r="Y554" i="11"/>
  <c r="Y139" i="11"/>
  <c r="Y203" i="11"/>
  <c r="Y267" i="11"/>
  <c r="Y331" i="11"/>
  <c r="Y395" i="11"/>
  <c r="Y459" i="11"/>
  <c r="Y523" i="11"/>
  <c r="Y587" i="11"/>
  <c r="R258" i="11"/>
  <c r="R522" i="11"/>
  <c r="R154" i="11"/>
  <c r="R326" i="11"/>
  <c r="R523" i="11"/>
  <c r="R242" i="11"/>
  <c r="R415" i="11"/>
  <c r="R159" i="11"/>
  <c r="R330" i="11"/>
  <c r="R532" i="11"/>
  <c r="R270" i="11"/>
  <c r="R448" i="11"/>
  <c r="R207" i="11"/>
  <c r="R378" i="11"/>
  <c r="R146" i="11"/>
  <c r="R318" i="11"/>
  <c r="R512" i="11"/>
  <c r="R255" i="11"/>
  <c r="R431" i="11"/>
  <c r="R152" i="11"/>
  <c r="R216" i="11"/>
  <c r="R280" i="11"/>
  <c r="R344" i="11"/>
  <c r="R408" i="11"/>
  <c r="R492" i="11"/>
  <c r="R599" i="11"/>
  <c r="R193" i="11"/>
  <c r="R257" i="11"/>
  <c r="R321" i="11"/>
  <c r="R385" i="11"/>
  <c r="R461" i="11"/>
  <c r="R552" i="11"/>
  <c r="R171" i="11"/>
  <c r="R235" i="11"/>
  <c r="R299" i="11"/>
  <c r="R363" i="11"/>
  <c r="R432" i="11"/>
  <c r="R517" i="11"/>
  <c r="R148" i="11"/>
  <c r="R212" i="11"/>
  <c r="R276" i="11"/>
  <c r="R340" i="11"/>
  <c r="R404" i="11"/>
  <c r="R487" i="11"/>
  <c r="R591" i="11"/>
  <c r="R181" i="11"/>
  <c r="R245" i="11"/>
  <c r="R309" i="11"/>
  <c r="R373" i="11"/>
  <c r="R445" i="11"/>
  <c r="R531" i="11"/>
  <c r="R430" i="11"/>
  <c r="R494" i="11"/>
  <c r="R558" i="11"/>
  <c r="R425" i="11"/>
  <c r="R489" i="11"/>
  <c r="R553" i="11"/>
  <c r="R538" i="11"/>
  <c r="R602" i="11"/>
  <c r="R587" i="11"/>
  <c r="R327" i="11"/>
  <c r="R342" i="11"/>
  <c r="R585" i="11"/>
  <c r="D307" i="11"/>
  <c r="Y333" i="11"/>
  <c r="Y452" i="11"/>
  <c r="Y461" i="11"/>
  <c r="Y408" i="11"/>
  <c r="Y357" i="11"/>
  <c r="Y312" i="11"/>
  <c r="Y260" i="11"/>
  <c r="Y208" i="11"/>
  <c r="Y135" i="11"/>
  <c r="Y296" i="11"/>
  <c r="Y468" i="11"/>
  <c r="Y152" i="11"/>
  <c r="Y320" i="11"/>
  <c r="Y492" i="11"/>
  <c r="Y176" i="11"/>
  <c r="Y348" i="11"/>
  <c r="Y517" i="11"/>
  <c r="Y200" i="11"/>
  <c r="Y372" i="11"/>
  <c r="Y541" i="11"/>
  <c r="Y224" i="11"/>
  <c r="Y396" i="11"/>
  <c r="Y565" i="11"/>
  <c r="Y174" i="11"/>
  <c r="Y238" i="11"/>
  <c r="Y302" i="11"/>
  <c r="Y366" i="11"/>
  <c r="Y430" i="11"/>
  <c r="Y494" i="11"/>
  <c r="Y558" i="11"/>
  <c r="Y175" i="11"/>
  <c r="Y239" i="11"/>
  <c r="Y303" i="11"/>
  <c r="Y367" i="11"/>
  <c r="Y431" i="11"/>
  <c r="Y495" i="11"/>
  <c r="Y559" i="11"/>
  <c r="Y145" i="11"/>
  <c r="Y209" i="11"/>
  <c r="Y273" i="11"/>
  <c r="Y337" i="11"/>
  <c r="Y401" i="11"/>
  <c r="Y465" i="11"/>
  <c r="Y529" i="11"/>
  <c r="Y593" i="11"/>
  <c r="Y178" i="11"/>
  <c r="Y242" i="11"/>
  <c r="Y306" i="11"/>
  <c r="Y370" i="11"/>
  <c r="Y434" i="11"/>
  <c r="Y498" i="11"/>
  <c r="Y562" i="11"/>
  <c r="Y147" i="11"/>
  <c r="Y211" i="11"/>
  <c r="Y275" i="11"/>
  <c r="Y339" i="11"/>
  <c r="Y403" i="11"/>
  <c r="Y467" i="11"/>
  <c r="Y531" i="11"/>
  <c r="Y595" i="11"/>
  <c r="R436" i="11"/>
  <c r="R174" i="11"/>
  <c r="R175" i="11"/>
  <c r="R346" i="11"/>
  <c r="R564" i="11"/>
  <c r="R263" i="11"/>
  <c r="R442" i="11"/>
  <c r="R182" i="11"/>
  <c r="R351" i="11"/>
  <c r="R572" i="11"/>
  <c r="R290" i="11"/>
  <c r="R479" i="11"/>
  <c r="R230" i="11"/>
  <c r="R399" i="11"/>
  <c r="R167" i="11"/>
  <c r="R338" i="11"/>
  <c r="R548" i="11"/>
  <c r="R278" i="11"/>
  <c r="R459" i="11"/>
  <c r="R160" i="11"/>
  <c r="R224" i="11"/>
  <c r="R288" i="11"/>
  <c r="R352" i="11"/>
  <c r="R418" i="11"/>
  <c r="R503" i="11"/>
  <c r="R137" i="11"/>
  <c r="R201" i="11"/>
  <c r="R265" i="11"/>
  <c r="R329" i="11"/>
  <c r="R393" i="11"/>
  <c r="R472" i="11"/>
  <c r="R568" i="11"/>
  <c r="R179" i="11"/>
  <c r="R243" i="11"/>
  <c r="R307" i="11"/>
  <c r="R371" i="11"/>
  <c r="R443" i="11"/>
  <c r="R528" i="11"/>
  <c r="R156" i="11"/>
  <c r="R220" i="11"/>
  <c r="R284" i="11"/>
  <c r="R348" i="11"/>
  <c r="R412" i="11"/>
  <c r="R498" i="11"/>
  <c r="R607" i="11"/>
  <c r="R189" i="11"/>
  <c r="R253" i="11"/>
  <c r="R317" i="11"/>
  <c r="R381" i="11"/>
  <c r="R456" i="11"/>
  <c r="R544" i="11"/>
  <c r="R438" i="11"/>
  <c r="R502" i="11"/>
  <c r="R566" i="11"/>
  <c r="R433" i="11"/>
  <c r="R497" i="11"/>
  <c r="R561" i="11"/>
  <c r="R546" i="11"/>
  <c r="R610" i="11"/>
  <c r="R595" i="11"/>
  <c r="R238" i="11"/>
  <c r="R527" i="11"/>
  <c r="R480" i="11"/>
  <c r="R248" i="11"/>
  <c r="R289" i="11"/>
  <c r="R395" i="11"/>
  <c r="R526" i="11"/>
  <c r="D363" i="11"/>
  <c r="Y504" i="11"/>
  <c r="Y508" i="11"/>
  <c r="Y516" i="11"/>
  <c r="Y464" i="11"/>
  <c r="Y420" i="11"/>
  <c r="Y365" i="11"/>
  <c r="Y316" i="11"/>
  <c r="Y269" i="11"/>
  <c r="Y151" i="11"/>
  <c r="Y317" i="11"/>
  <c r="Y488" i="11"/>
  <c r="Y172" i="11"/>
  <c r="Y341" i="11"/>
  <c r="Y512" i="11"/>
  <c r="Y197" i="11"/>
  <c r="Y368" i="11"/>
  <c r="Y540" i="11"/>
  <c r="Y221" i="11"/>
  <c r="Y392" i="11"/>
  <c r="Y564" i="11"/>
  <c r="Y245" i="11"/>
  <c r="Y416" i="11"/>
  <c r="Y588" i="11"/>
  <c r="Y182" i="11"/>
  <c r="Y246" i="11"/>
  <c r="Y310" i="11"/>
  <c r="Y374" i="11"/>
  <c r="Y438" i="11"/>
  <c r="Y502" i="11"/>
  <c r="Y566" i="11"/>
  <c r="Y183" i="11"/>
  <c r="Y247" i="11"/>
  <c r="Y311" i="11"/>
  <c r="Y375" i="11"/>
  <c r="Y439" i="11"/>
  <c r="Y503" i="11"/>
  <c r="Y567" i="11"/>
  <c r="Y153" i="11"/>
  <c r="Y217" i="11"/>
  <c r="Y281" i="11"/>
  <c r="Y345" i="11"/>
  <c r="Y409" i="11"/>
  <c r="Y473" i="11"/>
  <c r="Y537" i="11"/>
  <c r="Y601" i="11"/>
  <c r="Y186" i="11"/>
  <c r="Y250" i="11"/>
  <c r="Y314" i="11"/>
  <c r="Y378" i="11"/>
  <c r="Y442" i="11"/>
  <c r="Y506" i="11"/>
  <c r="Y570" i="11"/>
  <c r="Y155" i="11"/>
  <c r="Y219" i="11"/>
  <c r="Y283" i="11"/>
  <c r="Y347" i="11"/>
  <c r="Y411" i="11"/>
  <c r="Y475" i="11"/>
  <c r="Y539" i="11"/>
  <c r="Y603" i="11"/>
  <c r="R279" i="11"/>
  <c r="R343" i="11"/>
  <c r="R198" i="11"/>
  <c r="R367" i="11"/>
  <c r="R604" i="11"/>
  <c r="R286" i="11"/>
  <c r="R469" i="11"/>
  <c r="R202" i="11"/>
  <c r="R374" i="11"/>
  <c r="R142" i="11"/>
  <c r="R311" i="11"/>
  <c r="R506" i="11"/>
  <c r="R250" i="11"/>
  <c r="R426" i="11"/>
  <c r="R190" i="11"/>
  <c r="R359" i="11"/>
  <c r="R588" i="11"/>
  <c r="R298" i="11"/>
  <c r="R490" i="11"/>
  <c r="R168" i="11"/>
  <c r="R232" i="11"/>
  <c r="R296" i="11"/>
  <c r="R360" i="11"/>
  <c r="R428" i="11"/>
  <c r="R514" i="11"/>
  <c r="R145" i="11"/>
  <c r="R209" i="11"/>
  <c r="R273" i="11"/>
  <c r="R337" i="11"/>
  <c r="R401" i="11"/>
  <c r="R483" i="11"/>
  <c r="R584" i="11"/>
  <c r="R187" i="11"/>
  <c r="R251" i="11"/>
  <c r="R315" i="11"/>
  <c r="R379" i="11"/>
  <c r="R453" i="11"/>
  <c r="R541" i="11"/>
  <c r="R164" i="11"/>
  <c r="R228" i="11"/>
  <c r="R292" i="11"/>
  <c r="R356" i="11"/>
  <c r="R423" i="11"/>
  <c r="R508" i="11"/>
  <c r="R133" i="11"/>
  <c r="R197" i="11"/>
  <c r="R261" i="11"/>
  <c r="R325" i="11"/>
  <c r="R389" i="11"/>
  <c r="R467" i="11"/>
  <c r="R560" i="11"/>
  <c r="R446" i="11"/>
  <c r="R510" i="11"/>
  <c r="R574" i="11"/>
  <c r="R441" i="11"/>
  <c r="R505" i="11"/>
  <c r="R569" i="11"/>
  <c r="R554" i="11"/>
  <c r="R539" i="11"/>
  <c r="R603" i="11"/>
  <c r="R246" i="11"/>
  <c r="R312" i="11"/>
  <c r="R590" i="11"/>
  <c r="Y557" i="11"/>
  <c r="Y568" i="11"/>
  <c r="Y572" i="11"/>
  <c r="Y525" i="11"/>
  <c r="Y472" i="11"/>
  <c r="Y421" i="11"/>
  <c r="Y376" i="11"/>
  <c r="Y324" i="11"/>
  <c r="Y168" i="11"/>
  <c r="Y340" i="11"/>
  <c r="Y509" i="11"/>
  <c r="Y192" i="11"/>
  <c r="Y364" i="11"/>
  <c r="Y533" i="11"/>
  <c r="Y220" i="11"/>
  <c r="Y389" i="11"/>
  <c r="Y560" i="11"/>
  <c r="Y244" i="11"/>
  <c r="Y413" i="11"/>
  <c r="Y584" i="11"/>
  <c r="Y268" i="11"/>
  <c r="Y437" i="11"/>
  <c r="Y608" i="11"/>
  <c r="Y190" i="11"/>
  <c r="Y254" i="11"/>
  <c r="Y318" i="11"/>
  <c r="Y382" i="11"/>
  <c r="Y446" i="11"/>
  <c r="Y510" i="11"/>
  <c r="Y574" i="11"/>
  <c r="Y191" i="11"/>
  <c r="Y255" i="11"/>
  <c r="Y319" i="11"/>
  <c r="Y383" i="11"/>
  <c r="Y447" i="11"/>
  <c r="Y511" i="11"/>
  <c r="Y575" i="11"/>
  <c r="Y161" i="11"/>
  <c r="Y225" i="11"/>
  <c r="Y289" i="11"/>
  <c r="Y353" i="11"/>
  <c r="Y417" i="11"/>
  <c r="Y481" i="11"/>
  <c r="Y545" i="11"/>
  <c r="Y609" i="11"/>
  <c r="Y194" i="11"/>
  <c r="Y258" i="11"/>
  <c r="Y322" i="11"/>
  <c r="Y386" i="11"/>
  <c r="Y450" i="11"/>
  <c r="Y514" i="11"/>
  <c r="Y578" i="11"/>
  <c r="Y163" i="11"/>
  <c r="Y227" i="11"/>
  <c r="Y291" i="11"/>
  <c r="Y355" i="11"/>
  <c r="Y419" i="11"/>
  <c r="Y483" i="11"/>
  <c r="Y547" i="11"/>
  <c r="R302" i="11"/>
  <c r="R556" i="11"/>
  <c r="R218" i="11"/>
  <c r="R390" i="11"/>
  <c r="R135" i="11"/>
  <c r="R306" i="11"/>
  <c r="R500" i="11"/>
  <c r="R223" i="11"/>
  <c r="R394" i="11"/>
  <c r="R162" i="11"/>
  <c r="R334" i="11"/>
  <c r="R533" i="11"/>
  <c r="R271" i="11"/>
  <c r="R452" i="11"/>
  <c r="R210" i="11"/>
  <c r="R382" i="11"/>
  <c r="R150" i="11"/>
  <c r="R319" i="11"/>
  <c r="R516" i="11"/>
  <c r="R176" i="11"/>
  <c r="R240" i="11"/>
  <c r="R304" i="11"/>
  <c r="R368" i="11"/>
  <c r="R439" i="11"/>
  <c r="R524" i="11"/>
  <c r="R153" i="11"/>
  <c r="R217" i="11"/>
  <c r="R281" i="11"/>
  <c r="R345" i="11"/>
  <c r="R409" i="11"/>
  <c r="R493" i="11"/>
  <c r="R600" i="11"/>
  <c r="R195" i="11"/>
  <c r="R259" i="11"/>
  <c r="R323" i="11"/>
  <c r="R387" i="11"/>
  <c r="R464" i="11"/>
  <c r="R557" i="11"/>
  <c r="R172" i="11"/>
  <c r="R236" i="11"/>
  <c r="R300" i="11"/>
  <c r="R364" i="11"/>
  <c r="R434" i="11"/>
  <c r="R519" i="11"/>
  <c r="R141" i="11"/>
  <c r="R205" i="11"/>
  <c r="R269" i="11"/>
  <c r="R333" i="11"/>
  <c r="R397" i="11"/>
  <c r="R477" i="11"/>
  <c r="R576" i="11"/>
  <c r="R454" i="11"/>
  <c r="R518" i="11"/>
  <c r="R582" i="11"/>
  <c r="R449" i="11"/>
  <c r="R513" i="11"/>
  <c r="R577" i="11"/>
  <c r="R562" i="11"/>
  <c r="R547" i="11"/>
  <c r="D484" i="11"/>
  <c r="D374" i="11"/>
  <c r="D348" i="11"/>
  <c r="D454" i="11"/>
  <c r="D596" i="11"/>
  <c r="D350" i="11"/>
  <c r="D581" i="11"/>
  <c r="D405" i="11"/>
  <c r="D610" i="11"/>
  <c r="D426" i="11"/>
  <c r="D601" i="11"/>
  <c r="D449" i="11"/>
  <c r="D154" i="11"/>
  <c r="D440" i="11"/>
  <c r="D213" i="11"/>
  <c r="D455" i="11"/>
  <c r="D189" i="11"/>
  <c r="D204" i="11"/>
  <c r="D217" i="11"/>
  <c r="D240" i="11"/>
  <c r="D287" i="11"/>
  <c r="D302" i="11"/>
  <c r="D462" i="11"/>
  <c r="D331" i="11"/>
  <c r="D603" i="11"/>
  <c r="D598" i="11"/>
  <c r="D555" i="11"/>
  <c r="D550" i="11"/>
  <c r="D573" i="11"/>
  <c r="D389" i="11"/>
  <c r="D570" i="11"/>
  <c r="D418" i="11"/>
  <c r="D585" i="11"/>
  <c r="D409" i="11"/>
  <c r="D608" i="11"/>
  <c r="D424" i="11"/>
  <c r="D599" i="11"/>
  <c r="D447" i="11"/>
  <c r="D147" i="11"/>
  <c r="D164" i="11"/>
  <c r="D209" i="11"/>
  <c r="D224" i="11"/>
  <c r="D247" i="11"/>
  <c r="D294" i="11"/>
  <c r="D356" i="11"/>
  <c r="D274" i="11"/>
  <c r="D558" i="11"/>
  <c r="D492" i="11"/>
  <c r="D532" i="11"/>
  <c r="D508" i="11"/>
  <c r="D533" i="11"/>
  <c r="D381" i="11"/>
  <c r="D554" i="11"/>
  <c r="D378" i="11"/>
  <c r="D577" i="11"/>
  <c r="D393" i="11"/>
  <c r="D568" i="11"/>
  <c r="D416" i="11"/>
  <c r="D583" i="11"/>
  <c r="D407" i="11"/>
  <c r="D332" i="11"/>
  <c r="D148" i="11"/>
  <c r="D169" i="11"/>
  <c r="D216" i="11"/>
  <c r="D231" i="11"/>
  <c r="D254" i="11"/>
  <c r="D285" i="11"/>
  <c r="D372" i="11"/>
  <c r="D539" i="11"/>
  <c r="D451" i="11"/>
  <c r="D427" i="11"/>
  <c r="D486" i="11"/>
  <c r="D517" i="11"/>
  <c r="D341" i="11"/>
  <c r="D546" i="11"/>
  <c r="D362" i="11"/>
  <c r="D537" i="11"/>
  <c r="D385" i="11"/>
  <c r="D552" i="11"/>
  <c r="D376" i="11"/>
  <c r="D575" i="11"/>
  <c r="D391" i="11"/>
  <c r="D292" i="11"/>
  <c r="D140" i="11"/>
  <c r="D153" i="11"/>
  <c r="D176" i="11"/>
  <c r="D223" i="11"/>
  <c r="D238" i="11"/>
  <c r="D564" i="11"/>
  <c r="D226" i="11"/>
  <c r="D604" i="11"/>
  <c r="D430" i="11"/>
  <c r="D428" i="11"/>
  <c r="D382" i="11"/>
  <c r="D380" i="11"/>
  <c r="D509" i="11"/>
  <c r="D314" i="11"/>
  <c r="D506" i="11"/>
  <c r="D354" i="11"/>
  <c r="D521" i="11"/>
  <c r="D345" i="11"/>
  <c r="D544" i="11"/>
  <c r="D360" i="11"/>
  <c r="D535" i="11"/>
  <c r="D383" i="11"/>
  <c r="D276" i="11"/>
  <c r="D297" i="11"/>
  <c r="D145" i="11"/>
  <c r="D160" i="11"/>
  <c r="D183" i="11"/>
  <c r="D230" i="11"/>
  <c r="D339" i="11"/>
  <c r="D469" i="11"/>
  <c r="D291" i="11"/>
  <c r="D490" i="11"/>
  <c r="D283" i="11"/>
  <c r="D513" i="11"/>
  <c r="D323" i="11"/>
  <c r="D504" i="11"/>
  <c r="D352" i="11"/>
  <c r="D519" i="11"/>
  <c r="D343" i="11"/>
  <c r="D268" i="11"/>
  <c r="D281" i="11"/>
  <c r="D304" i="11"/>
  <c r="D152" i="11"/>
  <c r="D167" i="11"/>
  <c r="D190" i="11"/>
  <c r="D157" i="11"/>
  <c r="D502" i="11"/>
  <c r="D476" i="11"/>
  <c r="D366" i="11"/>
  <c r="D187" i="11"/>
  <c r="D587" i="11"/>
  <c r="D290" i="11"/>
  <c r="D453" i="11"/>
  <c r="D186" i="11"/>
  <c r="D482" i="11"/>
  <c r="D242" i="11"/>
  <c r="D473" i="11"/>
  <c r="D301" i="11"/>
  <c r="D488" i="11"/>
  <c r="D277" i="11"/>
  <c r="D511" i="11"/>
  <c r="D317" i="11"/>
  <c r="D228" i="11"/>
  <c r="D273" i="11"/>
  <c r="D288" i="11"/>
  <c r="D311" i="11"/>
  <c r="D159" i="11"/>
  <c r="D174" i="11"/>
  <c r="D526" i="11"/>
  <c r="D483" i="11"/>
  <c r="D390" i="11"/>
  <c r="D139" i="11"/>
  <c r="D138" i="11"/>
  <c r="D414" i="11"/>
  <c r="D597" i="11"/>
  <c r="D445" i="11"/>
  <c r="D141" i="11"/>
  <c r="D442" i="11"/>
  <c r="D219" i="11"/>
  <c r="D457" i="11"/>
  <c r="D195" i="11"/>
  <c r="D480" i="11"/>
  <c r="D235" i="11"/>
  <c r="D471" i="11"/>
  <c r="D298" i="11"/>
  <c r="D212" i="11"/>
  <c r="D233" i="11"/>
  <c r="D280" i="11"/>
  <c r="D295" i="11"/>
  <c r="D318" i="11"/>
  <c r="D166" i="11"/>
  <c r="D500" i="11"/>
  <c r="D507" i="11"/>
  <c r="D334" i="11"/>
  <c r="D524" i="11"/>
  <c r="D355" i="11"/>
  <c r="D210" i="11"/>
  <c r="D435" i="11"/>
  <c r="D580" i="11"/>
  <c r="D411" i="11"/>
  <c r="D436" i="11"/>
  <c r="D470" i="11"/>
  <c r="D245" i="11"/>
  <c r="D574" i="11"/>
  <c r="D404" i="11"/>
  <c r="D523" i="11"/>
  <c r="D531" i="11"/>
  <c r="D358" i="11"/>
  <c r="D589" i="11"/>
  <c r="D525" i="11"/>
  <c r="D461" i="11"/>
  <c r="D397" i="11"/>
  <c r="D333" i="11"/>
  <c r="D163" i="11"/>
  <c r="D562" i="11"/>
  <c r="D498" i="11"/>
  <c r="D434" i="11"/>
  <c r="D370" i="11"/>
  <c r="D261" i="11"/>
  <c r="D593" i="11"/>
  <c r="D529" i="11"/>
  <c r="D465" i="11"/>
  <c r="D401" i="11"/>
  <c r="D337" i="11"/>
  <c r="D173" i="11"/>
  <c r="D560" i="11"/>
  <c r="D496" i="11"/>
  <c r="D432" i="11"/>
  <c r="D368" i="11"/>
  <c r="D258" i="11"/>
  <c r="D591" i="11"/>
  <c r="D527" i="11"/>
  <c r="D463" i="11"/>
  <c r="D399" i="11"/>
  <c r="D335" i="11"/>
  <c r="D170" i="11"/>
  <c r="D284" i="11"/>
  <c r="D220" i="11"/>
  <c r="D156" i="11"/>
  <c r="D289" i="11"/>
  <c r="D225" i="11"/>
  <c r="D161" i="11"/>
  <c r="D296" i="11"/>
  <c r="D232" i="11"/>
  <c r="D168" i="11"/>
  <c r="D303" i="11"/>
  <c r="D239" i="11"/>
  <c r="D175" i="11"/>
  <c r="D310" i="11"/>
  <c r="D246" i="11"/>
  <c r="D182" i="11"/>
  <c r="K612" i="11"/>
  <c r="K604" i="11"/>
  <c r="K596" i="11"/>
  <c r="K588" i="11"/>
  <c r="K580" i="11"/>
  <c r="K572" i="11"/>
  <c r="K564" i="11"/>
  <c r="K556" i="11"/>
  <c r="K548" i="11"/>
  <c r="K540" i="11"/>
  <c r="K532" i="11"/>
  <c r="K524" i="11"/>
  <c r="K516" i="11"/>
  <c r="K508" i="11"/>
  <c r="K500" i="11"/>
  <c r="K492" i="11"/>
  <c r="K484" i="11"/>
  <c r="K476" i="11"/>
  <c r="K468" i="11"/>
  <c r="K460" i="11"/>
  <c r="K452" i="11"/>
  <c r="K444" i="11"/>
  <c r="K436" i="11"/>
  <c r="K428" i="11"/>
  <c r="K420" i="11"/>
  <c r="K412" i="11"/>
  <c r="K404" i="11"/>
  <c r="K396" i="11"/>
  <c r="K388" i="11"/>
  <c r="K380" i="11"/>
  <c r="K372" i="11"/>
  <c r="K364" i="11"/>
  <c r="K356" i="11"/>
  <c r="K348" i="11"/>
  <c r="K340" i="11"/>
  <c r="K332" i="11"/>
  <c r="K324" i="11"/>
  <c r="K316" i="11"/>
  <c r="K308" i="11"/>
  <c r="K300" i="11"/>
  <c r="K292" i="11"/>
  <c r="K284" i="11"/>
  <c r="K276" i="11"/>
  <c r="K268" i="11"/>
  <c r="K260" i="11"/>
  <c r="K252" i="11"/>
  <c r="K244" i="11"/>
  <c r="K236" i="11"/>
  <c r="K228" i="11"/>
  <c r="K220" i="11"/>
  <c r="K212" i="11"/>
  <c r="K204" i="11"/>
  <c r="K196" i="11"/>
  <c r="K188" i="11"/>
  <c r="K180" i="11"/>
  <c r="K172" i="11"/>
  <c r="K164" i="11"/>
  <c r="K156" i="11"/>
  <c r="K148" i="11"/>
  <c r="K140" i="11"/>
  <c r="K611" i="11"/>
  <c r="K603" i="11"/>
  <c r="K595" i="11"/>
  <c r="K587" i="11"/>
  <c r="K579" i="11"/>
  <c r="K571" i="11"/>
  <c r="K563" i="11"/>
  <c r="K555" i="11"/>
  <c r="K547" i="11"/>
  <c r="K539" i="11"/>
  <c r="K531" i="11"/>
  <c r="K523" i="11"/>
  <c r="K515" i="11"/>
  <c r="K507" i="11"/>
  <c r="K499" i="11"/>
  <c r="K491" i="11"/>
  <c r="K483" i="11"/>
  <c r="K475" i="11"/>
  <c r="K467" i="11"/>
  <c r="K459" i="11"/>
  <c r="K451" i="11"/>
  <c r="K443" i="11"/>
  <c r="K435" i="11"/>
  <c r="K427" i="11"/>
  <c r="K419" i="11"/>
  <c r="K411" i="11"/>
  <c r="K403" i="11"/>
  <c r="K395" i="11"/>
  <c r="K387" i="11"/>
  <c r="K379" i="11"/>
  <c r="K371" i="11"/>
  <c r="K363" i="11"/>
  <c r="K355" i="11"/>
  <c r="K347" i="11"/>
  <c r="K339" i="11"/>
  <c r="K331" i="11"/>
  <c r="K323" i="11"/>
  <c r="K315" i="11"/>
  <c r="K307" i="11"/>
  <c r="K299" i="11"/>
  <c r="K291" i="11"/>
  <c r="K283" i="11"/>
  <c r="K275" i="11"/>
  <c r="K267" i="11"/>
  <c r="K259" i="11"/>
  <c r="K251" i="11"/>
  <c r="K243" i="11"/>
  <c r="K235" i="11"/>
  <c r="K227" i="11"/>
  <c r="K219" i="11"/>
  <c r="K211" i="11"/>
  <c r="K203" i="11"/>
  <c r="K195" i="11"/>
  <c r="K187" i="11"/>
  <c r="K179" i="11"/>
  <c r="K171" i="11"/>
  <c r="K163" i="11"/>
  <c r="K155" i="11"/>
  <c r="K147" i="11"/>
  <c r="K139" i="11"/>
  <c r="K610" i="11"/>
  <c r="K602" i="11"/>
  <c r="K594" i="11"/>
  <c r="K586" i="11"/>
  <c r="K578" i="11"/>
  <c r="K570" i="11"/>
  <c r="K562" i="11"/>
  <c r="K554" i="11"/>
  <c r="K546" i="11"/>
  <c r="K538" i="11"/>
  <c r="K530" i="11"/>
  <c r="K522" i="11"/>
  <c r="K514" i="11"/>
  <c r="K506" i="11"/>
  <c r="K498" i="11"/>
  <c r="K490" i="11"/>
  <c r="K482" i="11"/>
  <c r="K474" i="11"/>
  <c r="K466" i="11"/>
  <c r="K458" i="11"/>
  <c r="K450" i="11"/>
  <c r="K442" i="11"/>
  <c r="K434" i="11"/>
  <c r="K426" i="11"/>
  <c r="K418" i="11"/>
  <c r="K410" i="11"/>
  <c r="K402" i="11"/>
  <c r="K394" i="11"/>
  <c r="K386" i="11"/>
  <c r="K378" i="11"/>
  <c r="K370" i="11"/>
  <c r="K362" i="11"/>
  <c r="K354" i="11"/>
  <c r="K346" i="11"/>
  <c r="K338" i="11"/>
  <c r="K330" i="11"/>
  <c r="K322" i="11"/>
  <c r="K314" i="11"/>
  <c r="K306" i="11"/>
  <c r="K298" i="11"/>
  <c r="K290" i="11"/>
  <c r="K282" i="11"/>
  <c r="K274" i="11"/>
  <c r="K266" i="11"/>
  <c r="K258" i="11"/>
  <c r="K250" i="11"/>
  <c r="K242" i="11"/>
  <c r="K234" i="11"/>
  <c r="K226" i="11"/>
  <c r="K218" i="11"/>
  <c r="K210" i="11"/>
  <c r="K202" i="11"/>
  <c r="K194" i="11"/>
  <c r="K186" i="11"/>
  <c r="K178" i="11"/>
  <c r="K170" i="11"/>
  <c r="K162" i="11"/>
  <c r="K154" i="11"/>
  <c r="K146" i="11"/>
  <c r="K138" i="11"/>
  <c r="K609" i="11"/>
  <c r="K601" i="11"/>
  <c r="K593" i="11"/>
  <c r="K585" i="11"/>
  <c r="K577" i="11"/>
  <c r="K569" i="11"/>
  <c r="K561" i="11"/>
  <c r="K553" i="11"/>
  <c r="K545" i="11"/>
  <c r="K537" i="11"/>
  <c r="K529" i="11"/>
  <c r="K521" i="11"/>
  <c r="K513" i="11"/>
  <c r="K505" i="11"/>
  <c r="K497" i="11"/>
  <c r="K489" i="11"/>
  <c r="K481" i="11"/>
  <c r="K473" i="11"/>
  <c r="K465" i="11"/>
  <c r="K457" i="11"/>
  <c r="K449" i="11"/>
  <c r="K441" i="11"/>
  <c r="K433" i="11"/>
  <c r="K425" i="11"/>
  <c r="K417" i="11"/>
  <c r="K409" i="11"/>
  <c r="K401" i="11"/>
  <c r="K393" i="11"/>
  <c r="K385" i="11"/>
  <c r="K377" i="11"/>
  <c r="K369" i="11"/>
  <c r="K361" i="11"/>
  <c r="K353" i="11"/>
  <c r="K345" i="11"/>
  <c r="K337" i="11"/>
  <c r="K329" i="11"/>
  <c r="K321" i="11"/>
  <c r="K313" i="11"/>
  <c r="K305" i="11"/>
  <c r="K297" i="11"/>
  <c r="K289" i="11"/>
  <c r="K281" i="11"/>
  <c r="K273" i="11"/>
  <c r="K265" i="11"/>
  <c r="K257" i="11"/>
  <c r="K249" i="11"/>
  <c r="K241" i="11"/>
  <c r="K233" i="11"/>
  <c r="K225" i="11"/>
  <c r="K217" i="11"/>
  <c r="K209" i="11"/>
  <c r="K201" i="11"/>
  <c r="K193" i="11"/>
  <c r="K185" i="11"/>
  <c r="K177" i="11"/>
  <c r="K169" i="11"/>
  <c r="K161" i="11"/>
  <c r="K153" i="11"/>
  <c r="K145" i="11"/>
  <c r="K137" i="11"/>
  <c r="K606" i="11"/>
  <c r="K598" i="11"/>
  <c r="K590" i="11"/>
  <c r="K582" i="11"/>
  <c r="K574" i="11"/>
  <c r="K566" i="11"/>
  <c r="K558" i="11"/>
  <c r="K550" i="11"/>
  <c r="K542" i="11"/>
  <c r="K534" i="11"/>
  <c r="K526" i="11"/>
  <c r="K518" i="11"/>
  <c r="K510" i="11"/>
  <c r="K502" i="11"/>
  <c r="K494" i="11"/>
  <c r="K486" i="11"/>
  <c r="K478" i="11"/>
  <c r="K470" i="11"/>
  <c r="K462" i="11"/>
  <c r="K454" i="11"/>
  <c r="K446" i="11"/>
  <c r="K438" i="11"/>
  <c r="K430" i="11"/>
  <c r="K422" i="11"/>
  <c r="K414" i="11"/>
  <c r="K406" i="11"/>
  <c r="K398" i="11"/>
  <c r="K390" i="11"/>
  <c r="K382" i="11"/>
  <c r="K374" i="11"/>
  <c r="K366" i="11"/>
  <c r="K358" i="11"/>
  <c r="K350" i="11"/>
  <c r="K342" i="11"/>
  <c r="K334" i="11"/>
  <c r="K326" i="11"/>
  <c r="K318" i="11"/>
  <c r="K310" i="11"/>
  <c r="K302" i="11"/>
  <c r="K294" i="11"/>
  <c r="K286" i="11"/>
  <c r="K278" i="11"/>
  <c r="K270" i="11"/>
  <c r="K262" i="11"/>
  <c r="K254" i="11"/>
  <c r="K246" i="11"/>
  <c r="K238" i="11"/>
  <c r="K230" i="11"/>
  <c r="K222" i="11"/>
  <c r="K214" i="11"/>
  <c r="K206" i="11"/>
  <c r="K198" i="11"/>
  <c r="K190" i="11"/>
  <c r="K182" i="11"/>
  <c r="K174" i="11"/>
  <c r="K166" i="11"/>
  <c r="K158" i="11"/>
  <c r="K150" i="11"/>
  <c r="K142" i="11"/>
  <c r="K134" i="11"/>
  <c r="K608" i="11"/>
  <c r="K589" i="11"/>
  <c r="K567" i="11"/>
  <c r="K544" i="11"/>
  <c r="K525" i="11"/>
  <c r="K503" i="11"/>
  <c r="K480" i="11"/>
  <c r="K461" i="11"/>
  <c r="K439" i="11"/>
  <c r="K416" i="11"/>
  <c r="K397" i="11"/>
  <c r="K375" i="11"/>
  <c r="K352" i="11"/>
  <c r="K333" i="11"/>
  <c r="K311" i="11"/>
  <c r="K288" i="11"/>
  <c r="K269" i="11"/>
  <c r="K247" i="11"/>
  <c r="K224" i="11"/>
  <c r="K205" i="11"/>
  <c r="K183" i="11"/>
  <c r="K160" i="11"/>
  <c r="K141" i="11"/>
  <c r="K607" i="11"/>
  <c r="K584" i="11"/>
  <c r="K565" i="11"/>
  <c r="K543" i="11"/>
  <c r="K520" i="11"/>
  <c r="K501" i="11"/>
  <c r="K479" i="11"/>
  <c r="K456" i="11"/>
  <c r="K437" i="11"/>
  <c r="K415" i="11"/>
  <c r="K392" i="11"/>
  <c r="K373" i="11"/>
  <c r="K351" i="11"/>
  <c r="K328" i="11"/>
  <c r="K309" i="11"/>
  <c r="K287" i="11"/>
  <c r="K264" i="11"/>
  <c r="K245" i="11"/>
  <c r="K223" i="11"/>
  <c r="K200" i="11"/>
  <c r="K181" i="11"/>
  <c r="K159" i="11"/>
  <c r="K136" i="11"/>
  <c r="K605" i="11"/>
  <c r="K583" i="11"/>
  <c r="K560" i="11"/>
  <c r="K541" i="11"/>
  <c r="K519" i="11"/>
  <c r="K496" i="11"/>
  <c r="K477" i="11"/>
  <c r="K455" i="11"/>
  <c r="K432" i="11"/>
  <c r="K413" i="11"/>
  <c r="K391" i="11"/>
  <c r="K368" i="11"/>
  <c r="K349" i="11"/>
  <c r="K327" i="11"/>
  <c r="K304" i="11"/>
  <c r="K285" i="11"/>
  <c r="K263" i="11"/>
  <c r="K240" i="11"/>
  <c r="K221" i="11"/>
  <c r="K199" i="11"/>
  <c r="K176" i="11"/>
  <c r="K157" i="11"/>
  <c r="K135" i="11"/>
  <c r="K600" i="11"/>
  <c r="K581" i="11"/>
  <c r="K559" i="11"/>
  <c r="K536" i="11"/>
  <c r="K517" i="11"/>
  <c r="K495" i="11"/>
  <c r="K472" i="11"/>
  <c r="K453" i="11"/>
  <c r="K431" i="11"/>
  <c r="K408" i="11"/>
  <c r="K389" i="11"/>
  <c r="K367" i="11"/>
  <c r="K344" i="11"/>
  <c r="K325" i="11"/>
  <c r="K303" i="11"/>
  <c r="K280" i="11"/>
  <c r="K261" i="11"/>
  <c r="K239" i="11"/>
  <c r="K216" i="11"/>
  <c r="K197" i="11"/>
  <c r="K175" i="11"/>
  <c r="K152" i="11"/>
  <c r="K133" i="11"/>
  <c r="J133" i="11" s="1"/>
  <c r="K592" i="11"/>
  <c r="K573" i="11"/>
  <c r="K551" i="11"/>
  <c r="K528" i="11"/>
  <c r="K509" i="11"/>
  <c r="K487" i="11"/>
  <c r="K464" i="11"/>
  <c r="K445" i="11"/>
  <c r="K423" i="11"/>
  <c r="K400" i="11"/>
  <c r="K381" i="11"/>
  <c r="K359" i="11"/>
  <c r="K336" i="11"/>
  <c r="K317" i="11"/>
  <c r="K295" i="11"/>
  <c r="K272" i="11"/>
  <c r="K253" i="11"/>
  <c r="K231" i="11"/>
  <c r="K208" i="11"/>
  <c r="K189" i="11"/>
  <c r="K167" i="11"/>
  <c r="K144" i="11"/>
  <c r="K599" i="11"/>
  <c r="K549" i="11"/>
  <c r="K488" i="11"/>
  <c r="K429" i="11"/>
  <c r="K376" i="11"/>
  <c r="K319" i="11"/>
  <c r="K256" i="11"/>
  <c r="K207" i="11"/>
  <c r="K149" i="11"/>
  <c r="K568" i="11"/>
  <c r="K279" i="11"/>
  <c r="K229" i="11"/>
  <c r="K168" i="11"/>
  <c r="K597" i="11"/>
  <c r="K535" i="11"/>
  <c r="K485" i="11"/>
  <c r="K424" i="11"/>
  <c r="K365" i="11"/>
  <c r="K312" i="11"/>
  <c r="K255" i="11"/>
  <c r="K192" i="11"/>
  <c r="K143" i="11"/>
  <c r="K341" i="11"/>
  <c r="K591" i="11"/>
  <c r="K533" i="11"/>
  <c r="K471" i="11"/>
  <c r="K421" i="11"/>
  <c r="K360" i="11"/>
  <c r="K301" i="11"/>
  <c r="K248" i="11"/>
  <c r="K191" i="11"/>
  <c r="K511" i="11"/>
  <c r="K576" i="11"/>
  <c r="K527" i="11"/>
  <c r="K469" i="11"/>
  <c r="K407" i="11"/>
  <c r="K357" i="11"/>
  <c r="K296" i="11"/>
  <c r="K237" i="11"/>
  <c r="K184" i="11"/>
  <c r="K575" i="11"/>
  <c r="K512" i="11"/>
  <c r="K463" i="11"/>
  <c r="K405" i="11"/>
  <c r="K343" i="11"/>
  <c r="K293" i="11"/>
  <c r="K232" i="11"/>
  <c r="K173" i="11"/>
  <c r="K399" i="11"/>
  <c r="K557" i="11"/>
  <c r="K504" i="11"/>
  <c r="K447" i="11"/>
  <c r="K384" i="11"/>
  <c r="K335" i="11"/>
  <c r="K277" i="11"/>
  <c r="K215" i="11"/>
  <c r="K165" i="11"/>
  <c r="K552" i="11"/>
  <c r="K493" i="11"/>
  <c r="K440" i="11"/>
  <c r="K383" i="11"/>
  <c r="K320" i="11"/>
  <c r="K271" i="11"/>
  <c r="K213" i="11"/>
  <c r="K151" i="11"/>
  <c r="K448" i="11"/>
  <c r="D612" i="11"/>
  <c r="D443" i="11"/>
  <c r="D165" i="11"/>
  <c r="D460" i="11"/>
  <c r="D221" i="11"/>
  <c r="D563" i="11"/>
  <c r="D315" i="11"/>
  <c r="D516" i="11"/>
  <c r="D347" i="11"/>
  <c r="D579" i="11"/>
  <c r="D406" i="11"/>
  <c r="D606" i="11"/>
  <c r="D510" i="11"/>
  <c r="D340" i="11"/>
  <c r="D267" i="11"/>
  <c r="D467" i="11"/>
  <c r="D229" i="11"/>
  <c r="D565" i="11"/>
  <c r="D501" i="11"/>
  <c r="D437" i="11"/>
  <c r="D373" i="11"/>
  <c r="D269" i="11"/>
  <c r="D602" i="11"/>
  <c r="D538" i="11"/>
  <c r="D474" i="11"/>
  <c r="D410" i="11"/>
  <c r="D346" i="11"/>
  <c r="D197" i="11"/>
  <c r="D569" i="11"/>
  <c r="D505" i="11"/>
  <c r="D441" i="11"/>
  <c r="D377" i="11"/>
  <c r="D282" i="11"/>
  <c r="D600" i="11"/>
  <c r="D536" i="11"/>
  <c r="D472" i="11"/>
  <c r="D408" i="11"/>
  <c r="D344" i="11"/>
  <c r="D194" i="11"/>
  <c r="D567" i="11"/>
  <c r="D503" i="11"/>
  <c r="D439" i="11"/>
  <c r="D375" i="11"/>
  <c r="D275" i="11"/>
  <c r="D324" i="11"/>
  <c r="D260" i="11"/>
  <c r="D196" i="11"/>
  <c r="D329" i="11"/>
  <c r="D265" i="11"/>
  <c r="D201" i="11"/>
  <c r="D137" i="11"/>
  <c r="D272" i="11"/>
  <c r="D208" i="11"/>
  <c r="D144" i="11"/>
  <c r="D279" i="11"/>
  <c r="D215" i="11"/>
  <c r="D151" i="11"/>
  <c r="D286" i="11"/>
  <c r="D222" i="11"/>
  <c r="D158" i="11"/>
  <c r="D590" i="11"/>
  <c r="D420" i="11"/>
  <c r="D611" i="11"/>
  <c r="D438" i="11"/>
  <c r="D162" i="11"/>
  <c r="D540" i="11"/>
  <c r="D266" i="11"/>
  <c r="D494" i="11"/>
  <c r="D309" i="11"/>
  <c r="D556" i="11"/>
  <c r="D387" i="11"/>
  <c r="D478" i="11"/>
  <c r="D491" i="11"/>
  <c r="D293" i="11"/>
  <c r="D371" i="11"/>
  <c r="D444" i="11"/>
  <c r="D179" i="11"/>
  <c r="D557" i="11"/>
  <c r="D493" i="11"/>
  <c r="D429" i="11"/>
  <c r="D365" i="11"/>
  <c r="D250" i="11"/>
  <c r="D594" i="11"/>
  <c r="D530" i="11"/>
  <c r="D466" i="11"/>
  <c r="D402" i="11"/>
  <c r="D338" i="11"/>
  <c r="D178" i="11"/>
  <c r="D561" i="11"/>
  <c r="D497" i="11"/>
  <c r="D433" i="11"/>
  <c r="D369" i="11"/>
  <c r="D259" i="11"/>
  <c r="D592" i="11"/>
  <c r="D528" i="11"/>
  <c r="D464" i="11"/>
  <c r="D400" i="11"/>
  <c r="D336" i="11"/>
  <c r="D171" i="11"/>
  <c r="D559" i="11"/>
  <c r="D495" i="11"/>
  <c r="D431" i="11"/>
  <c r="D367" i="11"/>
  <c r="D253" i="11"/>
  <c r="D316" i="11"/>
  <c r="D252" i="11"/>
  <c r="D188" i="11"/>
  <c r="D321" i="11"/>
  <c r="D257" i="11"/>
  <c r="D193" i="11"/>
  <c r="D328" i="11"/>
  <c r="D264" i="11"/>
  <c r="D200" i="11"/>
  <c r="D136" i="11"/>
  <c r="D271" i="11"/>
  <c r="D207" i="11"/>
  <c r="D143" i="11"/>
  <c r="D278" i="11"/>
  <c r="D214" i="11"/>
  <c r="D150" i="11"/>
  <c r="D571" i="11"/>
  <c r="D398" i="11"/>
  <c r="D588" i="11"/>
  <c r="D419" i="11"/>
  <c r="D542" i="11"/>
  <c r="D518" i="11"/>
  <c r="D203" i="11"/>
  <c r="D475" i="11"/>
  <c r="D251" i="11"/>
  <c r="D534" i="11"/>
  <c r="D364" i="11"/>
  <c r="D330" i="11"/>
  <c r="D468" i="11"/>
  <c r="D243" i="11"/>
  <c r="D595" i="11"/>
  <c r="D422" i="11"/>
  <c r="D133" i="11"/>
  <c r="C133" i="11" s="1"/>
  <c r="D549" i="11"/>
  <c r="D485" i="11"/>
  <c r="D421" i="11"/>
  <c r="D357" i="11"/>
  <c r="D227" i="11"/>
  <c r="D586" i="11"/>
  <c r="D522" i="11"/>
  <c r="D458" i="11"/>
  <c r="D394" i="11"/>
  <c r="D325" i="11"/>
  <c r="D155" i="11"/>
  <c r="D553" i="11"/>
  <c r="D489" i="11"/>
  <c r="D425" i="11"/>
  <c r="D361" i="11"/>
  <c r="D237" i="11"/>
  <c r="D584" i="11"/>
  <c r="D520" i="11"/>
  <c r="D456" i="11"/>
  <c r="D392" i="11"/>
  <c r="D322" i="11"/>
  <c r="D149" i="11"/>
  <c r="D551" i="11"/>
  <c r="D487" i="11"/>
  <c r="D423" i="11"/>
  <c r="D359" i="11"/>
  <c r="D234" i="11"/>
  <c r="D308" i="11"/>
  <c r="D244" i="11"/>
  <c r="D180" i="11"/>
  <c r="D313" i="11"/>
  <c r="D249" i="11"/>
  <c r="D185" i="11"/>
  <c r="D320" i="11"/>
  <c r="D256" i="11"/>
  <c r="D192" i="11"/>
  <c r="D327" i="11"/>
  <c r="D263" i="11"/>
  <c r="D199" i="11"/>
  <c r="D135" i="11"/>
  <c r="D270" i="11"/>
  <c r="D206" i="11"/>
  <c r="D142" i="11"/>
  <c r="D548" i="11"/>
  <c r="D379" i="11"/>
  <c r="D566" i="11"/>
  <c r="D396" i="11"/>
  <c r="D459" i="11"/>
  <c r="D499" i="11"/>
  <c r="D146" i="11"/>
  <c r="D452" i="11"/>
  <c r="D202" i="11"/>
  <c r="D515" i="11"/>
  <c r="D342" i="11"/>
  <c r="D412" i="11"/>
  <c r="D446" i="11"/>
  <c r="D181" i="11"/>
  <c r="D572" i="11"/>
  <c r="D403" i="11"/>
  <c r="D605" i="11"/>
  <c r="D541" i="11"/>
  <c r="D477" i="11"/>
  <c r="D413" i="11"/>
  <c r="D349" i="11"/>
  <c r="D205" i="11"/>
  <c r="D578" i="11"/>
  <c r="D514" i="11"/>
  <c r="D450" i="11"/>
  <c r="D386" i="11"/>
  <c r="D306" i="11"/>
  <c r="D609" i="11"/>
  <c r="D545" i="11"/>
  <c r="D481" i="11"/>
  <c r="D417" i="11"/>
  <c r="D353" i="11"/>
  <c r="D218" i="11"/>
  <c r="D576" i="11"/>
  <c r="D512" i="11"/>
  <c r="D448" i="11"/>
  <c r="D384" i="11"/>
  <c r="D299" i="11"/>
  <c r="D607" i="11"/>
  <c r="D543" i="11"/>
  <c r="D479" i="11"/>
  <c r="D415" i="11"/>
  <c r="D351" i="11"/>
  <c r="D211" i="11"/>
  <c r="D300" i="11"/>
  <c r="D236" i="11"/>
  <c r="D172" i="11"/>
  <c r="D305" i="11"/>
  <c r="D241" i="11"/>
  <c r="D177" i="11"/>
  <c r="D312" i="11"/>
  <c r="D248" i="11"/>
  <c r="D184" i="11"/>
  <c r="D319" i="11"/>
  <c r="D255" i="11"/>
  <c r="D191" i="11"/>
  <c r="D326" i="11"/>
  <c r="D262" i="11"/>
  <c r="D198" i="11"/>
  <c r="D134" i="11"/>
  <c r="D71" i="11"/>
  <c r="D72" i="11"/>
  <c r="G70" i="11"/>
  <c r="F63" i="15"/>
  <c r="E63" i="15" s="1"/>
  <c r="F58" i="15"/>
  <c r="E58" i="15" s="1"/>
  <c r="F44" i="15"/>
  <c r="E44" i="15" s="1"/>
  <c r="F51" i="15"/>
  <c r="E51" i="15" s="1"/>
  <c r="M23" i="15"/>
  <c r="L23" i="15" s="1"/>
  <c r="M50" i="15"/>
  <c r="L50" i="15" s="1"/>
  <c r="M35" i="15"/>
  <c r="L35" i="15" s="1"/>
  <c r="M49" i="15"/>
  <c r="L49" i="15" s="1"/>
  <c r="M53" i="15"/>
  <c r="L53" i="15" s="1"/>
  <c r="M24" i="15"/>
  <c r="L24" i="15" s="1"/>
  <c r="M13" i="15"/>
  <c r="L13" i="15" s="1"/>
  <c r="M36" i="15"/>
  <c r="L36" i="15" s="1"/>
  <c r="M19" i="15"/>
  <c r="L19" i="15" s="1"/>
  <c r="M55" i="15"/>
  <c r="L55" i="15" s="1"/>
  <c r="M33" i="15"/>
  <c r="L33" i="15" s="1"/>
  <c r="M34" i="15"/>
  <c r="L34" i="15" s="1"/>
  <c r="F13" i="15"/>
  <c r="E13" i="15" s="1"/>
  <c r="F36" i="15"/>
  <c r="E36" i="15" s="1"/>
  <c r="F67" i="15"/>
  <c r="E67" i="15" s="1"/>
  <c r="F54" i="15"/>
  <c r="E54" i="15" s="1"/>
  <c r="F31" i="15"/>
  <c r="E31" i="15" s="1"/>
  <c r="F17" i="15"/>
  <c r="E17" i="15" s="1"/>
  <c r="F39" i="15"/>
  <c r="E39" i="15" s="1"/>
  <c r="F40" i="15"/>
  <c r="E40" i="15" s="1"/>
  <c r="F61" i="15"/>
  <c r="E61" i="15" s="1"/>
  <c r="F28" i="15"/>
  <c r="E28" i="15" s="1"/>
  <c r="F53" i="15"/>
  <c r="E53" i="15" s="1"/>
  <c r="F50" i="15"/>
  <c r="E50" i="15" s="1"/>
  <c r="F59" i="15"/>
  <c r="E59" i="15" s="1"/>
  <c r="F45" i="15"/>
  <c r="E45" i="15" s="1"/>
  <c r="F37" i="15"/>
  <c r="E37" i="15" s="1"/>
  <c r="F12" i="15"/>
  <c r="E12" i="15" s="1"/>
  <c r="M48" i="15"/>
  <c r="L48" i="15" s="1"/>
  <c r="F11" i="15"/>
  <c r="E11" i="15" s="1"/>
  <c r="M12" i="15"/>
  <c r="L12" i="15" s="1"/>
  <c r="M51" i="15"/>
  <c r="L51" i="15" s="1"/>
  <c r="M57" i="15"/>
  <c r="L57" i="15" s="1"/>
  <c r="M21" i="15"/>
  <c r="L21" i="15" s="1"/>
  <c r="M38" i="15"/>
  <c r="L38" i="15" s="1"/>
  <c r="M31" i="15"/>
  <c r="L31" i="15" s="1"/>
  <c r="F27" i="15"/>
  <c r="E27" i="15" s="1"/>
  <c r="F29" i="15"/>
  <c r="E29" i="15" s="1"/>
  <c r="F23" i="15"/>
  <c r="E23" i="15" s="1"/>
  <c r="F25" i="15"/>
  <c r="E25" i="15" s="1"/>
  <c r="F19" i="15"/>
  <c r="E19" i="15" s="1"/>
  <c r="F26" i="15"/>
  <c r="E26" i="15" s="1"/>
  <c r="F66" i="15"/>
  <c r="E66" i="15" s="1"/>
  <c r="M26" i="15"/>
  <c r="L26" i="15" s="1"/>
  <c r="F18" i="15"/>
  <c r="E18" i="15" s="1"/>
  <c r="F49" i="15"/>
  <c r="E49" i="15" s="1"/>
  <c r="M42" i="15"/>
  <c r="L42" i="15" s="1"/>
  <c r="M11" i="15"/>
  <c r="L11" i="15" s="1"/>
  <c r="M37" i="15"/>
  <c r="L37" i="15" s="1"/>
  <c r="M40" i="15"/>
  <c r="L40" i="15" s="1"/>
  <c r="M14" i="15"/>
  <c r="L14" i="15" s="1"/>
  <c r="M17" i="15"/>
  <c r="L17" i="15" s="1"/>
  <c r="F15" i="15"/>
  <c r="E15" i="15" s="1"/>
  <c r="F10" i="15"/>
  <c r="E10" i="15" s="1"/>
  <c r="F22" i="15"/>
  <c r="E22" i="15" s="1"/>
  <c r="M41" i="15"/>
  <c r="L41" i="15" s="1"/>
  <c r="F56" i="15"/>
  <c r="E56" i="15" s="1"/>
  <c r="M10" i="15"/>
  <c r="L10" i="15" s="1"/>
  <c r="M18" i="15"/>
  <c r="L18" i="15" s="1"/>
  <c r="M20" i="15"/>
  <c r="L20" i="15" s="1"/>
  <c r="M54" i="15"/>
  <c r="L54" i="15" s="1"/>
  <c r="M43" i="15"/>
  <c r="L43" i="15" s="1"/>
  <c r="M44" i="15"/>
  <c r="L44" i="15" s="1"/>
  <c r="F21" i="15"/>
  <c r="E21" i="15" s="1"/>
  <c r="F69" i="15"/>
  <c r="E69" i="15" s="1"/>
  <c r="F64" i="15"/>
  <c r="E64" i="15" s="1"/>
  <c r="F16" i="15"/>
  <c r="E16" i="15" s="1"/>
  <c r="F24" i="15"/>
  <c r="E24" i="15" s="1"/>
  <c r="F34" i="15"/>
  <c r="E34" i="15" s="1"/>
  <c r="M27" i="15"/>
  <c r="L27" i="15" s="1"/>
  <c r="F32" i="15"/>
  <c r="E32" i="15" s="1"/>
  <c r="F52" i="15"/>
  <c r="E52" i="15" s="1"/>
  <c r="M39" i="15"/>
  <c r="L39" i="15" s="1"/>
  <c r="M30" i="15"/>
  <c r="L30" i="15" s="1"/>
  <c r="M45" i="15"/>
  <c r="L45" i="15" s="1"/>
  <c r="M46" i="15"/>
  <c r="L46" i="15" s="1"/>
  <c r="M32" i="15"/>
  <c r="L32" i="15" s="1"/>
  <c r="M25" i="15"/>
  <c r="L25" i="15" s="1"/>
  <c r="F68" i="15"/>
  <c r="E68" i="15" s="1"/>
  <c r="F60" i="15"/>
  <c r="E60" i="15" s="1"/>
  <c r="F38" i="15"/>
  <c r="E38" i="15" s="1"/>
  <c r="F47" i="15"/>
  <c r="E47" i="15" s="1"/>
  <c r="F55" i="15"/>
  <c r="E55" i="15" s="1"/>
  <c r="F62" i="15"/>
  <c r="E62" i="15" s="1"/>
  <c r="F46" i="15"/>
  <c r="E46" i="15" s="1"/>
  <c r="F35" i="15"/>
  <c r="E35" i="15" s="1"/>
  <c r="F20" i="15"/>
  <c r="E20" i="15" s="1"/>
  <c r="M29" i="15"/>
  <c r="L29" i="15" s="1"/>
  <c r="M47" i="15"/>
  <c r="L47" i="15" s="1"/>
  <c r="F65" i="15"/>
  <c r="E65" i="15" s="1"/>
  <c r="F48" i="15"/>
  <c r="E48" i="15" s="1"/>
  <c r="F57" i="15"/>
  <c r="E57" i="15" s="1"/>
  <c r="M15" i="15"/>
  <c r="L15" i="15" s="1"/>
  <c r="M16" i="15"/>
  <c r="L16" i="15" s="1"/>
  <c r="M28" i="15"/>
  <c r="L28" i="15" s="1"/>
  <c r="M22" i="15"/>
  <c r="L22" i="15" s="1"/>
  <c r="M56" i="15"/>
  <c r="L56" i="15" s="1"/>
  <c r="M52" i="15"/>
  <c r="L52" i="15" s="1"/>
  <c r="F33" i="15"/>
  <c r="E33" i="15" s="1"/>
  <c r="F42" i="15"/>
  <c r="E42" i="15" s="1"/>
  <c r="F14" i="15"/>
  <c r="E14" i="15" s="1"/>
  <c r="F41" i="15"/>
  <c r="E41" i="15" s="1"/>
  <c r="F43" i="15"/>
  <c r="E43" i="15" s="1"/>
  <c r="F30" i="15"/>
  <c r="E30" i="15" s="1"/>
  <c r="Y811" i="11"/>
  <c r="Y764" i="11"/>
  <c r="Y1094" i="11"/>
  <c r="Y915" i="11"/>
  <c r="Y942" i="11"/>
  <c r="Y1019" i="11"/>
  <c r="Y1027" i="11"/>
  <c r="Y1067" i="11"/>
  <c r="Y937" i="11"/>
  <c r="Y651" i="11"/>
  <c r="Y1060" i="11"/>
  <c r="Y1012" i="11"/>
  <c r="Y935" i="11"/>
  <c r="Y644" i="11"/>
  <c r="Y763" i="11"/>
  <c r="Y1070" i="11"/>
  <c r="Y1038" i="11"/>
  <c r="Y1030" i="11"/>
  <c r="Y786" i="11"/>
  <c r="Y928" i="11"/>
  <c r="Y923" i="11"/>
  <c r="Y921" i="11"/>
  <c r="Y830" i="11"/>
  <c r="Y907" i="11"/>
  <c r="Y955" i="11"/>
  <c r="Y987" i="11"/>
  <c r="Y790" i="11"/>
  <c r="Y713" i="11"/>
  <c r="Y659" i="11"/>
  <c r="Y828" i="11"/>
  <c r="Y882" i="11"/>
  <c r="Y888" i="11"/>
  <c r="Y807" i="11"/>
  <c r="Y719" i="11"/>
  <c r="Y670" i="11"/>
  <c r="Y865" i="11"/>
  <c r="Y694" i="11"/>
  <c r="Y871" i="11"/>
  <c r="Y776" i="11"/>
  <c r="Y961" i="11"/>
  <c r="Y681" i="11"/>
  <c r="Y953" i="11"/>
  <c r="Y745" i="11"/>
  <c r="Y914" i="11"/>
  <c r="Y725" i="11"/>
  <c r="Y724" i="11"/>
  <c r="Y773" i="11"/>
  <c r="Y771" i="11"/>
  <c r="Y640" i="11"/>
  <c r="Y822" i="11"/>
  <c r="Y803" i="11"/>
  <c r="Y1078" i="11"/>
  <c r="Y1089" i="11"/>
  <c r="Y823" i="11"/>
  <c r="Y905" i="11"/>
  <c r="Y746" i="11"/>
  <c r="Y1086" i="11"/>
  <c r="Y1013" i="11"/>
  <c r="Y1041" i="11"/>
  <c r="Y1037" i="11"/>
  <c r="H70" i="11"/>
  <c r="J70" i="11"/>
  <c r="L70" i="11"/>
  <c r="I71" i="11"/>
  <c r="L72" i="11"/>
  <c r="I72" i="11"/>
  <c r="H72" i="11"/>
  <c r="E71" i="11"/>
  <c r="F71" i="11"/>
  <c r="J71" i="11"/>
  <c r="K72" i="11"/>
  <c r="L71" i="11"/>
  <c r="H71" i="11"/>
  <c r="J72" i="11"/>
  <c r="G72" i="11"/>
  <c r="E72" i="11"/>
  <c r="G71" i="11"/>
  <c r="F83" i="15"/>
  <c r="E83" i="15" s="1"/>
  <c r="F270" i="15"/>
  <c r="E270" i="15" s="1"/>
  <c r="F438" i="15"/>
  <c r="E438" i="15" s="1"/>
  <c r="F218" i="15"/>
  <c r="E218" i="15" s="1"/>
  <c r="F293" i="15"/>
  <c r="E293" i="15" s="1"/>
  <c r="F113" i="15"/>
  <c r="E113" i="15" s="1"/>
  <c r="M325" i="15"/>
  <c r="L325" i="15" s="1"/>
  <c r="F285" i="15"/>
  <c r="E285" i="15" s="1"/>
  <c r="M403" i="15"/>
  <c r="L403" i="15" s="1"/>
  <c r="Y1010" i="11"/>
  <c r="Y934" i="11"/>
  <c r="Y833" i="11"/>
  <c r="Y759" i="11"/>
  <c r="Y967" i="11"/>
  <c r="Y674" i="11"/>
  <c r="Y656" i="11"/>
  <c r="Y1052" i="11"/>
  <c r="Y986" i="11"/>
  <c r="Y732" i="11"/>
  <c r="Y886" i="11"/>
  <c r="Y726" i="11"/>
  <c r="Y638" i="11"/>
  <c r="Y660" i="11"/>
  <c r="Y662" i="11"/>
  <c r="Y1062" i="11"/>
  <c r="Y985" i="11"/>
  <c r="Y891" i="11"/>
  <c r="Y862" i="11"/>
  <c r="Y938" i="11"/>
  <c r="Y747" i="11"/>
  <c r="Y740" i="11"/>
  <c r="Y1044" i="11"/>
  <c r="Y978" i="11"/>
  <c r="Y715" i="11"/>
  <c r="Y874" i="11"/>
  <c r="Y696" i="11"/>
  <c r="Y627" i="11"/>
  <c r="Y625" i="11"/>
  <c r="Y629" i="11"/>
  <c r="Y1054" i="11"/>
  <c r="Y966" i="11"/>
  <c r="Y875" i="11"/>
  <c r="Y827" i="11"/>
  <c r="Y997" i="11"/>
  <c r="Y721" i="11"/>
  <c r="Y720" i="11"/>
  <c r="Y1033" i="11"/>
  <c r="Y1097" i="11"/>
  <c r="Y705" i="11"/>
  <c r="Y859" i="11"/>
  <c r="Y1014" i="11"/>
  <c r="Y909" i="11"/>
  <c r="Y922" i="11"/>
  <c r="Y962" i="11"/>
  <c r="Y1024" i="11"/>
  <c r="Y952" i="11"/>
  <c r="Y848" i="11"/>
  <c r="Y808" i="11"/>
  <c r="Y968" i="11"/>
  <c r="Y685" i="11"/>
  <c r="Y682" i="11"/>
  <c r="Y749" i="11"/>
  <c r="Y697" i="11"/>
  <c r="Y1028" i="11"/>
  <c r="Y1100" i="11"/>
  <c r="Y1074" i="11"/>
  <c r="Y691" i="11"/>
  <c r="Y679" i="11"/>
  <c r="Y637" i="11"/>
  <c r="Y999" i="11"/>
  <c r="Y845" i="11"/>
  <c r="Y896" i="11"/>
  <c r="Y1057" i="11"/>
  <c r="Y949" i="11"/>
  <c r="Y767" i="11"/>
  <c r="Y631" i="11"/>
  <c r="Y793" i="11"/>
  <c r="Y1008" i="11"/>
  <c r="Y1081" i="11"/>
  <c r="Y1065" i="11"/>
  <c r="Y829" i="11"/>
  <c r="Y940" i="11"/>
  <c r="Y858" i="11"/>
  <c r="Y754" i="11"/>
  <c r="Y804" i="11"/>
  <c r="Y917" i="11"/>
  <c r="Y920" i="11"/>
  <c r="Y806" i="11"/>
  <c r="Y735" i="11"/>
  <c r="Y944" i="11"/>
  <c r="Y663" i="11"/>
  <c r="Y630" i="11"/>
  <c r="Y984" i="11"/>
  <c r="Y1073" i="11"/>
  <c r="Y1047" i="11"/>
  <c r="Y821" i="11"/>
  <c r="Y918" i="11"/>
  <c r="Y839" i="11"/>
  <c r="Y683" i="11"/>
  <c r="Y777" i="11"/>
  <c r="Y899" i="11"/>
  <c r="Y912" i="11"/>
  <c r="Y762" i="11"/>
  <c r="Y1051" i="11"/>
  <c r="Y869" i="11"/>
  <c r="Y653" i="11"/>
  <c r="Y939" i="11"/>
  <c r="Y976" i="11"/>
  <c r="Y1092" i="11"/>
  <c r="Y1096" i="11"/>
  <c r="Y802" i="11"/>
  <c r="Y880" i="11"/>
  <c r="Y766" i="11"/>
  <c r="Y650" i="11"/>
  <c r="Y718" i="11"/>
  <c r="Y885" i="11"/>
  <c r="Y904" i="11"/>
  <c r="Y1084" i="11"/>
  <c r="Y963" i="11"/>
  <c r="Y783" i="11"/>
  <c r="Y642" i="11"/>
  <c r="Y836" i="11"/>
  <c r="Y898" i="11"/>
  <c r="Y852" i="11"/>
  <c r="Y791" i="11"/>
  <c r="Y965" i="11"/>
  <c r="Y1023" i="11"/>
  <c r="Y815" i="11"/>
  <c r="Y673" i="11"/>
  <c r="Y805" i="11"/>
  <c r="Y1042" i="11"/>
  <c r="Y819" i="11"/>
  <c r="Y964" i="11"/>
  <c r="Y813" i="11"/>
  <c r="Y686" i="11"/>
  <c r="Y797" i="11"/>
  <c r="Y936" i="11"/>
  <c r="Y1091" i="11"/>
  <c r="Y1080" i="11"/>
  <c r="Y1016" i="11"/>
  <c r="Y785" i="11"/>
  <c r="Y800" i="11"/>
  <c r="Y698" i="11"/>
  <c r="Y872" i="11"/>
  <c r="Y678" i="11"/>
  <c r="Y835" i="11"/>
  <c r="Y856" i="11"/>
  <c r="Y1039" i="11"/>
  <c r="Y913" i="11"/>
  <c r="Y750" i="11"/>
  <c r="Y988" i="11"/>
  <c r="Y711" i="11"/>
  <c r="Y1083" i="11"/>
  <c r="Y1055" i="11"/>
  <c r="Y995" i="11"/>
  <c r="Y772" i="11"/>
  <c r="Y784" i="11"/>
  <c r="Y664" i="11"/>
  <c r="Y812" i="11"/>
  <c r="Y645" i="11"/>
  <c r="Y818" i="11"/>
  <c r="Y849" i="11"/>
  <c r="Y1005" i="11"/>
  <c r="Y850" i="11"/>
  <c r="Y736" i="11"/>
  <c r="Y924" i="11"/>
  <c r="Y672" i="11"/>
  <c r="Y1075" i="11"/>
  <c r="Y1043" i="11"/>
  <c r="Y977" i="11"/>
  <c r="Y758" i="11"/>
  <c r="Y774" i="11"/>
  <c r="Y632" i="11"/>
  <c r="Y768" i="11"/>
  <c r="Y628" i="11"/>
  <c r="Y1050" i="11"/>
  <c r="Y834" i="11"/>
  <c r="Y983" i="11"/>
  <c r="Y826" i="11"/>
  <c r="Y712" i="11"/>
  <c r="Y846" i="11"/>
  <c r="Y646" i="11"/>
  <c r="Y748" i="11"/>
  <c r="Y970" i="11"/>
  <c r="Y867" i="11"/>
  <c r="Y741" i="11"/>
  <c r="Y911" i="11"/>
  <c r="Y992" i="11"/>
  <c r="Y1046" i="11"/>
  <c r="Y1011" i="11"/>
  <c r="Y996" i="11"/>
  <c r="Y739" i="11"/>
  <c r="Y894" i="11"/>
  <c r="Y730" i="11"/>
  <c r="Y643" i="11"/>
  <c r="Y667" i="11"/>
  <c r="Y671" i="11"/>
  <c r="Y1098" i="11"/>
  <c r="Y1036" i="11"/>
  <c r="Y951" i="11"/>
  <c r="Y1004" i="11"/>
  <c r="Y722" i="11"/>
  <c r="Y974" i="11"/>
  <c r="Y657" i="11"/>
  <c r="Y863" i="11"/>
  <c r="Y1031" i="11"/>
  <c r="Y799" i="11"/>
  <c r="Y946" i="11"/>
  <c r="Y795" i="11"/>
  <c r="Y675" i="11"/>
  <c r="Y760" i="11"/>
  <c r="Y884" i="11"/>
  <c r="Y1090" i="11"/>
  <c r="Y1088" i="11"/>
  <c r="Y933" i="11"/>
  <c r="Y971" i="11"/>
  <c r="Y716" i="11"/>
  <c r="Y930" i="11"/>
  <c r="Y945" i="11"/>
  <c r="Y668" i="11"/>
  <c r="Y1020" i="11"/>
  <c r="Y770" i="11"/>
  <c r="Y932" i="11"/>
  <c r="Y780" i="11"/>
  <c r="Y665" i="11"/>
  <c r="Y707" i="11"/>
  <c r="Y737" i="11"/>
  <c r="Y1082" i="11"/>
  <c r="Y1053" i="11"/>
  <c r="Y919" i="11"/>
  <c r="Y927" i="11"/>
  <c r="Y700" i="11"/>
  <c r="Y857" i="11"/>
  <c r="Y890" i="11"/>
  <c r="Y661" i="11"/>
  <c r="Y1003" i="11"/>
  <c r="Y756" i="11"/>
  <c r="Y902" i="11"/>
  <c r="Y753" i="11"/>
  <c r="Y654" i="11"/>
  <c r="Y684" i="11"/>
  <c r="Y699" i="11"/>
  <c r="Y649" i="11"/>
  <c r="Y889" i="11"/>
  <c r="Y717" i="11"/>
  <c r="Y743" i="11"/>
  <c r="Y901" i="11"/>
  <c r="Y1017" i="11"/>
  <c r="Y861" i="11"/>
  <c r="Y969" i="11"/>
  <c r="Y1085" i="11"/>
  <c r="Y1076" i="11"/>
  <c r="Y840" i="11"/>
  <c r="Y948" i="11"/>
  <c r="Y877" i="11"/>
  <c r="Y843" i="11"/>
  <c r="Y816" i="11"/>
  <c r="Y1066" i="11"/>
  <c r="Y1007" i="11"/>
  <c r="Y903" i="11"/>
  <c r="Y881" i="11"/>
  <c r="Y950" i="11"/>
  <c r="Y765" i="11"/>
  <c r="Y778" i="11"/>
  <c r="Y1048" i="11"/>
  <c r="Y982" i="11"/>
  <c r="Y723" i="11"/>
  <c r="Y878" i="11"/>
  <c r="Y710" i="11"/>
  <c r="Y633" i="11"/>
  <c r="Y634" i="11"/>
  <c r="Y636" i="11"/>
  <c r="Y1058" i="11"/>
  <c r="Y979" i="11"/>
  <c r="Y883" i="11"/>
  <c r="Y832" i="11"/>
  <c r="Y1072" i="11"/>
  <c r="Y733" i="11"/>
  <c r="Y729" i="11"/>
  <c r="Y1040" i="11"/>
  <c r="Y1101" i="11"/>
  <c r="Y709" i="11"/>
  <c r="Y866" i="11"/>
  <c r="Y692" i="11"/>
  <c r="Y991" i="11"/>
  <c r="Y1063" i="11"/>
  <c r="Y998" i="11"/>
  <c r="Y1035" i="11"/>
  <c r="Y957" i="11"/>
  <c r="Y870" i="11"/>
  <c r="Y814" i="11"/>
  <c r="Y981" i="11"/>
  <c r="Y690" i="11"/>
  <c r="Y702" i="11"/>
  <c r="Y1029" i="11"/>
  <c r="Y1093" i="11"/>
  <c r="Y701" i="11"/>
  <c r="Y855" i="11"/>
  <c r="Y975" i="11"/>
  <c r="Y897" i="11"/>
  <c r="Y895" i="11"/>
  <c r="Y864" i="11"/>
  <c r="Y677" i="11"/>
  <c r="Y860" i="11"/>
  <c r="Y624" i="11"/>
  <c r="X624" i="11" s="1"/>
  <c r="Y1002" i="11"/>
  <c r="Y972" i="11"/>
  <c r="Y943" i="11"/>
  <c r="Y900" i="11"/>
  <c r="Y1095" i="11"/>
  <c r="Y1032" i="11"/>
  <c r="Y1022" i="11"/>
  <c r="Y788" i="11"/>
  <c r="Y824" i="11"/>
  <c r="Y704" i="11"/>
  <c r="Y947" i="11"/>
  <c r="Y687" i="11"/>
  <c r="Y993" i="11"/>
  <c r="Y925" i="11"/>
  <c r="Y810" i="11"/>
  <c r="Y744" i="11"/>
  <c r="Y954" i="11"/>
  <c r="Y669" i="11"/>
  <c r="Y639" i="11"/>
  <c r="Y1001" i="11"/>
  <c r="Y1077" i="11"/>
  <c r="Y1059" i="11"/>
  <c r="Y825" i="11"/>
  <c r="Y926" i="11"/>
  <c r="Y847" i="11"/>
  <c r="Y703" i="11"/>
  <c r="Y787" i="11"/>
  <c r="Y906" i="11"/>
  <c r="Y916" i="11"/>
  <c r="Y782" i="11"/>
  <c r="Y706" i="11"/>
  <c r="Y931" i="11"/>
  <c r="Y658" i="11"/>
  <c r="Y1009" i="11"/>
  <c r="Y980" i="11"/>
  <c r="Y1069" i="11"/>
  <c r="Y1006" i="11"/>
  <c r="Y817" i="11"/>
  <c r="Y893" i="11"/>
  <c r="Y809" i="11"/>
  <c r="Y676" i="11"/>
  <c r="Y761" i="11"/>
  <c r="Y892" i="11"/>
  <c r="Y908" i="11"/>
  <c r="Y755" i="11"/>
  <c r="Y1015" i="11"/>
  <c r="Y792" i="11"/>
  <c r="Y647" i="11"/>
  <c r="Y910" i="11"/>
  <c r="Y1103" i="11"/>
  <c r="Y1056" i="11"/>
  <c r="Y1034" i="11"/>
  <c r="Y798" i="11"/>
  <c r="Y873" i="11"/>
  <c r="Y727" i="11"/>
  <c r="Y641" i="11"/>
  <c r="Y708" i="11"/>
  <c r="Y688" i="11"/>
  <c r="Y851" i="11"/>
  <c r="Y695" i="11"/>
  <c r="Y693" i="11"/>
  <c r="Y789" i="11"/>
  <c r="Y837" i="11"/>
  <c r="Y1064" i="11"/>
  <c r="K125" i="11"/>
  <c r="Y1102" i="11"/>
  <c r="Y1068" i="11"/>
  <c r="Y960" i="11"/>
  <c r="Y731" i="11"/>
  <c r="Y734" i="11"/>
  <c r="Y990" i="11"/>
  <c r="Y666" i="11"/>
  <c r="Y879" i="11"/>
  <c r="Y838" i="11"/>
  <c r="Y868" i="11"/>
  <c r="Y1045" i="11"/>
  <c r="Y941" i="11"/>
  <c r="Y757" i="11"/>
  <c r="Y626" i="11"/>
  <c r="Y738" i="11"/>
  <c r="Y1087" i="11"/>
  <c r="Y1061" i="11"/>
  <c r="Y1000" i="11"/>
  <c r="Y775" i="11"/>
  <c r="Y794" i="11"/>
  <c r="Y680" i="11"/>
  <c r="Y854" i="11"/>
  <c r="Y652" i="11"/>
  <c r="Y831" i="11"/>
  <c r="Y853" i="11"/>
  <c r="Y1021" i="11"/>
  <c r="Y887" i="11"/>
  <c r="Y742" i="11"/>
  <c r="Y958" i="11"/>
  <c r="Y689" i="11"/>
  <c r="Y1079" i="11"/>
  <c r="Y1049" i="11"/>
  <c r="Y989" i="11"/>
  <c r="Y769" i="11"/>
  <c r="Y779" i="11"/>
  <c r="Y648" i="11"/>
  <c r="Y781" i="11"/>
  <c r="Y635" i="11"/>
  <c r="Y801" i="11"/>
  <c r="Y842" i="11"/>
  <c r="Y994" i="11"/>
  <c r="Y844" i="11"/>
  <c r="Y728" i="11"/>
  <c r="Y876" i="11"/>
  <c r="Y655" i="11"/>
  <c r="Y1071" i="11"/>
  <c r="Y1025" i="11"/>
  <c r="Y973" i="11"/>
  <c r="Y751" i="11"/>
  <c r="Y752" i="11"/>
  <c r="Y1026" i="11"/>
  <c r="Y714" i="11"/>
  <c r="Y929" i="11"/>
  <c r="Y1018" i="11"/>
  <c r="Y1099" i="11"/>
  <c r="Y820" i="11"/>
  <c r="Y959" i="11"/>
  <c r="Y841" i="11"/>
  <c r="Y796" i="11"/>
  <c r="Y956" i="11"/>
  <c r="J10" i="15"/>
  <c r="J11" i="15" s="1"/>
  <c r="J12" i="15" s="1"/>
  <c r="J13" i="15" s="1"/>
  <c r="J14" i="15" s="1"/>
  <c r="J15" i="15" s="1"/>
  <c r="J16" i="15" s="1"/>
  <c r="J17" i="15" s="1"/>
  <c r="J18" i="15" s="1"/>
  <c r="J19" i="15" s="1"/>
  <c r="J20" i="15" s="1"/>
  <c r="J21" i="15" s="1"/>
  <c r="J22" i="15" s="1"/>
  <c r="J23" i="15" s="1"/>
  <c r="J24" i="15" s="1"/>
  <c r="J25" i="15" s="1"/>
  <c r="J26" i="15" s="1"/>
  <c r="J27" i="15" s="1"/>
  <c r="J28" i="15" s="1"/>
  <c r="J29" i="15" s="1"/>
  <c r="J30" i="15" s="1"/>
  <c r="J31" i="15" s="1"/>
  <c r="J32" i="15" s="1"/>
  <c r="J33" i="15" s="1"/>
  <c r="J34" i="15" s="1"/>
  <c r="J35" i="15" s="1"/>
  <c r="J36" i="15" s="1"/>
  <c r="J37" i="15" s="1"/>
  <c r="J38" i="15" s="1"/>
  <c r="J39" i="15" s="1"/>
  <c r="J40" i="15" s="1"/>
  <c r="J41" i="15" s="1"/>
  <c r="J42" i="15" s="1"/>
  <c r="J43" i="15" s="1"/>
  <c r="J44" i="15" s="1"/>
  <c r="J45" i="15" s="1"/>
  <c r="J46" i="15" s="1"/>
  <c r="J47" i="15" s="1"/>
  <c r="J48" i="15" s="1"/>
  <c r="J49" i="15" s="1"/>
  <c r="J50" i="15" s="1"/>
  <c r="J51" i="15" s="1"/>
  <c r="J52" i="15" s="1"/>
  <c r="J53" i="15" s="1"/>
  <c r="J54" i="15" s="1"/>
  <c r="J55" i="15" s="1"/>
  <c r="J56" i="15" s="1"/>
  <c r="J57" i="15" s="1"/>
  <c r="J58" i="15" s="1"/>
  <c r="J59" i="15" s="1"/>
  <c r="J60" i="15" s="1"/>
  <c r="J61" i="15" s="1"/>
  <c r="J62" i="15" s="1"/>
  <c r="J63" i="15" s="1"/>
  <c r="J64" i="15" s="1"/>
  <c r="J65" i="15" s="1"/>
  <c r="J66" i="15" s="1"/>
  <c r="J67" i="15" s="1"/>
  <c r="J68" i="15" s="1"/>
  <c r="J69" i="15" s="1"/>
  <c r="J70" i="15" s="1"/>
  <c r="J71" i="15" s="1"/>
  <c r="J72" i="15" s="1"/>
  <c r="J73" i="15" s="1"/>
  <c r="J74" i="15" s="1"/>
  <c r="J75" i="15" s="1"/>
  <c r="J76" i="15" s="1"/>
  <c r="J77" i="15" s="1"/>
  <c r="J78" i="15" s="1"/>
  <c r="J79" i="15" s="1"/>
  <c r="J80" i="15" s="1"/>
  <c r="J81" i="15" s="1"/>
  <c r="J82" i="15" s="1"/>
  <c r="J83" i="15" s="1"/>
  <c r="J84" i="15" s="1"/>
  <c r="J85" i="15" s="1"/>
  <c r="J86" i="15" s="1"/>
  <c r="J87" i="15" s="1"/>
  <c r="J88" i="15" s="1"/>
  <c r="J89" i="15" s="1"/>
  <c r="J90" i="15" s="1"/>
  <c r="J91" i="15" s="1"/>
  <c r="J92" i="15" s="1"/>
  <c r="J93" i="15" s="1"/>
  <c r="J94" i="15" s="1"/>
  <c r="J95" i="15" s="1"/>
  <c r="J96" i="15" s="1"/>
  <c r="J97" i="15" s="1"/>
  <c r="J98" i="15" s="1"/>
  <c r="J99" i="15" s="1"/>
  <c r="J100" i="15" s="1"/>
  <c r="J101" i="15" s="1"/>
  <c r="J102" i="15" s="1"/>
  <c r="J103" i="15" s="1"/>
  <c r="J104" i="15" s="1"/>
  <c r="J105" i="15" s="1"/>
  <c r="J106" i="15" s="1"/>
  <c r="J107" i="15" s="1"/>
  <c r="J108" i="15" s="1"/>
  <c r="J109" i="15" s="1"/>
  <c r="J110" i="15" s="1"/>
  <c r="J111" i="15" s="1"/>
  <c r="J112" i="15" s="1"/>
  <c r="J113" i="15" s="1"/>
  <c r="J114" i="15" s="1"/>
  <c r="J115" i="15" s="1"/>
  <c r="J116" i="15" s="1"/>
  <c r="J117" i="15" s="1"/>
  <c r="J118" i="15" s="1"/>
  <c r="J119" i="15" s="1"/>
  <c r="J120" i="15" s="1"/>
  <c r="J121" i="15" s="1"/>
  <c r="J122" i="15" s="1"/>
  <c r="J123" i="15" s="1"/>
  <c r="J124" i="15" s="1"/>
  <c r="J125" i="15" s="1"/>
  <c r="J126" i="15" s="1"/>
  <c r="J127" i="15" s="1"/>
  <c r="J128" i="15" s="1"/>
  <c r="J129" i="15" s="1"/>
  <c r="F331" i="15"/>
  <c r="E331" i="15" s="1"/>
  <c r="F72" i="15"/>
  <c r="E72" i="15" s="1"/>
  <c r="F233" i="15"/>
  <c r="E233" i="15" s="1"/>
  <c r="F96" i="15"/>
  <c r="E96" i="15" s="1"/>
  <c r="F457" i="15"/>
  <c r="E457" i="15" s="1"/>
  <c r="F214" i="15"/>
  <c r="E214" i="15" s="1"/>
  <c r="F165" i="15"/>
  <c r="E165" i="15" s="1"/>
  <c r="F350" i="15"/>
  <c r="E350" i="15" s="1"/>
  <c r="F149" i="15"/>
  <c r="E149" i="15" s="1"/>
  <c r="F397" i="15"/>
  <c r="E397" i="15" s="1"/>
  <c r="F334" i="15"/>
  <c r="E334" i="15" s="1"/>
  <c r="F441" i="15"/>
  <c r="E441" i="15" s="1"/>
  <c r="F407" i="15"/>
  <c r="E407" i="15" s="1"/>
  <c r="F467" i="15"/>
  <c r="E467" i="15" s="1"/>
  <c r="F86" i="15"/>
  <c r="E86" i="15" s="1"/>
  <c r="F475" i="15"/>
  <c r="E475" i="15" s="1"/>
  <c r="F216" i="15"/>
  <c r="E216" i="15" s="1"/>
  <c r="F470" i="15"/>
  <c r="E470" i="15" s="1"/>
  <c r="F148" i="15"/>
  <c r="E148" i="15" s="1"/>
  <c r="F169" i="15"/>
  <c r="E169" i="15" s="1"/>
  <c r="F173" i="15"/>
  <c r="E173" i="15" s="1"/>
  <c r="F417" i="15"/>
  <c r="E417" i="15" s="1"/>
  <c r="F124" i="15"/>
  <c r="E124" i="15" s="1"/>
  <c r="F282" i="15"/>
  <c r="E282" i="15" s="1"/>
  <c r="F90" i="15"/>
  <c r="E90" i="15" s="1"/>
  <c r="F348" i="15"/>
  <c r="E348" i="15" s="1"/>
  <c r="F222" i="15"/>
  <c r="E222" i="15" s="1"/>
  <c r="F288" i="15"/>
  <c r="E288" i="15" s="1"/>
  <c r="F482" i="15"/>
  <c r="E482" i="15" s="1"/>
  <c r="X132" i="11"/>
  <c r="Y125" i="11"/>
  <c r="F336" i="15"/>
  <c r="E336" i="15" s="1"/>
  <c r="F451" i="15"/>
  <c r="E451" i="15" s="1"/>
  <c r="F349" i="15"/>
  <c r="E349" i="15" s="1"/>
  <c r="F256" i="15"/>
  <c r="E256" i="15" s="1"/>
  <c r="F201" i="15"/>
  <c r="E201" i="15" s="1"/>
  <c r="F206" i="15"/>
  <c r="E206" i="15" s="1"/>
  <c r="F469" i="15"/>
  <c r="E469" i="15" s="1"/>
  <c r="F200" i="15"/>
  <c r="E200" i="15" s="1"/>
  <c r="F311" i="15"/>
  <c r="E311" i="15" s="1"/>
  <c r="F174" i="15"/>
  <c r="E174" i="15" s="1"/>
  <c r="F266" i="15"/>
  <c r="E266" i="15" s="1"/>
  <c r="F191" i="15"/>
  <c r="E191" i="15" s="1"/>
  <c r="F286" i="15"/>
  <c r="E286" i="15" s="1"/>
  <c r="F455" i="15"/>
  <c r="E455" i="15" s="1"/>
  <c r="F329" i="15"/>
  <c r="E329" i="15" s="1"/>
  <c r="F248" i="15"/>
  <c r="E248" i="15" s="1"/>
  <c r="C102" i="11"/>
  <c r="AE130" i="11"/>
  <c r="M284" i="15"/>
  <c r="L284" i="15" s="1"/>
  <c r="M329" i="15"/>
  <c r="L329" i="15" s="1"/>
  <c r="M443" i="15"/>
  <c r="L443" i="15" s="1"/>
  <c r="M355" i="15"/>
  <c r="L355" i="15" s="1"/>
  <c r="B49" i="12"/>
  <c r="S7" i="11"/>
  <c r="M481" i="15"/>
  <c r="L481" i="15" s="1"/>
  <c r="F238" i="15"/>
  <c r="E238" i="15" s="1"/>
  <c r="F177" i="15"/>
  <c r="E177" i="15" s="1"/>
  <c r="F395" i="15"/>
  <c r="E395" i="15" s="1"/>
  <c r="F187" i="15"/>
  <c r="E187" i="15" s="1"/>
  <c r="F358" i="15"/>
  <c r="E358" i="15" s="1"/>
  <c r="F175" i="15"/>
  <c r="E175" i="15" s="1"/>
  <c r="F89" i="15"/>
  <c r="E89" i="15" s="1"/>
  <c r="F413" i="15"/>
  <c r="E413" i="15" s="1"/>
  <c r="F322" i="15"/>
  <c r="E322" i="15" s="1"/>
  <c r="F139" i="15"/>
  <c r="E139" i="15" s="1"/>
  <c r="F136" i="15"/>
  <c r="E136" i="15" s="1"/>
  <c r="F73" i="15"/>
  <c r="E73" i="15" s="1"/>
  <c r="F95" i="15"/>
  <c r="E95" i="15" s="1"/>
  <c r="F167" i="15"/>
  <c r="E167" i="15" s="1"/>
  <c r="F240" i="15"/>
  <c r="E240" i="15" s="1"/>
  <c r="F418" i="15"/>
  <c r="E418" i="15" s="1"/>
  <c r="F225" i="15"/>
  <c r="E225" i="15" s="1"/>
  <c r="F453" i="15"/>
  <c r="E453" i="15" s="1"/>
  <c r="F332" i="15"/>
  <c r="E332" i="15" s="1"/>
  <c r="F435" i="15"/>
  <c r="E435" i="15" s="1"/>
  <c r="F361" i="15"/>
  <c r="E361" i="15" s="1"/>
  <c r="F172" i="15"/>
  <c r="E172" i="15" s="1"/>
  <c r="F232" i="15"/>
  <c r="E232" i="15" s="1"/>
  <c r="F229" i="15"/>
  <c r="E229" i="15" s="1"/>
  <c r="F328" i="15"/>
  <c r="E328" i="15" s="1"/>
  <c r="F338" i="15"/>
  <c r="E338" i="15" s="1"/>
  <c r="F108" i="15"/>
  <c r="E108" i="15" s="1"/>
  <c r="F168" i="15"/>
  <c r="E168" i="15" s="1"/>
  <c r="F132" i="15"/>
  <c r="E132" i="15" s="1"/>
  <c r="F147" i="15"/>
  <c r="E147" i="15" s="1"/>
  <c r="F305" i="15"/>
  <c r="E305" i="15" s="1"/>
  <c r="F320" i="15"/>
  <c r="E320" i="15" s="1"/>
  <c r="F443" i="15"/>
  <c r="E443" i="15" s="1"/>
  <c r="F382" i="15"/>
  <c r="E382" i="15" s="1"/>
  <c r="F304" i="15"/>
  <c r="E304" i="15" s="1"/>
  <c r="F160" i="15"/>
  <c r="E160" i="15" s="1"/>
  <c r="F170" i="15"/>
  <c r="E170" i="15" s="1"/>
  <c r="F337" i="15"/>
  <c r="E337" i="15" s="1"/>
  <c r="F197" i="15"/>
  <c r="E197" i="15" s="1"/>
  <c r="F247" i="15"/>
  <c r="E247" i="15" s="1"/>
  <c r="F181" i="15"/>
  <c r="E181" i="15" s="1"/>
  <c r="F259" i="15"/>
  <c r="E259" i="15" s="1"/>
  <c r="F138" i="15"/>
  <c r="E138" i="15" s="1"/>
  <c r="F314" i="15"/>
  <c r="E314" i="15" s="1"/>
  <c r="F74" i="15"/>
  <c r="E74" i="15" s="1"/>
  <c r="F115" i="15"/>
  <c r="E115" i="15" s="1"/>
  <c r="F198" i="15"/>
  <c r="E198" i="15" s="1"/>
  <c r="F186" i="15"/>
  <c r="E186" i="15" s="1"/>
  <c r="F71" i="15"/>
  <c r="E71" i="15" s="1"/>
  <c r="F461" i="15"/>
  <c r="E461" i="15" s="1"/>
  <c r="F445" i="15"/>
  <c r="E445" i="15" s="1"/>
  <c r="F99" i="15"/>
  <c r="E99" i="15" s="1"/>
  <c r="F403" i="15"/>
  <c r="E403" i="15" s="1"/>
  <c r="F157" i="15"/>
  <c r="E157" i="15" s="1"/>
  <c r="F297" i="15"/>
  <c r="E297" i="15" s="1"/>
  <c r="F144" i="15"/>
  <c r="E144" i="15" s="1"/>
  <c r="F215" i="15"/>
  <c r="E215" i="15" s="1"/>
  <c r="F213" i="15"/>
  <c r="E213" i="15" s="1"/>
  <c r="F477" i="15"/>
  <c r="E477" i="15" s="1"/>
  <c r="F450" i="15"/>
  <c r="E450" i="15" s="1"/>
  <c r="F316" i="15"/>
  <c r="E316" i="15" s="1"/>
  <c r="F122" i="15"/>
  <c r="E122" i="15" s="1"/>
  <c r="F295" i="15"/>
  <c r="E295" i="15" s="1"/>
  <c r="F381" i="15"/>
  <c r="E381" i="15" s="1"/>
  <c r="F231" i="15"/>
  <c r="E231" i="15" s="1"/>
  <c r="F126" i="15"/>
  <c r="E126" i="15" s="1"/>
  <c r="F405" i="15"/>
  <c r="E405" i="15" s="1"/>
  <c r="F376" i="15"/>
  <c r="E376" i="15" s="1"/>
  <c r="F449" i="15"/>
  <c r="E449" i="15" s="1"/>
  <c r="F70" i="15"/>
  <c r="E70" i="15" s="1"/>
  <c r="F356" i="15"/>
  <c r="E356" i="15" s="1"/>
  <c r="F283" i="15"/>
  <c r="E283" i="15" s="1"/>
  <c r="F404" i="15"/>
  <c r="E404" i="15" s="1"/>
  <c r="F130" i="15"/>
  <c r="E130" i="15" s="1"/>
  <c r="F192" i="15"/>
  <c r="E192" i="15" s="1"/>
  <c r="F127" i="15"/>
  <c r="E127" i="15" s="1"/>
  <c r="F119" i="15"/>
  <c r="E119" i="15" s="1"/>
  <c r="F80" i="15"/>
  <c r="E80" i="15" s="1"/>
  <c r="F98" i="15"/>
  <c r="E98" i="15" s="1"/>
  <c r="F128" i="15"/>
  <c r="E128" i="15" s="1"/>
  <c r="F446" i="15"/>
  <c r="E446" i="15" s="1"/>
  <c r="F452" i="15"/>
  <c r="E452" i="15" s="1"/>
  <c r="F134" i="15"/>
  <c r="E134" i="15" s="1"/>
  <c r="F478" i="15"/>
  <c r="E478" i="15" s="1"/>
  <c r="F377" i="15"/>
  <c r="E377" i="15" s="1"/>
  <c r="F471" i="15"/>
  <c r="E471" i="15" s="1"/>
  <c r="F237" i="15"/>
  <c r="E237" i="15" s="1"/>
  <c r="F483" i="15"/>
  <c r="E483" i="15" s="1"/>
  <c r="F458" i="15"/>
  <c r="E458" i="15" s="1"/>
  <c r="F242" i="15"/>
  <c r="E242" i="15" s="1"/>
  <c r="F97" i="15"/>
  <c r="E97" i="15" s="1"/>
  <c r="F100" i="15"/>
  <c r="E100" i="15" s="1"/>
  <c r="F243" i="15"/>
  <c r="E243" i="15" s="1"/>
  <c r="F454" i="15"/>
  <c r="E454" i="15" s="1"/>
  <c r="F440" i="15"/>
  <c r="E440" i="15" s="1"/>
  <c r="F114" i="15"/>
  <c r="E114" i="15" s="1"/>
  <c r="F223" i="15"/>
  <c r="E223" i="15" s="1"/>
  <c r="F207" i="15"/>
  <c r="E207" i="15" s="1"/>
  <c r="F326" i="15"/>
  <c r="E326" i="15" s="1"/>
  <c r="F373" i="15"/>
  <c r="E373" i="15" s="1"/>
  <c r="F410" i="15"/>
  <c r="E410" i="15" s="1"/>
  <c r="F425" i="15"/>
  <c r="E425" i="15" s="1"/>
  <c r="F364" i="15"/>
  <c r="E364" i="15" s="1"/>
  <c r="F319" i="15"/>
  <c r="E319" i="15" s="1"/>
  <c r="F135" i="15"/>
  <c r="E135" i="15" s="1"/>
  <c r="F390" i="15"/>
  <c r="E390" i="15" s="1"/>
  <c r="F459" i="15"/>
  <c r="E459" i="15" s="1"/>
  <c r="F300" i="15"/>
  <c r="E300" i="15" s="1"/>
  <c r="F422" i="15"/>
  <c r="E422" i="15" s="1"/>
  <c r="F245" i="15"/>
  <c r="E245" i="15" s="1"/>
  <c r="F131" i="15"/>
  <c r="E131" i="15" s="1"/>
  <c r="F380" i="15"/>
  <c r="E380" i="15" s="1"/>
  <c r="F194" i="15"/>
  <c r="E194" i="15" s="1"/>
  <c r="F203" i="15"/>
  <c r="E203" i="15" s="1"/>
  <c r="F78" i="15"/>
  <c r="E78" i="15" s="1"/>
  <c r="F166" i="15"/>
  <c r="E166" i="15" s="1"/>
  <c r="F255" i="15"/>
  <c r="E255" i="15" s="1"/>
  <c r="F102" i="15"/>
  <c r="E102" i="15" s="1"/>
  <c r="F476" i="15"/>
  <c r="E476" i="15" s="1"/>
  <c r="F116" i="15"/>
  <c r="E116" i="15" s="1"/>
  <c r="F153" i="15"/>
  <c r="E153" i="15" s="1"/>
  <c r="F265" i="15"/>
  <c r="E265" i="15" s="1"/>
  <c r="F414" i="15"/>
  <c r="E414" i="15" s="1"/>
  <c r="F120" i="15"/>
  <c r="E120" i="15" s="1"/>
  <c r="F101" i="15"/>
  <c r="E101" i="15" s="1"/>
  <c r="F212" i="15"/>
  <c r="E212" i="15" s="1"/>
  <c r="F473" i="15"/>
  <c r="E473" i="15" s="1"/>
  <c r="F87" i="15"/>
  <c r="E87" i="15" s="1"/>
  <c r="F365" i="15"/>
  <c r="E365" i="15" s="1"/>
  <c r="F307" i="15"/>
  <c r="E307" i="15" s="1"/>
  <c r="F432" i="15"/>
  <c r="E432" i="15" s="1"/>
  <c r="F370" i="15"/>
  <c r="E370" i="15" s="1"/>
  <c r="F406" i="15"/>
  <c r="E406" i="15" s="1"/>
  <c r="F301" i="15"/>
  <c r="E301" i="15" s="1"/>
  <c r="F246" i="15"/>
  <c r="E246" i="15" s="1"/>
  <c r="F85" i="15"/>
  <c r="E85" i="15" s="1"/>
  <c r="F409" i="15"/>
  <c r="E409" i="15" s="1"/>
  <c r="F274" i="15"/>
  <c r="E274" i="15" s="1"/>
  <c r="F342" i="15"/>
  <c r="E342" i="15" s="1"/>
  <c r="F140" i="15"/>
  <c r="E140" i="15" s="1"/>
  <c r="F276" i="15"/>
  <c r="E276" i="15" s="1"/>
  <c r="F281" i="15"/>
  <c r="E281" i="15" s="1"/>
  <c r="F362" i="15"/>
  <c r="E362" i="15" s="1"/>
  <c r="F287" i="15"/>
  <c r="E287" i="15" s="1"/>
  <c r="F271" i="15"/>
  <c r="E271" i="15" s="1"/>
  <c r="F199" i="15"/>
  <c r="E199" i="15" s="1"/>
  <c r="F171" i="15"/>
  <c r="E171" i="15" s="1"/>
  <c r="F249" i="15"/>
  <c r="E249" i="15" s="1"/>
  <c r="F344" i="15"/>
  <c r="E344" i="15" s="1"/>
  <c r="F94" i="15"/>
  <c r="E94" i="15" s="1"/>
  <c r="F77" i="15"/>
  <c r="E77" i="15" s="1"/>
  <c r="F107" i="15"/>
  <c r="E107" i="15" s="1"/>
  <c r="F275" i="15"/>
  <c r="E275" i="15" s="1"/>
  <c r="F209" i="15"/>
  <c r="E209" i="15" s="1"/>
  <c r="F226" i="15"/>
  <c r="E226" i="15" s="1"/>
  <c r="F251" i="15"/>
  <c r="E251" i="15" s="1"/>
  <c r="F190" i="15"/>
  <c r="E190" i="15" s="1"/>
  <c r="F339" i="15"/>
  <c r="E339" i="15" s="1"/>
  <c r="F264" i="15"/>
  <c r="E264" i="15" s="1"/>
  <c r="F208" i="15"/>
  <c r="E208" i="15" s="1"/>
  <c r="F347" i="15"/>
  <c r="E347" i="15" s="1"/>
  <c r="F277" i="15"/>
  <c r="E277" i="15" s="1"/>
  <c r="F239" i="15"/>
  <c r="E239" i="15" s="1"/>
  <c r="F121" i="15"/>
  <c r="E121" i="15" s="1"/>
  <c r="F267" i="15"/>
  <c r="E267" i="15" s="1"/>
  <c r="F420" i="15"/>
  <c r="E420" i="15" s="1"/>
  <c r="F359" i="15"/>
  <c r="E359" i="15" s="1"/>
  <c r="F262" i="15"/>
  <c r="E262" i="15" s="1"/>
  <c r="F244" i="15"/>
  <c r="E244" i="15" s="1"/>
  <c r="F211" i="15"/>
  <c r="E211" i="15" s="1"/>
  <c r="F180" i="15"/>
  <c r="E180" i="15" s="1"/>
  <c r="F431" i="15"/>
  <c r="E431" i="15" s="1"/>
  <c r="F353" i="15"/>
  <c r="E353" i="15" s="1"/>
  <c r="F352" i="15"/>
  <c r="E352" i="15" s="1"/>
  <c r="F416" i="15"/>
  <c r="E416" i="15" s="1"/>
  <c r="F333" i="15"/>
  <c r="E333" i="15" s="1"/>
  <c r="F398" i="15"/>
  <c r="E398" i="15" s="1"/>
  <c r="F324" i="15"/>
  <c r="E324" i="15" s="1"/>
  <c r="F357" i="15"/>
  <c r="E357" i="15" s="1"/>
  <c r="F401" i="15"/>
  <c r="E401" i="15" s="1"/>
  <c r="F389" i="15"/>
  <c r="E389" i="15" s="1"/>
  <c r="F268" i="15"/>
  <c r="E268" i="15" s="1"/>
  <c r="F220" i="15"/>
  <c r="E220" i="15" s="1"/>
  <c r="F234" i="15"/>
  <c r="E234" i="15" s="1"/>
  <c r="F378" i="15"/>
  <c r="E378" i="15" s="1"/>
  <c r="F325" i="15"/>
  <c r="E325" i="15" s="1"/>
  <c r="F204" i="15"/>
  <c r="E204" i="15" s="1"/>
  <c r="F179" i="15"/>
  <c r="E179" i="15" s="1"/>
  <c r="F387" i="15"/>
  <c r="E387" i="15" s="1"/>
  <c r="F202" i="15"/>
  <c r="E202" i="15" s="1"/>
  <c r="F360" i="15"/>
  <c r="E360" i="15" s="1"/>
  <c r="F261" i="15"/>
  <c r="E261" i="15" s="1"/>
  <c r="F91" i="15"/>
  <c r="E91" i="15" s="1"/>
  <c r="F437" i="15"/>
  <c r="E437" i="15" s="1"/>
  <c r="F354" i="15"/>
  <c r="E354" i="15" s="1"/>
  <c r="F137" i="15"/>
  <c r="E137" i="15" s="1"/>
  <c r="F158" i="15"/>
  <c r="E158" i="15" s="1"/>
  <c r="F142" i="15"/>
  <c r="E142" i="15" s="1"/>
  <c r="F235" i="15"/>
  <c r="E235" i="15" s="1"/>
  <c r="F182" i="15"/>
  <c r="E182" i="15" s="1"/>
  <c r="F250" i="15"/>
  <c r="E250" i="15" s="1"/>
  <c r="F105" i="15"/>
  <c r="E105" i="15" s="1"/>
  <c r="F428" i="15"/>
  <c r="E428" i="15" s="1"/>
  <c r="F383" i="15"/>
  <c r="E383" i="15" s="1"/>
  <c r="F183" i="15"/>
  <c r="E183" i="15" s="1"/>
  <c r="F196" i="15"/>
  <c r="E196" i="15" s="1"/>
  <c r="F146" i="15"/>
  <c r="E146" i="15" s="1"/>
  <c r="F154" i="15"/>
  <c r="E154" i="15" s="1"/>
  <c r="F279" i="15"/>
  <c r="E279" i="15" s="1"/>
  <c r="F460" i="15"/>
  <c r="E460" i="15" s="1"/>
  <c r="F260" i="15"/>
  <c r="E260" i="15" s="1"/>
  <c r="F103" i="15"/>
  <c r="E103" i="15" s="1"/>
  <c r="F84" i="15"/>
  <c r="E84" i="15" s="1"/>
  <c r="F323" i="15"/>
  <c r="E323" i="15" s="1"/>
  <c r="F110" i="15"/>
  <c r="E110" i="15" s="1"/>
  <c r="F486" i="15"/>
  <c r="E486" i="15" s="1"/>
  <c r="F423" i="15"/>
  <c r="E423" i="15" s="1"/>
  <c r="F184" i="15"/>
  <c r="E184" i="15" s="1"/>
  <c r="F230" i="15"/>
  <c r="E230" i="15" s="1"/>
  <c r="F152" i="15"/>
  <c r="E152" i="15" s="1"/>
  <c r="F489" i="15"/>
  <c r="E489" i="15" s="1"/>
  <c r="F88" i="15"/>
  <c r="E88" i="15" s="1"/>
  <c r="F394" i="15"/>
  <c r="E394" i="15" s="1"/>
  <c r="F302" i="15"/>
  <c r="E302" i="15" s="1"/>
  <c r="F346" i="15"/>
  <c r="E346" i="15" s="1"/>
  <c r="F369" i="15"/>
  <c r="E369" i="15" s="1"/>
  <c r="F384" i="15"/>
  <c r="E384" i="15" s="1"/>
  <c r="F236" i="15"/>
  <c r="E236" i="15" s="1"/>
  <c r="F317" i="15"/>
  <c r="E317" i="15" s="1"/>
  <c r="F468" i="15"/>
  <c r="E468" i="15" s="1"/>
  <c r="F313" i="15"/>
  <c r="E313" i="15" s="1"/>
  <c r="F193" i="15"/>
  <c r="E193" i="15" s="1"/>
  <c r="F292" i="15"/>
  <c r="E292" i="15" s="1"/>
  <c r="F219" i="15"/>
  <c r="E219" i="15" s="1"/>
  <c r="F176" i="15"/>
  <c r="E176" i="15" s="1"/>
  <c r="F488" i="15"/>
  <c r="E488" i="15" s="1"/>
  <c r="F161" i="15"/>
  <c r="E161" i="15" s="1"/>
  <c r="F228" i="15"/>
  <c r="E228" i="15" s="1"/>
  <c r="F155" i="15"/>
  <c r="E155" i="15" s="1"/>
  <c r="F224" i="15"/>
  <c r="E224" i="15" s="1"/>
  <c r="F474" i="15"/>
  <c r="E474" i="15" s="1"/>
  <c r="F393" i="15"/>
  <c r="E393" i="15" s="1"/>
  <c r="F129" i="15"/>
  <c r="E129" i="15" s="1"/>
  <c r="F164" i="15"/>
  <c r="E164" i="15" s="1"/>
  <c r="F112" i="15"/>
  <c r="E112" i="15" s="1"/>
  <c r="F327" i="15"/>
  <c r="E327" i="15" s="1"/>
  <c r="F456" i="15"/>
  <c r="E456" i="15" s="1"/>
  <c r="F465" i="15"/>
  <c r="E465" i="15" s="1"/>
  <c r="F76" i="15"/>
  <c r="E76" i="15" s="1"/>
  <c r="F447" i="15"/>
  <c r="E447" i="15" s="1"/>
  <c r="F439" i="15"/>
  <c r="E439" i="15" s="1"/>
  <c r="F117" i="15"/>
  <c r="E117" i="15" s="1"/>
  <c r="F433" i="15"/>
  <c r="E433" i="15" s="1"/>
  <c r="F448" i="15"/>
  <c r="E448" i="15" s="1"/>
  <c r="F315" i="15"/>
  <c r="E315" i="15" s="1"/>
  <c r="F254" i="15"/>
  <c r="E254" i="15" s="1"/>
  <c r="F227" i="15"/>
  <c r="E227" i="15" s="1"/>
  <c r="F308" i="15"/>
  <c r="E308" i="15" s="1"/>
  <c r="F345" i="15"/>
  <c r="E345" i="15" s="1"/>
  <c r="F464" i="15"/>
  <c r="E464" i="15" s="1"/>
  <c r="F150" i="15"/>
  <c r="E150" i="15" s="1"/>
  <c r="F411" i="15"/>
  <c r="E411" i="15" s="1"/>
  <c r="F421" i="15"/>
  <c r="E421" i="15" s="1"/>
  <c r="F341" i="15"/>
  <c r="E341" i="15" s="1"/>
  <c r="F303" i="15"/>
  <c r="E303" i="15" s="1"/>
  <c r="F185" i="15"/>
  <c r="E185" i="15" s="1"/>
  <c r="F444" i="15"/>
  <c r="E444" i="15" s="1"/>
  <c r="F402" i="15"/>
  <c r="E402" i="15" s="1"/>
  <c r="F294" i="15"/>
  <c r="E294" i="15" s="1"/>
  <c r="F309" i="15"/>
  <c r="E309" i="15" s="1"/>
  <c r="F436" i="15"/>
  <c r="E436" i="15" s="1"/>
  <c r="F430" i="15"/>
  <c r="E430" i="15" s="1"/>
  <c r="F210" i="15"/>
  <c r="E210" i="15" s="1"/>
  <c r="F366" i="15"/>
  <c r="E366" i="15" s="1"/>
  <c r="F392" i="15"/>
  <c r="E392" i="15" s="1"/>
  <c r="F221" i="15"/>
  <c r="E221" i="15" s="1"/>
  <c r="F466" i="15"/>
  <c r="E466" i="15" s="1"/>
  <c r="F145" i="15"/>
  <c r="E145" i="15" s="1"/>
  <c r="F162" i="15"/>
  <c r="E162" i="15" s="1"/>
  <c r="F123" i="15"/>
  <c r="E123" i="15" s="1"/>
  <c r="F296" i="15"/>
  <c r="E296" i="15" s="1"/>
  <c r="F485" i="15"/>
  <c r="E485" i="15" s="1"/>
  <c r="F426" i="15"/>
  <c r="E426" i="15" s="1"/>
  <c r="F479" i="15"/>
  <c r="E479" i="15" s="1"/>
  <c r="F463" i="15"/>
  <c r="E463" i="15" s="1"/>
  <c r="F340" i="15"/>
  <c r="E340" i="15" s="1"/>
  <c r="F419" i="15"/>
  <c r="E419" i="15" s="1"/>
  <c r="F408" i="15"/>
  <c r="E408" i="15" s="1"/>
  <c r="F415" i="15"/>
  <c r="E415" i="15" s="1"/>
  <c r="F399" i="15"/>
  <c r="E399" i="15" s="1"/>
  <c r="F156" i="15"/>
  <c r="E156" i="15" s="1"/>
  <c r="F427" i="15"/>
  <c r="E427" i="15" s="1"/>
  <c r="F312" i="15"/>
  <c r="E312" i="15" s="1"/>
  <c r="F385" i="15"/>
  <c r="E385" i="15" s="1"/>
  <c r="F351" i="15"/>
  <c r="E351" i="15" s="1"/>
  <c r="F335" i="15"/>
  <c r="E335" i="15" s="1"/>
  <c r="F371" i="15"/>
  <c r="E371" i="15" s="1"/>
  <c r="F299" i="15"/>
  <c r="E299" i="15" s="1"/>
  <c r="F273" i="15"/>
  <c r="E273" i="15" s="1"/>
  <c r="F290" i="15"/>
  <c r="E290" i="15" s="1"/>
  <c r="F379" i="15"/>
  <c r="E379" i="15" s="1"/>
  <c r="F318" i="15"/>
  <c r="E318" i="15" s="1"/>
  <c r="F355" i="15"/>
  <c r="E355" i="15" s="1"/>
  <c r="F263" i="15"/>
  <c r="E263" i="15" s="1"/>
  <c r="F241" i="15"/>
  <c r="E241" i="15" s="1"/>
  <c r="F258" i="15"/>
  <c r="E258" i="15" s="1"/>
  <c r="F343" i="15"/>
  <c r="E343" i="15" s="1"/>
  <c r="F109" i="15"/>
  <c r="E109" i="15" s="1"/>
  <c r="F391" i="15"/>
  <c r="E391" i="15" s="1"/>
  <c r="F195" i="15"/>
  <c r="E195" i="15" s="1"/>
  <c r="F106" i="15"/>
  <c r="E106" i="15" s="1"/>
  <c r="F289" i="15"/>
  <c r="E289" i="15" s="1"/>
  <c r="F484" i="15"/>
  <c r="E484" i="15" s="1"/>
  <c r="F118" i="15"/>
  <c r="E118" i="15" s="1"/>
  <c r="F125" i="15"/>
  <c r="E125" i="15" s="1"/>
  <c r="F367" i="15"/>
  <c r="E367" i="15" s="1"/>
  <c r="F330" i="15"/>
  <c r="E330" i="15" s="1"/>
  <c r="F93" i="15"/>
  <c r="E93" i="15" s="1"/>
  <c r="F462" i="15"/>
  <c r="E462" i="15" s="1"/>
  <c r="F79" i="15"/>
  <c r="E79" i="15" s="1"/>
  <c r="F280" i="15"/>
  <c r="E280" i="15" s="1"/>
  <c r="F400" i="15"/>
  <c r="E400" i="15" s="1"/>
  <c r="F111" i="15"/>
  <c r="E111" i="15" s="1"/>
  <c r="F434" i="15"/>
  <c r="E434" i="15" s="1"/>
  <c r="F252" i="15"/>
  <c r="E252" i="15" s="1"/>
  <c r="F442" i="15"/>
  <c r="E442" i="15" s="1"/>
  <c r="F188" i="15"/>
  <c r="E188" i="15" s="1"/>
  <c r="F257" i="15"/>
  <c r="E257" i="15" s="1"/>
  <c r="F272" i="15"/>
  <c r="E272" i="15" s="1"/>
  <c r="F396" i="15"/>
  <c r="E396" i="15" s="1"/>
  <c r="F298" i="15"/>
  <c r="E298" i="15" s="1"/>
  <c r="F424" i="15"/>
  <c r="E424" i="15" s="1"/>
  <c r="F151" i="15"/>
  <c r="E151" i="15" s="1"/>
  <c r="F429" i="15"/>
  <c r="E429" i="15" s="1"/>
  <c r="F375" i="15"/>
  <c r="E375" i="15" s="1"/>
  <c r="F306" i="15"/>
  <c r="E306" i="15" s="1"/>
  <c r="F269" i="15"/>
  <c r="E269" i="15" s="1"/>
  <c r="F253" i="15"/>
  <c r="E253" i="15" s="1"/>
  <c r="F284" i="15"/>
  <c r="E284" i="15" s="1"/>
  <c r="F487" i="15"/>
  <c r="E487" i="15" s="1"/>
  <c r="F178" i="15"/>
  <c r="E178" i="15" s="1"/>
  <c r="F205" i="15"/>
  <c r="E205" i="15" s="1"/>
  <c r="F189" i="15"/>
  <c r="E189" i="15" s="1"/>
  <c r="F82" i="15"/>
  <c r="E82" i="15" s="1"/>
  <c r="F291" i="15"/>
  <c r="E291" i="15" s="1"/>
  <c r="F472" i="15"/>
  <c r="E472" i="15" s="1"/>
  <c r="F481" i="15"/>
  <c r="E481" i="15" s="1"/>
  <c r="F141" i="15"/>
  <c r="E141" i="15" s="1"/>
  <c r="F104" i="15"/>
  <c r="E104" i="15" s="1"/>
  <c r="F363" i="15"/>
  <c r="E363" i="15" s="1"/>
  <c r="F163" i="15"/>
  <c r="E163" i="15" s="1"/>
  <c r="F386" i="15"/>
  <c r="E386" i="15" s="1"/>
  <c r="F81" i="15"/>
  <c r="E81" i="15" s="1"/>
  <c r="F278" i="15"/>
  <c r="E278" i="15" s="1"/>
  <c r="F75" i="15"/>
  <c r="E75" i="15" s="1"/>
  <c r="F92" i="15"/>
  <c r="E92" i="15" s="1"/>
  <c r="F372" i="15"/>
  <c r="E372" i="15" s="1"/>
  <c r="F368" i="15"/>
  <c r="E368" i="15" s="1"/>
  <c r="F480" i="15"/>
  <c r="E480" i="15" s="1"/>
  <c r="F133" i="15"/>
  <c r="E133" i="15" s="1"/>
  <c r="F374" i="15"/>
  <c r="E374" i="15" s="1"/>
  <c r="F412" i="15"/>
  <c r="E412" i="15" s="1"/>
  <c r="F217" i="15"/>
  <c r="E217" i="15" s="1"/>
  <c r="F321" i="15"/>
  <c r="E321" i="15" s="1"/>
  <c r="F159" i="15"/>
  <c r="E159" i="15" s="1"/>
  <c r="F143" i="15"/>
  <c r="E143" i="15" s="1"/>
  <c r="F310" i="15"/>
  <c r="E310" i="15" s="1"/>
  <c r="O41" i="11"/>
  <c r="K16" i="11" s="1"/>
  <c r="M243" i="15"/>
  <c r="L243" i="15" s="1"/>
  <c r="M353" i="15"/>
  <c r="L353" i="15" s="1"/>
  <c r="M282" i="15"/>
  <c r="L282" i="15" s="1"/>
  <c r="M316" i="15"/>
  <c r="L316" i="15" s="1"/>
  <c r="M241" i="15"/>
  <c r="L241" i="15" s="1"/>
  <c r="M331" i="15"/>
  <c r="L331" i="15" s="1"/>
  <c r="M451" i="15"/>
  <c r="L451" i="15" s="1"/>
  <c r="M218" i="15"/>
  <c r="L218" i="15" s="1"/>
  <c r="M473" i="15"/>
  <c r="L473" i="15" s="1"/>
  <c r="M209" i="15"/>
  <c r="L209" i="15" s="1"/>
  <c r="M368" i="15"/>
  <c r="L368" i="15" s="1"/>
  <c r="M293" i="15"/>
  <c r="L293" i="15" s="1"/>
  <c r="M402" i="15"/>
  <c r="L402" i="15" s="1"/>
  <c r="M298" i="15"/>
  <c r="L298" i="15" s="1"/>
  <c r="M169" i="15"/>
  <c r="L169" i="15" s="1"/>
  <c r="M349" i="15"/>
  <c r="L349" i="15" s="1"/>
  <c r="M101" i="15"/>
  <c r="L101" i="15" s="1"/>
  <c r="M192" i="15"/>
  <c r="L192" i="15" s="1"/>
  <c r="M111" i="15"/>
  <c r="L111" i="15" s="1"/>
  <c r="M208" i="15"/>
  <c r="L208" i="15" s="1"/>
  <c r="M434" i="15"/>
  <c r="L434" i="15" s="1"/>
  <c r="M429" i="15"/>
  <c r="L429" i="15" s="1"/>
  <c r="M363" i="15"/>
  <c r="L363" i="15" s="1"/>
  <c r="M277" i="15"/>
  <c r="L277" i="15" s="1"/>
  <c r="M346" i="15"/>
  <c r="L346" i="15" s="1"/>
  <c r="M160" i="15"/>
  <c r="L160" i="15" s="1"/>
  <c r="M164" i="15"/>
  <c r="L164" i="15" s="1"/>
  <c r="M398" i="15"/>
  <c r="L398" i="15" s="1"/>
  <c r="M85" i="15"/>
  <c r="L85" i="15" s="1"/>
  <c r="M73" i="15"/>
  <c r="L73" i="15" s="1"/>
  <c r="M134" i="15"/>
  <c r="L134" i="15" s="1"/>
  <c r="M254" i="15"/>
  <c r="L254" i="15" s="1"/>
  <c r="M117" i="15"/>
  <c r="L117" i="15" s="1"/>
  <c r="M360" i="15"/>
  <c r="L360" i="15" s="1"/>
  <c r="M126" i="15"/>
  <c r="L126" i="15" s="1"/>
  <c r="M321" i="15"/>
  <c r="L321" i="15" s="1"/>
  <c r="M457" i="15"/>
  <c r="L457" i="15" s="1"/>
  <c r="M99" i="15"/>
  <c r="L99" i="15" s="1"/>
  <c r="M290" i="15"/>
  <c r="L290" i="15" s="1"/>
  <c r="M267" i="15"/>
  <c r="L267" i="15" s="1"/>
  <c r="M155" i="15"/>
  <c r="L155" i="15" s="1"/>
  <c r="M392" i="15"/>
  <c r="L392" i="15" s="1"/>
  <c r="M303" i="15"/>
  <c r="L303" i="15" s="1"/>
  <c r="M367" i="15"/>
  <c r="L367" i="15" s="1"/>
  <c r="M399" i="15"/>
  <c r="L399" i="15" s="1"/>
  <c r="M400" i="15"/>
  <c r="L400" i="15" s="1"/>
  <c r="M309" i="15"/>
  <c r="L309" i="15" s="1"/>
  <c r="M348" i="15"/>
  <c r="L348" i="15" s="1"/>
  <c r="M133" i="15"/>
  <c r="L133" i="15" s="1"/>
  <c r="M102" i="15"/>
  <c r="L102" i="15" s="1"/>
  <c r="M195" i="15"/>
  <c r="L195" i="15" s="1"/>
  <c r="M482" i="15"/>
  <c r="L482" i="15" s="1"/>
  <c r="M184" i="15"/>
  <c r="L184" i="15" s="1"/>
  <c r="M240" i="15"/>
  <c r="L240" i="15" s="1"/>
  <c r="M72" i="15"/>
  <c r="L72" i="15" s="1"/>
  <c r="M470" i="15"/>
  <c r="L470" i="15" s="1"/>
  <c r="M136" i="15"/>
  <c r="L136" i="15" s="1"/>
  <c r="M168" i="15"/>
  <c r="L168" i="15" s="1"/>
  <c r="M78" i="15"/>
  <c r="L78" i="15" s="1"/>
  <c r="M189" i="15"/>
  <c r="L189" i="15" s="1"/>
  <c r="M95" i="15"/>
  <c r="L95" i="15" s="1"/>
  <c r="M220" i="15"/>
  <c r="L220" i="15" s="1"/>
  <c r="M105" i="15"/>
  <c r="L105" i="15" s="1"/>
  <c r="M332" i="15"/>
  <c r="L332" i="15" s="1"/>
  <c r="M455" i="15"/>
  <c r="L455" i="15" s="1"/>
  <c r="M247" i="15"/>
  <c r="L247" i="15" s="1"/>
  <c r="M272" i="15"/>
  <c r="L272" i="15" s="1"/>
  <c r="M188" i="15"/>
  <c r="L188" i="15" s="1"/>
  <c r="M81" i="15"/>
  <c r="L81" i="15" s="1"/>
  <c r="M179" i="15"/>
  <c r="L179" i="15" s="1"/>
  <c r="M201" i="15"/>
  <c r="L201" i="15" s="1"/>
  <c r="M410" i="15"/>
  <c r="L410" i="15" s="1"/>
  <c r="M91" i="15"/>
  <c r="L91" i="15" s="1"/>
  <c r="M460" i="15"/>
  <c r="L460" i="15" s="1"/>
  <c r="M281" i="15"/>
  <c r="L281" i="15" s="1"/>
  <c r="M479" i="15"/>
  <c r="L479" i="15" s="1"/>
  <c r="M371" i="15"/>
  <c r="L371" i="15" s="1"/>
  <c r="M480" i="15"/>
  <c r="L480" i="15" s="1"/>
  <c r="M194" i="15"/>
  <c r="L194" i="15" s="1"/>
  <c r="M250" i="15"/>
  <c r="L250" i="15" s="1"/>
  <c r="M291" i="15"/>
  <c r="L291" i="15" s="1"/>
  <c r="M58" i="15"/>
  <c r="L58" i="15" s="1"/>
  <c r="M380" i="15"/>
  <c r="L380" i="15" s="1"/>
  <c r="M173" i="15"/>
  <c r="L173" i="15" s="1"/>
  <c r="M351" i="15"/>
  <c r="L351" i="15" s="1"/>
  <c r="M217" i="15"/>
  <c r="L217" i="15" s="1"/>
  <c r="M341" i="15"/>
  <c r="L341" i="15" s="1"/>
  <c r="M235" i="15"/>
  <c r="L235" i="15" s="1"/>
  <c r="M202" i="15"/>
  <c r="L202" i="15" s="1"/>
  <c r="M345" i="15"/>
  <c r="L345" i="15" s="1"/>
  <c r="M205" i="15"/>
  <c r="L205" i="15" s="1"/>
  <c r="M120" i="15"/>
  <c r="L120" i="15" s="1"/>
  <c r="M270" i="15"/>
  <c r="L270" i="15" s="1"/>
  <c r="M67" i="15"/>
  <c r="L67" i="15" s="1"/>
  <c r="M137" i="15"/>
  <c r="L137" i="15" s="1"/>
  <c r="M269" i="15"/>
  <c r="L269" i="15" s="1"/>
  <c r="M115" i="15"/>
  <c r="L115" i="15" s="1"/>
  <c r="M406" i="15"/>
  <c r="L406" i="15" s="1"/>
  <c r="M162" i="15"/>
  <c r="L162" i="15" s="1"/>
  <c r="M190" i="15"/>
  <c r="L190" i="15" s="1"/>
  <c r="M452" i="15"/>
  <c r="L452" i="15" s="1"/>
  <c r="M381" i="15"/>
  <c r="L381" i="15" s="1"/>
  <c r="M233" i="15"/>
  <c r="L233" i="15" s="1"/>
  <c r="M159" i="15"/>
  <c r="L159" i="15" s="1"/>
  <c r="M280" i="15"/>
  <c r="L280" i="15" s="1"/>
  <c r="M433" i="15"/>
  <c r="L433" i="15" s="1"/>
  <c r="M200" i="15"/>
  <c r="L200" i="15" s="1"/>
  <c r="M459" i="15"/>
  <c r="L459" i="15" s="1"/>
  <c r="M68" i="15"/>
  <c r="L68" i="15" s="1"/>
  <c r="M292" i="15"/>
  <c r="L292" i="15" s="1"/>
  <c r="M121" i="15"/>
  <c r="L121" i="15" s="1"/>
  <c r="M430" i="15"/>
  <c r="L430" i="15" s="1"/>
  <c r="M63" i="15"/>
  <c r="L63" i="15" s="1"/>
  <c r="M289" i="15"/>
  <c r="L289" i="15" s="1"/>
  <c r="M80" i="15"/>
  <c r="L80" i="15" s="1"/>
  <c r="M253" i="15"/>
  <c r="L253" i="15" s="1"/>
  <c r="M198" i="15"/>
  <c r="L198" i="15" s="1"/>
  <c r="M454" i="15"/>
  <c r="L454" i="15" s="1"/>
  <c r="M69" i="15"/>
  <c r="L69" i="15" s="1"/>
  <c r="M74" i="15"/>
  <c r="L74" i="15" s="1"/>
  <c r="M94" i="15"/>
  <c r="L94" i="15" s="1"/>
  <c r="M285" i="15"/>
  <c r="L285" i="15" s="1"/>
  <c r="M262" i="15"/>
  <c r="L262" i="15" s="1"/>
  <c r="M437" i="15"/>
  <c r="L437" i="15" s="1"/>
  <c r="M143" i="15"/>
  <c r="L143" i="15" s="1"/>
  <c r="M231" i="15"/>
  <c r="L231" i="15" s="1"/>
  <c r="M252" i="15"/>
  <c r="L252" i="15" s="1"/>
  <c r="M145" i="15"/>
  <c r="L145" i="15" s="1"/>
  <c r="M386" i="15"/>
  <c r="L386" i="15" s="1"/>
  <c r="M79" i="15"/>
  <c r="L79" i="15" s="1"/>
  <c r="M191" i="15"/>
  <c r="L191" i="15" s="1"/>
  <c r="M96" i="15"/>
  <c r="L96" i="15" s="1"/>
  <c r="M109" i="15"/>
  <c r="L109" i="15" s="1"/>
  <c r="M274" i="15"/>
  <c r="L274" i="15" s="1"/>
  <c r="M146" i="15"/>
  <c r="L146" i="15" s="1"/>
  <c r="M180" i="15"/>
  <c r="L180" i="15" s="1"/>
  <c r="M477" i="15"/>
  <c r="L477" i="15" s="1"/>
  <c r="M273" i="15"/>
  <c r="L273" i="15" s="1"/>
  <c r="M89" i="15"/>
  <c r="L89" i="15" s="1"/>
  <c r="M141" i="15"/>
  <c r="L141" i="15" s="1"/>
  <c r="M441" i="15"/>
  <c r="L441" i="15" s="1"/>
  <c r="M131" i="15"/>
  <c r="L131" i="15" s="1"/>
  <c r="M408" i="15"/>
  <c r="L408" i="15" s="1"/>
  <c r="M245" i="15"/>
  <c r="L245" i="15" s="1"/>
  <c r="M305" i="15"/>
  <c r="L305" i="15" s="1"/>
  <c r="M471" i="15"/>
  <c r="L471" i="15" s="1"/>
  <c r="M88" i="15"/>
  <c r="L88" i="15" s="1"/>
  <c r="M328" i="15"/>
  <c r="L328" i="15" s="1"/>
  <c r="M418" i="15"/>
  <c r="L418" i="15" s="1"/>
  <c r="M369" i="15"/>
  <c r="L369" i="15" s="1"/>
  <c r="M426" i="15"/>
  <c r="L426" i="15" s="1"/>
  <c r="M224" i="15"/>
  <c r="L224" i="15" s="1"/>
  <c r="M422" i="15"/>
  <c r="L422" i="15" s="1"/>
  <c r="M393" i="15"/>
  <c r="L393" i="15" s="1"/>
  <c r="M394" i="15"/>
  <c r="L394" i="15" s="1"/>
  <c r="M432" i="15"/>
  <c r="L432" i="15" s="1"/>
  <c r="M186" i="15"/>
  <c r="L186" i="15" s="1"/>
  <c r="M412" i="15"/>
  <c r="L412" i="15" s="1"/>
  <c r="M197" i="15"/>
  <c r="L197" i="15" s="1"/>
  <c r="M167" i="15"/>
  <c r="L167" i="15" s="1"/>
  <c r="M334" i="15"/>
  <c r="L334" i="15" s="1"/>
  <c r="M486" i="15"/>
  <c r="L486" i="15" s="1"/>
  <c r="M61" i="15"/>
  <c r="L61" i="15" s="1"/>
  <c r="M425" i="15"/>
  <c r="L425" i="15" s="1"/>
  <c r="M378" i="15"/>
  <c r="L378" i="15" s="1"/>
  <c r="M356" i="15"/>
  <c r="L356" i="15" s="1"/>
  <c r="M326" i="15"/>
  <c r="L326" i="15" s="1"/>
  <c r="M306" i="15"/>
  <c r="L306" i="15" s="1"/>
  <c r="M214" i="15"/>
  <c r="L214" i="15" s="1"/>
  <c r="M227" i="15"/>
  <c r="L227" i="15" s="1"/>
  <c r="M174" i="15"/>
  <c r="L174" i="15" s="1"/>
  <c r="M317" i="15"/>
  <c r="L317" i="15" s="1"/>
  <c r="M299" i="15"/>
  <c r="L299" i="15" s="1"/>
  <c r="M181" i="15"/>
  <c r="L181" i="15" s="1"/>
  <c r="M185" i="15"/>
  <c r="L185" i="15" s="1"/>
  <c r="M176" i="15"/>
  <c r="L176" i="15" s="1"/>
  <c r="M478" i="15"/>
  <c r="L478" i="15" s="1"/>
  <c r="M324" i="15"/>
  <c r="L324" i="15" s="1"/>
  <c r="M230" i="15"/>
  <c r="L230" i="15" s="1"/>
  <c r="M149" i="15"/>
  <c r="L149" i="15" s="1"/>
  <c r="M385" i="15"/>
  <c r="L385" i="15" s="1"/>
  <c r="M439" i="15"/>
  <c r="L439" i="15" s="1"/>
  <c r="M232" i="15"/>
  <c r="L232" i="15" s="1"/>
  <c r="M196" i="15"/>
  <c r="L196" i="15" s="1"/>
  <c r="M116" i="15"/>
  <c r="L116" i="15" s="1"/>
  <c r="M413" i="15"/>
  <c r="L413" i="15" s="1"/>
  <c r="M466" i="15"/>
  <c r="L466" i="15" s="1"/>
  <c r="M263" i="15"/>
  <c r="L263" i="15" s="1"/>
  <c r="M77" i="15"/>
  <c r="L77" i="15" s="1"/>
  <c r="M377" i="15"/>
  <c r="L377" i="15" s="1"/>
  <c r="M483" i="15"/>
  <c r="L483" i="15" s="1"/>
  <c r="M271" i="15"/>
  <c r="L271" i="15" s="1"/>
  <c r="M340" i="15"/>
  <c r="L340" i="15" s="1"/>
  <c r="M151" i="15"/>
  <c r="L151" i="15" s="1"/>
  <c r="M154" i="15"/>
  <c r="L154" i="15" s="1"/>
  <c r="M264" i="15"/>
  <c r="L264" i="15" s="1"/>
  <c r="M319" i="15"/>
  <c r="L319" i="15" s="1"/>
  <c r="M388" i="15"/>
  <c r="L388" i="15" s="1"/>
  <c r="M339" i="15"/>
  <c r="L339" i="15" s="1"/>
  <c r="M414" i="15"/>
  <c r="L414" i="15" s="1"/>
  <c r="M199" i="15"/>
  <c r="L199" i="15" s="1"/>
  <c r="M468" i="15"/>
  <c r="L468" i="15" s="1"/>
  <c r="M86" i="15"/>
  <c r="L86" i="15" s="1"/>
  <c r="M475" i="15"/>
  <c r="L475" i="15" s="1"/>
  <c r="M416" i="15"/>
  <c r="L416" i="15" s="1"/>
  <c r="M268" i="15"/>
  <c r="L268" i="15" s="1"/>
  <c r="M139" i="15"/>
  <c r="L139" i="15" s="1"/>
  <c r="M153" i="15"/>
  <c r="L153" i="15" s="1"/>
  <c r="M383" i="15"/>
  <c r="L383" i="15" s="1"/>
  <c r="M239" i="15"/>
  <c r="L239" i="15" s="1"/>
  <c r="M447" i="15"/>
  <c r="L447" i="15" s="1"/>
  <c r="M445" i="15"/>
  <c r="L445" i="15" s="1"/>
  <c r="M297" i="15"/>
  <c r="L297" i="15" s="1"/>
  <c r="M373" i="15"/>
  <c r="L373" i="15" s="1"/>
  <c r="M147" i="15"/>
  <c r="L147" i="15" s="1"/>
  <c r="M458" i="15"/>
  <c r="L458" i="15" s="1"/>
  <c r="M161" i="15"/>
  <c r="L161" i="15" s="1"/>
  <c r="M343" i="15"/>
  <c r="L343" i="15" s="1"/>
  <c r="M92" i="15"/>
  <c r="L92" i="15" s="1"/>
  <c r="M389" i="15"/>
  <c r="L389" i="15" s="1"/>
  <c r="M124" i="15"/>
  <c r="L124" i="15" s="1"/>
  <c r="M90" i="15"/>
  <c r="L90" i="15" s="1"/>
  <c r="M464" i="15"/>
  <c r="L464" i="15" s="1"/>
  <c r="M442" i="15"/>
  <c r="L442" i="15" s="1"/>
  <c r="M350" i="15"/>
  <c r="L350" i="15" s="1"/>
  <c r="M417" i="15"/>
  <c r="L417" i="15" s="1"/>
  <c r="M354" i="15"/>
  <c r="L354" i="15" s="1"/>
  <c r="M300" i="15"/>
  <c r="L300" i="15" s="1"/>
  <c r="M427" i="15"/>
  <c r="L427" i="15" s="1"/>
  <c r="M238" i="15"/>
  <c r="L238" i="15" s="1"/>
  <c r="M435" i="15"/>
  <c r="L435" i="15" s="1"/>
  <c r="M311" i="15"/>
  <c r="L311" i="15" s="1"/>
  <c r="M364" i="15"/>
  <c r="L364" i="15" s="1"/>
  <c r="M249" i="15"/>
  <c r="L249" i="15" s="1"/>
  <c r="M279" i="15"/>
  <c r="L279" i="15" s="1"/>
  <c r="M122" i="15"/>
  <c r="L122" i="15" s="1"/>
  <c r="M229" i="15"/>
  <c r="L229" i="15" s="1"/>
  <c r="M104" i="15"/>
  <c r="L104" i="15" s="1"/>
  <c r="M213" i="15"/>
  <c r="L213" i="15" s="1"/>
  <c r="M449" i="15"/>
  <c r="L449" i="15" s="1"/>
  <c r="M135" i="15"/>
  <c r="L135" i="15" s="1"/>
  <c r="M485" i="15"/>
  <c r="L485" i="15" s="1"/>
  <c r="M177" i="15"/>
  <c r="L177" i="15" s="1"/>
  <c r="M266" i="15"/>
  <c r="L266" i="15" s="1"/>
  <c r="M307" i="15"/>
  <c r="L307" i="15" s="1"/>
  <c r="M395" i="15"/>
  <c r="L395" i="15" s="1"/>
  <c r="M411" i="15"/>
  <c r="L411" i="15" s="1"/>
  <c r="M203" i="15"/>
  <c r="L203" i="15" s="1"/>
  <c r="M278" i="15"/>
  <c r="L278" i="15" s="1"/>
  <c r="M467" i="15"/>
  <c r="L467" i="15" s="1"/>
  <c r="M212" i="15"/>
  <c r="L212" i="15" s="1"/>
  <c r="M152" i="15"/>
  <c r="L152" i="15" s="1"/>
  <c r="M123" i="15"/>
  <c r="L123" i="15" s="1"/>
  <c r="M127" i="15"/>
  <c r="L127" i="15" s="1"/>
  <c r="M204" i="15"/>
  <c r="L204" i="15" s="1"/>
  <c r="M323" i="15"/>
  <c r="L323" i="15" s="1"/>
  <c r="M148" i="15"/>
  <c r="L148" i="15" s="1"/>
  <c r="M259" i="15"/>
  <c r="L259" i="15" s="1"/>
  <c r="M60" i="15"/>
  <c r="L60" i="15" s="1"/>
  <c r="M365" i="15"/>
  <c r="L365" i="15" s="1"/>
  <c r="M260" i="15"/>
  <c r="L260" i="15" s="1"/>
  <c r="M448" i="15"/>
  <c r="L448" i="15" s="1"/>
  <c r="M472" i="15"/>
  <c r="L472" i="15" s="1"/>
  <c r="M59" i="15"/>
  <c r="L59" i="15" s="1"/>
  <c r="M474" i="15"/>
  <c r="L474" i="15" s="1"/>
  <c r="M82" i="15"/>
  <c r="L82" i="15" s="1"/>
  <c r="M138" i="15"/>
  <c r="L138" i="15" s="1"/>
  <c r="M409" i="15"/>
  <c r="L409" i="15" s="1"/>
  <c r="M228" i="15"/>
  <c r="L228" i="15" s="1"/>
  <c r="M436" i="15"/>
  <c r="L436" i="15" s="1"/>
  <c r="M287" i="15"/>
  <c r="L287" i="15" s="1"/>
  <c r="M119" i="15"/>
  <c r="L119" i="15" s="1"/>
  <c r="M125" i="15"/>
  <c r="L125" i="15" s="1"/>
  <c r="M489" i="15"/>
  <c r="L489" i="15" s="1"/>
  <c r="M335" i="15"/>
  <c r="L335" i="15" s="1"/>
  <c r="M438" i="15"/>
  <c r="L438" i="15" s="1"/>
  <c r="M251" i="15"/>
  <c r="L251" i="15" s="1"/>
  <c r="M226" i="15"/>
  <c r="L226" i="15" s="1"/>
  <c r="M347" i="15"/>
  <c r="L347" i="15" s="1"/>
  <c r="M330" i="15"/>
  <c r="L330" i="15" s="1"/>
  <c r="M310" i="15"/>
  <c r="L310" i="15" s="1"/>
  <c r="M397" i="15"/>
  <c r="L397" i="15" s="1"/>
  <c r="M387" i="15"/>
  <c r="L387" i="15" s="1"/>
  <c r="M158" i="15"/>
  <c r="L158" i="15" s="1"/>
  <c r="M265" i="15"/>
  <c r="L265" i="15" s="1"/>
  <c r="M215" i="15"/>
  <c r="L215" i="15" s="1"/>
  <c r="M461" i="15"/>
  <c r="L461" i="15" s="1"/>
  <c r="M62" i="15"/>
  <c r="L62" i="15" s="1"/>
  <c r="M374" i="15"/>
  <c r="L374" i="15" s="1"/>
  <c r="M296" i="15"/>
  <c r="L296" i="15" s="1"/>
  <c r="M315" i="15"/>
  <c r="L315" i="15" s="1"/>
  <c r="M428" i="15"/>
  <c r="L428" i="15" s="1"/>
  <c r="M313" i="15"/>
  <c r="L313" i="15" s="1"/>
  <c r="M382" i="15"/>
  <c r="L382" i="15" s="1"/>
  <c r="M258" i="15"/>
  <c r="L258" i="15" s="1"/>
  <c r="M370" i="15"/>
  <c r="L370" i="15" s="1"/>
  <c r="M415" i="15"/>
  <c r="L415" i="15" s="1"/>
  <c r="M358" i="15"/>
  <c r="L358" i="15" s="1"/>
  <c r="M128" i="15"/>
  <c r="L128" i="15" s="1"/>
  <c r="M314" i="15"/>
  <c r="L314" i="15" s="1"/>
  <c r="M132" i="15"/>
  <c r="L132" i="15" s="1"/>
  <c r="M463" i="15"/>
  <c r="L463" i="15" s="1"/>
  <c r="M114" i="15"/>
  <c r="L114" i="15" s="1"/>
  <c r="M140" i="15"/>
  <c r="L140" i="15" s="1"/>
  <c r="M391" i="15"/>
  <c r="L391" i="15" s="1"/>
  <c r="M286" i="15"/>
  <c r="L286" i="15" s="1"/>
  <c r="M130" i="15"/>
  <c r="L130" i="15" s="1"/>
  <c r="M93" i="15"/>
  <c r="L93" i="15" s="1"/>
  <c r="M301" i="15"/>
  <c r="L301" i="15" s="1"/>
  <c r="M359" i="15"/>
  <c r="L359" i="15" s="1"/>
  <c r="M255" i="15"/>
  <c r="L255" i="15" s="1"/>
  <c r="M372" i="15"/>
  <c r="L372" i="15" s="1"/>
  <c r="M157" i="15"/>
  <c r="L157" i="15" s="1"/>
  <c r="M465" i="15"/>
  <c r="L465" i="15" s="1"/>
  <c r="M242" i="15"/>
  <c r="L242" i="15" s="1"/>
  <c r="M404" i="15"/>
  <c r="L404" i="15" s="1"/>
  <c r="M357" i="15"/>
  <c r="L357" i="15" s="1"/>
  <c r="M456" i="15"/>
  <c r="L456" i="15" s="1"/>
  <c r="M333" i="15"/>
  <c r="L333" i="15" s="1"/>
  <c r="M64" i="15"/>
  <c r="L64" i="15" s="1"/>
  <c r="M322" i="15"/>
  <c r="L322" i="15" s="1"/>
  <c r="M476" i="15"/>
  <c r="L476" i="15" s="1"/>
  <c r="M261" i="15"/>
  <c r="L261" i="15" s="1"/>
  <c r="M166" i="15"/>
  <c r="L166" i="15" s="1"/>
  <c r="M336" i="15"/>
  <c r="L336" i="15" s="1"/>
  <c r="M379" i="15"/>
  <c r="L379" i="15" s="1"/>
  <c r="M225" i="15"/>
  <c r="L225" i="15" s="1"/>
  <c r="M446" i="15"/>
  <c r="L446" i="15" s="1"/>
  <c r="M165" i="15"/>
  <c r="L165" i="15" s="1"/>
  <c r="M420" i="15"/>
  <c r="L420" i="15" s="1"/>
  <c r="M221" i="15"/>
  <c r="L221" i="15" s="1"/>
  <c r="M450" i="15"/>
  <c r="L450" i="15" s="1"/>
  <c r="M71" i="15"/>
  <c r="L71" i="15" s="1"/>
  <c r="M103" i="15"/>
  <c r="L103" i="15" s="1"/>
  <c r="M487" i="15"/>
  <c r="L487" i="15" s="1"/>
  <c r="M107" i="15"/>
  <c r="L107" i="15" s="1"/>
  <c r="M207" i="15"/>
  <c r="L207" i="15" s="1"/>
  <c r="M178" i="15"/>
  <c r="L178" i="15" s="1"/>
  <c r="M144" i="15"/>
  <c r="L144" i="15" s="1"/>
  <c r="M70" i="15"/>
  <c r="L70" i="15" s="1"/>
  <c r="M210" i="15"/>
  <c r="L210" i="15" s="1"/>
  <c r="M83" i="15"/>
  <c r="L83" i="15" s="1"/>
  <c r="M295" i="15"/>
  <c r="L295" i="15" s="1"/>
  <c r="M248" i="15"/>
  <c r="L248" i="15" s="1"/>
  <c r="M352" i="15"/>
  <c r="L352" i="15" s="1"/>
  <c r="M113" i="15"/>
  <c r="L113" i="15" s="1"/>
  <c r="M163" i="15"/>
  <c r="L163" i="15" s="1"/>
  <c r="M170" i="15"/>
  <c r="L170" i="15" s="1"/>
  <c r="M302" i="15"/>
  <c r="L302" i="15" s="1"/>
  <c r="M84" i="15"/>
  <c r="L84" i="15" s="1"/>
  <c r="M66" i="15"/>
  <c r="L66" i="15" s="1"/>
  <c r="M142" i="15"/>
  <c r="L142" i="15" s="1"/>
  <c r="M75" i="15"/>
  <c r="L75" i="15" s="1"/>
  <c r="M423" i="15"/>
  <c r="L423" i="15" s="1"/>
  <c r="M183" i="15"/>
  <c r="L183" i="15" s="1"/>
  <c r="M216" i="15"/>
  <c r="L216" i="15" s="1"/>
  <c r="M444" i="15"/>
  <c r="L444" i="15" s="1"/>
  <c r="M237" i="15"/>
  <c r="L237" i="15" s="1"/>
  <c r="M424" i="15"/>
  <c r="L424" i="15" s="1"/>
  <c r="M171" i="15"/>
  <c r="L171" i="15" s="1"/>
  <c r="M308" i="15"/>
  <c r="L308" i="15" s="1"/>
  <c r="M129" i="15"/>
  <c r="L129" i="15" s="1"/>
  <c r="M401" i="15"/>
  <c r="L401" i="15" s="1"/>
  <c r="M462" i="15"/>
  <c r="L462" i="15" s="1"/>
  <c r="M320" i="15"/>
  <c r="L320" i="15" s="1"/>
  <c r="M469" i="15"/>
  <c r="L469" i="15" s="1"/>
  <c r="M193" i="15"/>
  <c r="L193" i="15" s="1"/>
  <c r="M407" i="15"/>
  <c r="L407" i="15" s="1"/>
  <c r="M276" i="15"/>
  <c r="L276" i="15" s="1"/>
  <c r="M187" i="15"/>
  <c r="L187" i="15" s="1"/>
  <c r="M288" i="15"/>
  <c r="L288" i="15" s="1"/>
  <c r="M100" i="15"/>
  <c r="L100" i="15" s="1"/>
  <c r="M283" i="15"/>
  <c r="L283" i="15" s="1"/>
  <c r="M375" i="15"/>
  <c r="L375" i="15" s="1"/>
  <c r="M106" i="15"/>
  <c r="L106" i="15" s="1"/>
  <c r="M97" i="15"/>
  <c r="L97" i="15" s="1"/>
  <c r="M361" i="15"/>
  <c r="L361" i="15" s="1"/>
  <c r="M342" i="15"/>
  <c r="L342" i="15" s="1"/>
  <c r="M294" i="15"/>
  <c r="L294" i="15" s="1"/>
  <c r="M488" i="15"/>
  <c r="L488" i="15" s="1"/>
  <c r="M390" i="15"/>
  <c r="L390" i="15" s="1"/>
  <c r="M256" i="15"/>
  <c r="L256" i="15" s="1"/>
  <c r="M156" i="15"/>
  <c r="L156" i="15" s="1"/>
  <c r="M453" i="15"/>
  <c r="L453" i="15" s="1"/>
  <c r="M175" i="15"/>
  <c r="L175" i="15" s="1"/>
  <c r="M484" i="15"/>
  <c r="L484" i="15" s="1"/>
  <c r="M257" i="15"/>
  <c r="L257" i="15" s="1"/>
  <c r="M362" i="15"/>
  <c r="L362" i="15" s="1"/>
  <c r="M236" i="15"/>
  <c r="L236" i="15" s="1"/>
  <c r="M98" i="15"/>
  <c r="L98" i="15" s="1"/>
  <c r="M384" i="15"/>
  <c r="L384" i="15" s="1"/>
  <c r="M396" i="15"/>
  <c r="L396" i="15" s="1"/>
  <c r="M421" i="15"/>
  <c r="L421" i="15" s="1"/>
  <c r="M246" i="15"/>
  <c r="L246" i="15" s="1"/>
  <c r="M234" i="15"/>
  <c r="L234" i="15" s="1"/>
  <c r="M344" i="15"/>
  <c r="L344" i="15" s="1"/>
  <c r="M182" i="15"/>
  <c r="L182" i="15" s="1"/>
  <c r="M366" i="15"/>
  <c r="L366" i="15" s="1"/>
  <c r="M150" i="15"/>
  <c r="L150" i="15" s="1"/>
  <c r="M312" i="15"/>
  <c r="L312" i="15" s="1"/>
  <c r="M219" i="15"/>
  <c r="L219" i="15" s="1"/>
  <c r="M431" i="15"/>
  <c r="L431" i="15" s="1"/>
  <c r="M419" i="15"/>
  <c r="L419" i="15" s="1"/>
  <c r="M118" i="15"/>
  <c r="L118" i="15" s="1"/>
  <c r="M327" i="15"/>
  <c r="L327" i="15" s="1"/>
  <c r="M110" i="15"/>
  <c r="L110" i="15" s="1"/>
  <c r="M76" i="15"/>
  <c r="L76" i="15" s="1"/>
  <c r="M87" i="15"/>
  <c r="L87" i="15" s="1"/>
  <c r="M318" i="15"/>
  <c r="L318" i="15" s="1"/>
  <c r="M244" i="15"/>
  <c r="L244" i="15" s="1"/>
  <c r="M65" i="15"/>
  <c r="L65" i="15" s="1"/>
  <c r="M337" i="15"/>
  <c r="L337" i="15" s="1"/>
  <c r="M112" i="15"/>
  <c r="L112" i="15" s="1"/>
  <c r="M108" i="15"/>
  <c r="L108" i="15" s="1"/>
  <c r="M405" i="15"/>
  <c r="L405" i="15" s="1"/>
  <c r="M338" i="15"/>
  <c r="L338" i="15" s="1"/>
  <c r="M304" i="15"/>
  <c r="L304" i="15" s="1"/>
  <c r="M376" i="15"/>
  <c r="L376" i="15" s="1"/>
  <c r="M172" i="15"/>
  <c r="L172" i="15" s="1"/>
  <c r="M223" i="15"/>
  <c r="L223" i="15" s="1"/>
  <c r="M440" i="15"/>
  <c r="L440" i="15" s="1"/>
  <c r="M206" i="15"/>
  <c r="L206" i="15" s="1"/>
  <c r="M275" i="15"/>
  <c r="L275" i="15" s="1"/>
  <c r="M222" i="15"/>
  <c r="L222" i="15" s="1"/>
  <c r="L211" i="15"/>
  <c r="C10" i="15"/>
  <c r="C11" i="15" s="1"/>
  <c r="C12" i="15" s="1"/>
  <c r="C13" i="15" s="1"/>
  <c r="C14" i="15" s="1"/>
  <c r="C15" i="15" s="1"/>
  <c r="C16" i="15" s="1"/>
  <c r="C17" i="15" s="1"/>
  <c r="C18" i="15" s="1"/>
  <c r="C19" i="15" s="1"/>
  <c r="C20" i="15" s="1"/>
  <c r="C21" i="15" s="1"/>
  <c r="C22" i="15" s="1"/>
  <c r="C23" i="15" s="1"/>
  <c r="C24" i="15" s="1"/>
  <c r="C25" i="15" s="1"/>
  <c r="C26" i="15" s="1"/>
  <c r="C27" i="15" s="1"/>
  <c r="C28" i="15" s="1"/>
  <c r="C29" i="15" s="1"/>
  <c r="C30" i="15" s="1"/>
  <c r="C31" i="15" s="1"/>
  <c r="C32" i="15" s="1"/>
  <c r="C33" i="15" s="1"/>
  <c r="C34" i="15" s="1"/>
  <c r="C35" i="15" s="1"/>
  <c r="C36" i="15" s="1"/>
  <c r="C37" i="15" s="1"/>
  <c r="C38" i="15" s="1"/>
  <c r="C39" i="15" s="1"/>
  <c r="C40" i="15" s="1"/>
  <c r="C41" i="15" s="1"/>
  <c r="C42" i="15" s="1"/>
  <c r="C43" i="15" s="1"/>
  <c r="C44" i="15" s="1"/>
  <c r="C45" i="15" s="1"/>
  <c r="C46" i="15" s="1"/>
  <c r="C47" i="15" s="1"/>
  <c r="C48" i="15" s="1"/>
  <c r="C49" i="15" s="1"/>
  <c r="C50" i="15" s="1"/>
  <c r="C51" i="15" s="1"/>
  <c r="C52" i="15" s="1"/>
  <c r="C53" i="15" s="1"/>
  <c r="C54" i="15" s="1"/>
  <c r="C55" i="15" s="1"/>
  <c r="C56" i="15" s="1"/>
  <c r="C57" i="15" s="1"/>
  <c r="C58" i="15" s="1"/>
  <c r="C59" i="15" s="1"/>
  <c r="C60" i="15" s="1"/>
  <c r="C61" i="15" s="1"/>
  <c r="C62" i="15" s="1"/>
  <c r="C63" i="15" s="1"/>
  <c r="C64" i="15" s="1"/>
  <c r="C65" i="15" s="1"/>
  <c r="C66" i="15" s="1"/>
  <c r="C67" i="15" s="1"/>
  <c r="C68" i="15" s="1"/>
  <c r="C69" i="15" s="1"/>
  <c r="C70" i="15" s="1"/>
  <c r="C71" i="15" s="1"/>
  <c r="C72" i="15" s="1"/>
  <c r="C73" i="15" s="1"/>
  <c r="C74" i="15" s="1"/>
  <c r="C75" i="15" s="1"/>
  <c r="C76" i="15" s="1"/>
  <c r="C77" i="15" s="1"/>
  <c r="C78" i="15" s="1"/>
  <c r="C79" i="15" s="1"/>
  <c r="C80" i="15" s="1"/>
  <c r="C81" i="15" s="1"/>
  <c r="C82" i="15" s="1"/>
  <c r="C83" i="15" s="1"/>
  <c r="C84" i="15" s="1"/>
  <c r="C85" i="15" s="1"/>
  <c r="C86" i="15" s="1"/>
  <c r="C87" i="15" s="1"/>
  <c r="C88" i="15" s="1"/>
  <c r="C89" i="15" s="1"/>
  <c r="C90" i="15" s="1"/>
  <c r="C91" i="15" s="1"/>
  <c r="C92" i="15" s="1"/>
  <c r="C93" i="15" s="1"/>
  <c r="C94" i="15" s="1"/>
  <c r="C95" i="15" s="1"/>
  <c r="C96" i="15" s="1"/>
  <c r="C97" i="15" s="1"/>
  <c r="C98" i="15" s="1"/>
  <c r="C99" i="15" s="1"/>
  <c r="C100" i="15" s="1"/>
  <c r="C101" i="15" s="1"/>
  <c r="C102" i="15" s="1"/>
  <c r="C103" i="15" s="1"/>
  <c r="C104" i="15" s="1"/>
  <c r="C105" i="15" s="1"/>
  <c r="C106" i="15" s="1"/>
  <c r="C107" i="15" s="1"/>
  <c r="C108" i="15" s="1"/>
  <c r="C109" i="15" s="1"/>
  <c r="C110" i="15" s="1"/>
  <c r="C111" i="15" s="1"/>
  <c r="C112" i="15" s="1"/>
  <c r="C113" i="15" s="1"/>
  <c r="C114" i="15" s="1"/>
  <c r="C115" i="15" s="1"/>
  <c r="C116" i="15" s="1"/>
  <c r="C117" i="15" s="1"/>
  <c r="C118" i="15" s="1"/>
  <c r="C119" i="15" s="1"/>
  <c r="C120" i="15" s="1"/>
  <c r="C121" i="15" s="1"/>
  <c r="C122" i="15" s="1"/>
  <c r="C123" i="15" s="1"/>
  <c r="C124" i="15" s="1"/>
  <c r="C125" i="15" s="1"/>
  <c r="C126" i="15" s="1"/>
  <c r="C127" i="15" s="1"/>
  <c r="C128" i="15" s="1"/>
  <c r="C129" i="15" s="1"/>
  <c r="E388" i="15"/>
  <c r="J137" i="13"/>
  <c r="C109" i="11"/>
  <c r="C110" i="11" s="1"/>
  <c r="R775" i="11"/>
  <c r="R1034" i="11"/>
  <c r="R785" i="11"/>
  <c r="R718" i="11"/>
  <c r="R985" i="11"/>
  <c r="R760" i="11"/>
  <c r="R893" i="11"/>
  <c r="R965" i="11"/>
  <c r="R677" i="11"/>
  <c r="R643" i="11"/>
  <c r="R798" i="11"/>
  <c r="R1001" i="11"/>
  <c r="R850" i="11"/>
  <c r="R958" i="11"/>
  <c r="R690" i="11"/>
  <c r="R853" i="11"/>
  <c r="R971" i="11"/>
  <c r="R1052" i="11"/>
  <c r="C624" i="11"/>
  <c r="C625" i="11" s="1"/>
  <c r="C626" i="11" s="1"/>
  <c r="C627" i="11" s="1"/>
  <c r="C628" i="11" s="1"/>
  <c r="C629" i="11" s="1"/>
  <c r="C630" i="11" s="1"/>
  <c r="C631" i="11" s="1"/>
  <c r="C632" i="11" s="1"/>
  <c r="C633" i="11" s="1"/>
  <c r="C634" i="11" s="1"/>
  <c r="C635" i="11" s="1"/>
  <c r="C636" i="11" s="1"/>
  <c r="C637" i="11" s="1"/>
  <c r="C638" i="11" s="1"/>
  <c r="C639" i="11" s="1"/>
  <c r="C640" i="11" s="1"/>
  <c r="C641" i="11" s="1"/>
  <c r="C642" i="11" s="1"/>
  <c r="C643" i="11" s="1"/>
  <c r="C644" i="11" s="1"/>
  <c r="C645" i="11" s="1"/>
  <c r="C646" i="11" s="1"/>
  <c r="C647" i="11" s="1"/>
  <c r="C648" i="11" s="1"/>
  <c r="C649" i="11" s="1"/>
  <c r="C650" i="11" s="1"/>
  <c r="C651" i="11" s="1"/>
  <c r="C652" i="11" s="1"/>
  <c r="C653" i="11" s="1"/>
  <c r="C654" i="11" s="1"/>
  <c r="C655" i="11" s="1"/>
  <c r="C656" i="11" s="1"/>
  <c r="C657" i="11" s="1"/>
  <c r="C658" i="11" s="1"/>
  <c r="C659" i="11" s="1"/>
  <c r="C660" i="11" s="1"/>
  <c r="C661" i="11" s="1"/>
  <c r="C662" i="11" s="1"/>
  <c r="C663" i="11" s="1"/>
  <c r="C664" i="11" s="1"/>
  <c r="C665" i="11" s="1"/>
  <c r="C666" i="11" s="1"/>
  <c r="C667" i="11" s="1"/>
  <c r="C668" i="11" s="1"/>
  <c r="C669" i="11" s="1"/>
  <c r="C670" i="11" s="1"/>
  <c r="C671" i="11" s="1"/>
  <c r="C672" i="11" s="1"/>
  <c r="C673" i="11" s="1"/>
  <c r="C674" i="11" s="1"/>
  <c r="C675" i="11" s="1"/>
  <c r="C676" i="11" s="1"/>
  <c r="C677" i="11" s="1"/>
  <c r="C678" i="11" s="1"/>
  <c r="C679" i="11" s="1"/>
  <c r="C680" i="11" s="1"/>
  <c r="C681" i="11" s="1"/>
  <c r="C682" i="11" s="1"/>
  <c r="C683" i="11" s="1"/>
  <c r="C684" i="11" s="1"/>
  <c r="C685" i="11" s="1"/>
  <c r="C686" i="11" s="1"/>
  <c r="C687" i="11" s="1"/>
  <c r="C688" i="11" s="1"/>
  <c r="C689" i="11" s="1"/>
  <c r="C690" i="11" s="1"/>
  <c r="C691" i="11" s="1"/>
  <c r="C692" i="11" s="1"/>
  <c r="C693" i="11" s="1"/>
  <c r="C694" i="11" s="1"/>
  <c r="C695" i="11" s="1"/>
  <c r="C696" i="11" s="1"/>
  <c r="C697" i="11" s="1"/>
  <c r="C698" i="11" s="1"/>
  <c r="C699" i="11" s="1"/>
  <c r="C700" i="11" s="1"/>
  <c r="C701" i="11" s="1"/>
  <c r="C702" i="11" s="1"/>
  <c r="C703" i="11" s="1"/>
  <c r="C704" i="11" s="1"/>
  <c r="C705" i="11" s="1"/>
  <c r="C706" i="11" s="1"/>
  <c r="C707" i="11" s="1"/>
  <c r="C708" i="11" s="1"/>
  <c r="C709" i="11" s="1"/>
  <c r="C710" i="11" s="1"/>
  <c r="C711" i="11" s="1"/>
  <c r="C712" i="11" s="1"/>
  <c r="C713" i="11" s="1"/>
  <c r="C714" i="11" s="1"/>
  <c r="C715" i="11" s="1"/>
  <c r="C716" i="11" s="1"/>
  <c r="C717" i="11" s="1"/>
  <c r="C718" i="11" s="1"/>
  <c r="C719" i="11" s="1"/>
  <c r="C720" i="11" s="1"/>
  <c r="C721" i="11" s="1"/>
  <c r="C722" i="11" s="1"/>
  <c r="C723" i="11" s="1"/>
  <c r="C724" i="11" s="1"/>
  <c r="C725" i="11" s="1"/>
  <c r="C726" i="11" s="1"/>
  <c r="C727" i="11" s="1"/>
  <c r="C728" i="11" s="1"/>
  <c r="C729" i="11" s="1"/>
  <c r="C730" i="11" s="1"/>
  <c r="C731" i="11" s="1"/>
  <c r="C732" i="11" s="1"/>
  <c r="C733" i="11" s="1"/>
  <c r="C734" i="11" s="1"/>
  <c r="C735" i="11" s="1"/>
  <c r="C736" i="11" s="1"/>
  <c r="C737" i="11" s="1"/>
  <c r="C738" i="11" s="1"/>
  <c r="C739" i="11" s="1"/>
  <c r="C740" i="11" s="1"/>
  <c r="C741" i="11" s="1"/>
  <c r="C742" i="11" s="1"/>
  <c r="C743" i="11" s="1"/>
  <c r="R790" i="11"/>
  <c r="R639" i="11"/>
  <c r="R688" i="11"/>
  <c r="R804" i="11"/>
  <c r="R722" i="11"/>
  <c r="R696" i="11"/>
  <c r="R626" i="11"/>
  <c r="R825" i="11"/>
  <c r="R771" i="11"/>
  <c r="R906" i="11"/>
  <c r="R650" i="11"/>
  <c r="R1014" i="11"/>
  <c r="R984" i="11"/>
  <c r="R878" i="11"/>
  <c r="R1079" i="11"/>
  <c r="R1049" i="11"/>
  <c r="R996" i="11"/>
  <c r="R967" i="11"/>
  <c r="R649" i="11"/>
  <c r="R811" i="11"/>
  <c r="R641" i="11"/>
  <c r="R746" i="11"/>
  <c r="R879" i="11"/>
  <c r="R724" i="11"/>
  <c r="R773" i="11"/>
  <c r="R659" i="11"/>
  <c r="R839" i="11"/>
  <c r="R881" i="11"/>
  <c r="R913" i="11"/>
  <c r="R731" i="11"/>
  <c r="R778" i="11"/>
  <c r="R1066" i="11"/>
  <c r="R949" i="11"/>
  <c r="R1019" i="11"/>
  <c r="R1103" i="11"/>
  <c r="R1051" i="11"/>
  <c r="R1015" i="11"/>
  <c r="R697" i="11"/>
  <c r="R961" i="11"/>
  <c r="R685" i="11"/>
  <c r="R748" i="11"/>
  <c r="R691" i="11"/>
  <c r="R728" i="11"/>
  <c r="R797" i="11"/>
  <c r="R698" i="11"/>
  <c r="R855" i="11"/>
  <c r="R899" i="11"/>
  <c r="R972" i="11"/>
  <c r="R736" i="11"/>
  <c r="R793" i="11"/>
  <c r="R1095" i="11"/>
  <c r="R951" i="11"/>
  <c r="R1037" i="11"/>
  <c r="R757" i="11"/>
  <c r="R1078" i="11"/>
  <c r="R1017" i="11"/>
  <c r="R733" i="11"/>
  <c r="R632" i="11"/>
  <c r="R763" i="11"/>
  <c r="R781" i="11"/>
  <c r="R699" i="11"/>
  <c r="R877" i="11"/>
  <c r="R799" i="11"/>
  <c r="R700" i="11"/>
  <c r="R933" i="11"/>
  <c r="R924" i="11"/>
  <c r="R852" i="11"/>
  <c r="R787" i="11"/>
  <c r="R872" i="11"/>
  <c r="R687" i="11"/>
  <c r="R1069" i="11"/>
  <c r="R1058" i="11"/>
  <c r="R846" i="11"/>
  <c r="R1031" i="11"/>
  <c r="R1077" i="11"/>
  <c r="R767" i="11"/>
  <c r="R634" i="11"/>
  <c r="R838" i="11"/>
  <c r="R637" i="11"/>
  <c r="R726" i="11"/>
  <c r="R896" i="11"/>
  <c r="R868" i="11"/>
  <c r="R708" i="11"/>
  <c r="R952" i="11"/>
  <c r="R805" i="11"/>
  <c r="R854" i="11"/>
  <c r="R789" i="11"/>
  <c r="R874" i="11"/>
  <c r="R712" i="11"/>
  <c r="R959" i="11"/>
  <c r="R1060" i="11"/>
  <c r="R862" i="11"/>
  <c r="R1038" i="11"/>
  <c r="R1098" i="11"/>
  <c r="R625" i="11"/>
  <c r="R752" i="11"/>
  <c r="R907" i="11"/>
  <c r="R653" i="11"/>
  <c r="R796" i="11"/>
  <c r="R631" i="11"/>
  <c r="R883" i="11"/>
  <c r="R744" i="11"/>
  <c r="R633" i="11"/>
  <c r="R807" i="11"/>
  <c r="R869" i="11"/>
  <c r="R845" i="11"/>
  <c r="R904" i="11"/>
  <c r="R769" i="11"/>
  <c r="R1032" i="11"/>
  <c r="R966" i="11"/>
  <c r="R939" i="11"/>
  <c r="R1057" i="11"/>
  <c r="R645" i="11"/>
  <c r="R754" i="11"/>
  <c r="R675" i="11"/>
  <c r="R660" i="11"/>
  <c r="R815" i="11"/>
  <c r="R671" i="11"/>
  <c r="R901" i="11"/>
  <c r="R756" i="11"/>
  <c r="R706" i="11"/>
  <c r="R849" i="11"/>
  <c r="R887" i="11"/>
  <c r="R865" i="11"/>
  <c r="R916" i="11"/>
  <c r="R782" i="11"/>
  <c r="R1067" i="11"/>
  <c r="R992" i="11"/>
  <c r="R968" i="11"/>
  <c r="R1059" i="11"/>
  <c r="J625" i="11"/>
  <c r="J626" i="11" s="1"/>
  <c r="J627" i="11" s="1"/>
  <c r="J628" i="11" s="1"/>
  <c r="J629" i="11" s="1"/>
  <c r="J630" i="11" s="1"/>
  <c r="J631" i="11" s="1"/>
  <c r="J632" i="11" s="1"/>
  <c r="J633" i="11" s="1"/>
  <c r="J634" i="11" s="1"/>
  <c r="J635" i="11" s="1"/>
  <c r="J636" i="11" s="1"/>
  <c r="J637" i="11" s="1"/>
  <c r="J638" i="11" s="1"/>
  <c r="J639" i="11" s="1"/>
  <c r="J640" i="11" s="1"/>
  <c r="J641" i="11" s="1"/>
  <c r="J642" i="11" s="1"/>
  <c r="J643" i="11" s="1"/>
  <c r="J644" i="11" s="1"/>
  <c r="J645" i="11" s="1"/>
  <c r="J646" i="11" s="1"/>
  <c r="J647" i="11" s="1"/>
  <c r="J648" i="11" s="1"/>
  <c r="J649" i="11" s="1"/>
  <c r="J650" i="11" s="1"/>
  <c r="J651" i="11" s="1"/>
  <c r="J652" i="11" s="1"/>
  <c r="J653" i="11" s="1"/>
  <c r="J654" i="11" s="1"/>
  <c r="J655" i="11" s="1"/>
  <c r="J656" i="11" s="1"/>
  <c r="J657" i="11" s="1"/>
  <c r="J658" i="11" s="1"/>
  <c r="J659" i="11" s="1"/>
  <c r="J660" i="11" s="1"/>
  <c r="J661" i="11" s="1"/>
  <c r="J662" i="11" s="1"/>
  <c r="J663" i="11" s="1"/>
  <c r="J664" i="11" s="1"/>
  <c r="J665" i="11" s="1"/>
  <c r="J666" i="11" s="1"/>
  <c r="J667" i="11" s="1"/>
  <c r="J668" i="11" s="1"/>
  <c r="J669" i="11" s="1"/>
  <c r="J670" i="11" s="1"/>
  <c r="J671" i="11" s="1"/>
  <c r="J672" i="11" s="1"/>
  <c r="J673" i="11" s="1"/>
  <c r="J674" i="11" s="1"/>
  <c r="J675" i="11" s="1"/>
  <c r="J676" i="11" s="1"/>
  <c r="J677" i="11" s="1"/>
  <c r="J678" i="11" s="1"/>
  <c r="J679" i="11" s="1"/>
  <c r="J680" i="11" s="1"/>
  <c r="J681" i="11" s="1"/>
  <c r="J682" i="11" s="1"/>
  <c r="J683" i="11" s="1"/>
  <c r="J684" i="11" s="1"/>
  <c r="J685" i="11" s="1"/>
  <c r="J686" i="11" s="1"/>
  <c r="J687" i="11" s="1"/>
  <c r="J688" i="11" s="1"/>
  <c r="J689" i="11" s="1"/>
  <c r="J690" i="11" s="1"/>
  <c r="J691" i="11" s="1"/>
  <c r="J692" i="11" s="1"/>
  <c r="J693" i="11" s="1"/>
  <c r="J694" i="11" s="1"/>
  <c r="J695" i="11" s="1"/>
  <c r="J696" i="11" s="1"/>
  <c r="J697" i="11" s="1"/>
  <c r="J698" i="11" s="1"/>
  <c r="J699" i="11" s="1"/>
  <c r="J700" i="11" s="1"/>
  <c r="J701" i="11" s="1"/>
  <c r="J702" i="11" s="1"/>
  <c r="J703" i="11" s="1"/>
  <c r="J704" i="11" s="1"/>
  <c r="J705" i="11" s="1"/>
  <c r="J706" i="11" s="1"/>
  <c r="J707" i="11" s="1"/>
  <c r="J708" i="11" s="1"/>
  <c r="J709" i="11" s="1"/>
  <c r="J710" i="11" s="1"/>
  <c r="J711" i="11" s="1"/>
  <c r="J712" i="11" s="1"/>
  <c r="J713" i="11" s="1"/>
  <c r="J714" i="11" s="1"/>
  <c r="J715" i="11" s="1"/>
  <c r="J716" i="11" s="1"/>
  <c r="J717" i="11" s="1"/>
  <c r="J718" i="11" s="1"/>
  <c r="J719" i="11" s="1"/>
  <c r="J720" i="11" s="1"/>
  <c r="J721" i="11" s="1"/>
  <c r="J722" i="11" s="1"/>
  <c r="J723" i="11" s="1"/>
  <c r="J724" i="11" s="1"/>
  <c r="J725" i="11" s="1"/>
  <c r="J726" i="11" s="1"/>
  <c r="J727" i="11" s="1"/>
  <c r="J728" i="11" s="1"/>
  <c r="J729" i="11" s="1"/>
  <c r="J730" i="11" s="1"/>
  <c r="J731" i="11" s="1"/>
  <c r="J732" i="11" s="1"/>
  <c r="J733" i="11" s="1"/>
  <c r="J734" i="11" s="1"/>
  <c r="J735" i="11" s="1"/>
  <c r="J736" i="11" s="1"/>
  <c r="J737" i="11" s="1"/>
  <c r="J738" i="11" s="1"/>
  <c r="J739" i="11" s="1"/>
  <c r="J740" i="11" s="1"/>
  <c r="J741" i="11" s="1"/>
  <c r="J742" i="11" s="1"/>
  <c r="J743" i="11" s="1"/>
  <c r="J744" i="11" s="1"/>
  <c r="J745" i="11" s="1"/>
  <c r="J746" i="11" s="1"/>
  <c r="J747" i="11" s="1"/>
  <c r="J748" i="11" s="1"/>
  <c r="J749" i="11" s="1"/>
  <c r="J750" i="11" s="1"/>
  <c r="J751" i="11" s="1"/>
  <c r="J752" i="11" s="1"/>
  <c r="J753" i="11" s="1"/>
  <c r="J754" i="11" s="1"/>
  <c r="J755" i="11" s="1"/>
  <c r="J756" i="11" s="1"/>
  <c r="J757" i="11" s="1"/>
  <c r="J758" i="11" s="1"/>
  <c r="J759" i="11" s="1"/>
  <c r="J760" i="11" s="1"/>
  <c r="J761" i="11" s="1"/>
  <c r="J762" i="11" s="1"/>
  <c r="J763" i="11" s="1"/>
  <c r="J764" i="11" s="1"/>
  <c r="J765" i="11" s="1"/>
  <c r="J766" i="11" s="1"/>
  <c r="J767" i="11" s="1"/>
  <c r="J768" i="11" s="1"/>
  <c r="J769" i="11" s="1"/>
  <c r="J770" i="11" s="1"/>
  <c r="J771" i="11" s="1"/>
  <c r="J772" i="11" s="1"/>
  <c r="J773" i="11" s="1"/>
  <c r="J774" i="11" s="1"/>
  <c r="J775" i="11" s="1"/>
  <c r="J776" i="11" s="1"/>
  <c r="J777" i="11" s="1"/>
  <c r="J778" i="11" s="1"/>
  <c r="J779" i="11" s="1"/>
  <c r="J780" i="11" s="1"/>
  <c r="J781" i="11" s="1"/>
  <c r="J782" i="11" s="1"/>
  <c r="J783" i="11" s="1"/>
  <c r="J784" i="11" s="1"/>
  <c r="J785" i="11" s="1"/>
  <c r="J786" i="11" s="1"/>
  <c r="J787" i="11" s="1"/>
  <c r="J788" i="11" s="1"/>
  <c r="J789" i="11" s="1"/>
  <c r="J790" i="11" s="1"/>
  <c r="J791" i="11" s="1"/>
  <c r="J792" i="11" s="1"/>
  <c r="J793" i="11" s="1"/>
  <c r="J794" i="11" s="1"/>
  <c r="J795" i="11" s="1"/>
  <c r="J796" i="11" s="1"/>
  <c r="J797" i="11" s="1"/>
  <c r="J798" i="11" s="1"/>
  <c r="J799" i="11" s="1"/>
  <c r="J800" i="11" s="1"/>
  <c r="J801" i="11" s="1"/>
  <c r="J802" i="11" s="1"/>
  <c r="J803" i="11" s="1"/>
  <c r="J804" i="11" s="1"/>
  <c r="J805" i="11" s="1"/>
  <c r="J806" i="11" s="1"/>
  <c r="J807" i="11" s="1"/>
  <c r="J808" i="11" s="1"/>
  <c r="J809" i="11" s="1"/>
  <c r="J810" i="11" s="1"/>
  <c r="J811" i="11" s="1"/>
  <c r="J812" i="11" s="1"/>
  <c r="J813" i="11" s="1"/>
  <c r="J814" i="11" s="1"/>
  <c r="J815" i="11" s="1"/>
  <c r="J816" i="11" s="1"/>
  <c r="J817" i="11" s="1"/>
  <c r="J818" i="11" s="1"/>
  <c r="J819" i="11" s="1"/>
  <c r="J820" i="11" s="1"/>
  <c r="J821" i="11" s="1"/>
  <c r="J822" i="11" s="1"/>
  <c r="J823" i="11" s="1"/>
  <c r="J824" i="11" s="1"/>
  <c r="J825" i="11" s="1"/>
  <c r="J826" i="11" s="1"/>
  <c r="J827" i="11" s="1"/>
  <c r="J828" i="11" s="1"/>
  <c r="J829" i="11" s="1"/>
  <c r="J830" i="11" s="1"/>
  <c r="J831" i="11" s="1"/>
  <c r="J832" i="11" s="1"/>
  <c r="J833" i="11" s="1"/>
  <c r="J834" i="11" s="1"/>
  <c r="J835" i="11" s="1"/>
  <c r="J836" i="11" s="1"/>
  <c r="J837" i="11" s="1"/>
  <c r="J838" i="11" s="1"/>
  <c r="J839" i="11" s="1"/>
  <c r="J840" i="11" s="1"/>
  <c r="J841" i="11" s="1"/>
  <c r="J842" i="11" s="1"/>
  <c r="J843" i="11" s="1"/>
  <c r="J844" i="11" s="1"/>
  <c r="J845" i="11" s="1"/>
  <c r="J846" i="11" s="1"/>
  <c r="J847" i="11" s="1"/>
  <c r="J848" i="11" s="1"/>
  <c r="J849" i="11" s="1"/>
  <c r="J850" i="11" s="1"/>
  <c r="J851" i="11" s="1"/>
  <c r="J852" i="11" s="1"/>
  <c r="J853" i="11" s="1"/>
  <c r="J854" i="11" s="1"/>
  <c r="J855" i="11" s="1"/>
  <c r="J856" i="11" s="1"/>
  <c r="J857" i="11" s="1"/>
  <c r="J858" i="11" s="1"/>
  <c r="J859" i="11" s="1"/>
  <c r="J860" i="11" s="1"/>
  <c r="J861" i="11" s="1"/>
  <c r="J862" i="11" s="1"/>
  <c r="J863" i="11" s="1"/>
  <c r="J864" i="11" s="1"/>
  <c r="J865" i="11" s="1"/>
  <c r="J866" i="11" s="1"/>
  <c r="J867" i="11" s="1"/>
  <c r="J868" i="11" s="1"/>
  <c r="J869" i="11" s="1"/>
  <c r="J870" i="11" s="1"/>
  <c r="J871" i="11" s="1"/>
  <c r="J872" i="11" s="1"/>
  <c r="J873" i="11" s="1"/>
  <c r="J874" i="11" s="1"/>
  <c r="J875" i="11" s="1"/>
  <c r="J876" i="11" s="1"/>
  <c r="J877" i="11" s="1"/>
  <c r="J878" i="11" s="1"/>
  <c r="J879" i="11" s="1"/>
  <c r="J880" i="11" s="1"/>
  <c r="J881" i="11" s="1"/>
  <c r="J882" i="11" s="1"/>
  <c r="J883" i="11" s="1"/>
  <c r="J884" i="11" s="1"/>
  <c r="J885" i="11" s="1"/>
  <c r="J886" i="11" s="1"/>
  <c r="J887" i="11" s="1"/>
  <c r="J888" i="11" s="1"/>
  <c r="J889" i="11" s="1"/>
  <c r="J890" i="11" s="1"/>
  <c r="J891" i="11" s="1"/>
  <c r="J892" i="11" s="1"/>
  <c r="J893" i="11" s="1"/>
  <c r="J894" i="11" s="1"/>
  <c r="J895" i="11" s="1"/>
  <c r="J896" i="11" s="1"/>
  <c r="J897" i="11" s="1"/>
  <c r="J898" i="11" s="1"/>
  <c r="J899" i="11" s="1"/>
  <c r="J900" i="11" s="1"/>
  <c r="J901" i="11" s="1"/>
  <c r="J902" i="11" s="1"/>
  <c r="J903" i="11" s="1"/>
  <c r="J904" i="11" s="1"/>
  <c r="J905" i="11" s="1"/>
  <c r="J906" i="11" s="1"/>
  <c r="J907" i="11" s="1"/>
  <c r="J908" i="11" s="1"/>
  <c r="J909" i="11" s="1"/>
  <c r="J910" i="11" s="1"/>
  <c r="J911" i="11" s="1"/>
  <c r="J912" i="11" s="1"/>
  <c r="J913" i="11" s="1"/>
  <c r="J914" i="11" s="1"/>
  <c r="J915" i="11" s="1"/>
  <c r="J916" i="11" s="1"/>
  <c r="J917" i="11" s="1"/>
  <c r="J918" i="11" s="1"/>
  <c r="J919" i="11" s="1"/>
  <c r="J920" i="11" s="1"/>
  <c r="J921" i="11" s="1"/>
  <c r="J922" i="11" s="1"/>
  <c r="J923" i="11" s="1"/>
  <c r="J924" i="11" s="1"/>
  <c r="J925" i="11" s="1"/>
  <c r="J926" i="11" s="1"/>
  <c r="J927" i="11" s="1"/>
  <c r="J928" i="11" s="1"/>
  <c r="J929" i="11" s="1"/>
  <c r="J930" i="11" s="1"/>
  <c r="J931" i="11" s="1"/>
  <c r="J932" i="11" s="1"/>
  <c r="J933" i="11" s="1"/>
  <c r="J934" i="11" s="1"/>
  <c r="J935" i="11" s="1"/>
  <c r="J936" i="11" s="1"/>
  <c r="J937" i="11" s="1"/>
  <c r="J938" i="11" s="1"/>
  <c r="J939" i="11" s="1"/>
  <c r="J940" i="11" s="1"/>
  <c r="J941" i="11" s="1"/>
  <c r="J942" i="11" s="1"/>
  <c r="J943" i="11" s="1"/>
  <c r="J944" i="11" s="1"/>
  <c r="J945" i="11" s="1"/>
  <c r="J946" i="11" s="1"/>
  <c r="J947" i="11" s="1"/>
  <c r="J948" i="11" s="1"/>
  <c r="J949" i="11" s="1"/>
  <c r="J950" i="11" s="1"/>
  <c r="J951" i="11" s="1"/>
  <c r="J952" i="11" s="1"/>
  <c r="J953" i="11" s="1"/>
  <c r="J954" i="11" s="1"/>
  <c r="J955" i="11" s="1"/>
  <c r="J956" i="11" s="1"/>
  <c r="J957" i="11" s="1"/>
  <c r="J958" i="11" s="1"/>
  <c r="J959" i="11" s="1"/>
  <c r="J960" i="11" s="1"/>
  <c r="J961" i="11" s="1"/>
  <c r="J962" i="11" s="1"/>
  <c r="J963" i="11" s="1"/>
  <c r="J964" i="11" s="1"/>
  <c r="J965" i="11" s="1"/>
  <c r="J966" i="11" s="1"/>
  <c r="J967" i="11" s="1"/>
  <c r="J968" i="11" s="1"/>
  <c r="J969" i="11" s="1"/>
  <c r="J970" i="11" s="1"/>
  <c r="J971" i="11" s="1"/>
  <c r="J972" i="11" s="1"/>
  <c r="J973" i="11" s="1"/>
  <c r="J974" i="11" s="1"/>
  <c r="J975" i="11" s="1"/>
  <c r="J976" i="11" s="1"/>
  <c r="J977" i="11" s="1"/>
  <c r="J978" i="11" s="1"/>
  <c r="J979" i="11" s="1"/>
  <c r="J980" i="11" s="1"/>
  <c r="J981" i="11" s="1"/>
  <c r="J982" i="11" s="1"/>
  <c r="J983" i="11" s="1"/>
  <c r="J984" i="11" s="1"/>
  <c r="J985" i="11" s="1"/>
  <c r="J986" i="11" s="1"/>
  <c r="J987" i="11" s="1"/>
  <c r="J988" i="11" s="1"/>
  <c r="J989" i="11" s="1"/>
  <c r="J990" i="11" s="1"/>
  <c r="J991" i="11" s="1"/>
  <c r="J992" i="11" s="1"/>
  <c r="J993" i="11" s="1"/>
  <c r="J994" i="11" s="1"/>
  <c r="J995" i="11" s="1"/>
  <c r="J996" i="11" s="1"/>
  <c r="J997" i="11" s="1"/>
  <c r="J998" i="11" s="1"/>
  <c r="J999" i="11" s="1"/>
  <c r="J1000" i="11" s="1"/>
  <c r="J1001" i="11" s="1"/>
  <c r="J1002" i="11" s="1"/>
  <c r="J1003" i="11" s="1"/>
  <c r="J1004" i="11" s="1"/>
  <c r="J1005" i="11" s="1"/>
  <c r="J1006" i="11" s="1"/>
  <c r="J1007" i="11" s="1"/>
  <c r="J1008" i="11" s="1"/>
  <c r="J1009" i="11" s="1"/>
  <c r="J1010" i="11" s="1"/>
  <c r="J1011" i="11" s="1"/>
  <c r="J1012" i="11" s="1"/>
  <c r="J1013" i="11" s="1"/>
  <c r="J1014" i="11" s="1"/>
  <c r="J1015" i="11" s="1"/>
  <c r="J1016" i="11" s="1"/>
  <c r="J1017" i="11" s="1"/>
  <c r="J1018" i="11" s="1"/>
  <c r="J1019" i="11" s="1"/>
  <c r="J1020" i="11" s="1"/>
  <c r="J1021" i="11" s="1"/>
  <c r="J1022" i="11" s="1"/>
  <c r="J1023" i="11" s="1"/>
  <c r="J1024" i="11" s="1"/>
  <c r="J1025" i="11" s="1"/>
  <c r="J1026" i="11" s="1"/>
  <c r="J1027" i="11" s="1"/>
  <c r="J1028" i="11" s="1"/>
  <c r="J1029" i="11" s="1"/>
  <c r="J1030" i="11" s="1"/>
  <c r="J1031" i="11" s="1"/>
  <c r="J1032" i="11" s="1"/>
  <c r="J1033" i="11" s="1"/>
  <c r="J1034" i="11" s="1"/>
  <c r="J1035" i="11" s="1"/>
  <c r="J1036" i="11" s="1"/>
  <c r="J1037" i="11" s="1"/>
  <c r="J1038" i="11" s="1"/>
  <c r="J1039" i="11" s="1"/>
  <c r="J1040" i="11" s="1"/>
  <c r="J1041" i="11" s="1"/>
  <c r="J1042" i="11" s="1"/>
  <c r="J1043" i="11" s="1"/>
  <c r="J1044" i="11" s="1"/>
  <c r="J1045" i="11" s="1"/>
  <c r="J1046" i="11" s="1"/>
  <c r="J1047" i="11" s="1"/>
  <c r="J1048" i="11" s="1"/>
  <c r="J1049" i="11" s="1"/>
  <c r="J1050" i="11" s="1"/>
  <c r="J1051" i="11" s="1"/>
  <c r="J1052" i="11" s="1"/>
  <c r="J1053" i="11" s="1"/>
  <c r="J1054" i="11" s="1"/>
  <c r="J1055" i="11" s="1"/>
  <c r="J1056" i="11" s="1"/>
  <c r="J1057" i="11" s="1"/>
  <c r="J1058" i="11" s="1"/>
  <c r="J1059" i="11" s="1"/>
  <c r="J1060" i="11" s="1"/>
  <c r="J1061" i="11" s="1"/>
  <c r="J1062" i="11" s="1"/>
  <c r="J1063" i="11" s="1"/>
  <c r="J1064" i="11" s="1"/>
  <c r="J1065" i="11" s="1"/>
  <c r="J1066" i="11" s="1"/>
  <c r="J1067" i="11" s="1"/>
  <c r="J1068" i="11" s="1"/>
  <c r="J1069" i="11" s="1"/>
  <c r="J1070" i="11" s="1"/>
  <c r="J1071" i="11" s="1"/>
  <c r="J1072" i="11" s="1"/>
  <c r="J1073" i="11" s="1"/>
  <c r="J1074" i="11" s="1"/>
  <c r="J1075" i="11" s="1"/>
  <c r="J1076" i="11" s="1"/>
  <c r="J1077" i="11" s="1"/>
  <c r="J1078" i="11" s="1"/>
  <c r="J1079" i="11" s="1"/>
  <c r="J1080" i="11" s="1"/>
  <c r="J1081" i="11" s="1"/>
  <c r="J1082" i="11" s="1"/>
  <c r="J1083" i="11" s="1"/>
  <c r="J1084" i="11" s="1"/>
  <c r="J1085" i="11" s="1"/>
  <c r="J1086" i="11" s="1"/>
  <c r="J1087" i="11" s="1"/>
  <c r="J1088" i="11" s="1"/>
  <c r="J1089" i="11" s="1"/>
  <c r="J1090" i="11" s="1"/>
  <c r="J1091" i="11" s="1"/>
  <c r="J1092" i="11" s="1"/>
  <c r="J1093" i="11" s="1"/>
  <c r="J1094" i="11" s="1"/>
  <c r="J1095" i="11" s="1"/>
  <c r="J1096" i="11" s="1"/>
  <c r="J1097" i="11" s="1"/>
  <c r="J1098" i="11" s="1"/>
  <c r="J1099" i="11" s="1"/>
  <c r="J1100" i="11" s="1"/>
  <c r="J1101" i="11" s="1"/>
  <c r="J1102" i="11" s="1"/>
  <c r="J1103" i="11" s="1"/>
  <c r="R676" i="11"/>
  <c r="R647" i="11"/>
  <c r="R821" i="11"/>
  <c r="R652" i="11"/>
  <c r="R788" i="11"/>
  <c r="R705" i="11"/>
  <c r="R624" i="11"/>
  <c r="Q624" i="11" s="1"/>
  <c r="R701" i="11"/>
  <c r="R806" i="11"/>
  <c r="R668" i="11"/>
  <c r="R905" i="11"/>
  <c r="R730" i="11"/>
  <c r="R864" i="11"/>
  <c r="R735" i="11"/>
  <c r="R636" i="11"/>
  <c r="R710" i="11"/>
  <c r="R820" i="11"/>
  <c r="R903" i="11"/>
  <c r="R682" i="11"/>
  <c r="R716" i="11"/>
  <c r="R784" i="11"/>
  <c r="R857" i="11"/>
  <c r="R640" i="11"/>
  <c r="R791" i="11"/>
  <c r="R931" i="11"/>
  <c r="R895" i="11"/>
  <c r="R927" i="11"/>
  <c r="R871" i="11"/>
  <c r="R909" i="11"/>
  <c r="R674" i="11"/>
  <c r="R749" i="11"/>
  <c r="R800" i="11"/>
  <c r="R867" i="11"/>
  <c r="R1033" i="11"/>
  <c r="R814" i="11"/>
  <c r="R882" i="11"/>
  <c r="R918" i="11"/>
  <c r="R1028" i="11"/>
  <c r="R642" i="11"/>
  <c r="R720" i="11"/>
  <c r="R801" i="11"/>
  <c r="R894" i="11"/>
  <c r="R956" i="11"/>
  <c r="R978" i="11"/>
  <c r="R1096" i="11"/>
  <c r="R1081" i="11"/>
  <c r="R1039" i="11"/>
  <c r="R1087" i="11"/>
  <c r="R994" i="11"/>
  <c r="R1070" i="11"/>
  <c r="R770" i="11"/>
  <c r="R885" i="11"/>
  <c r="R970" i="11"/>
  <c r="R1007" i="11"/>
  <c r="R1080" i="11"/>
  <c r="R1040" i="11"/>
  <c r="R1061" i="11"/>
  <c r="R974" i="11"/>
  <c r="R1022" i="11"/>
  <c r="R1100" i="11"/>
  <c r="R654" i="11"/>
  <c r="R664" i="11"/>
  <c r="R827" i="11"/>
  <c r="R662" i="11"/>
  <c r="R803" i="11"/>
  <c r="R717" i="11"/>
  <c r="R628" i="11"/>
  <c r="R703" i="11"/>
  <c r="R817" i="11"/>
  <c r="R683" i="11"/>
  <c r="R976" i="11"/>
  <c r="R737" i="11"/>
  <c r="R651" i="11"/>
  <c r="R747" i="11"/>
  <c r="R638" i="11"/>
  <c r="R714" i="11"/>
  <c r="R822" i="11"/>
  <c r="R914" i="11"/>
  <c r="R684" i="11"/>
  <c r="R723" i="11"/>
  <c r="R795" i="11"/>
  <c r="R876" i="11"/>
  <c r="R644" i="11"/>
  <c r="R816" i="11"/>
  <c r="R944" i="11"/>
  <c r="R897" i="11"/>
  <c r="R942" i="11"/>
  <c r="R873" i="11"/>
  <c r="R911" i="11"/>
  <c r="R681" i="11"/>
  <c r="R762" i="11"/>
  <c r="R808" i="11"/>
  <c r="R870" i="11"/>
  <c r="R1068" i="11"/>
  <c r="R836" i="11"/>
  <c r="R884" i="11"/>
  <c r="R920" i="11"/>
  <c r="R1063" i="11"/>
  <c r="R661" i="11"/>
  <c r="R738" i="11"/>
  <c r="R830" i="11"/>
  <c r="R910" i="11"/>
  <c r="R980" i="11"/>
  <c r="R1026" i="11"/>
  <c r="R957" i="11"/>
  <c r="R1083" i="11"/>
  <c r="R1041" i="11"/>
  <c r="R1089" i="11"/>
  <c r="R1005" i="11"/>
  <c r="R1072" i="11"/>
  <c r="R786" i="11"/>
  <c r="R898" i="11"/>
  <c r="R975" i="11"/>
  <c r="R1009" i="11"/>
  <c r="R1082" i="11"/>
  <c r="R1042" i="11"/>
  <c r="R1086" i="11"/>
  <c r="R991" i="11"/>
  <c r="R1024" i="11"/>
  <c r="R1102" i="11"/>
  <c r="R745" i="11"/>
  <c r="R792" i="11"/>
  <c r="R707" i="11"/>
  <c r="R843" i="11"/>
  <c r="R667" i="11"/>
  <c r="R819" i="11"/>
  <c r="R727" i="11"/>
  <c r="R648" i="11"/>
  <c r="R715" i="11"/>
  <c r="R833" i="11"/>
  <c r="R693" i="11"/>
  <c r="R635" i="11"/>
  <c r="R753" i="11"/>
  <c r="R656" i="11"/>
  <c r="R794" i="11"/>
  <c r="R657" i="11"/>
  <c r="R732" i="11"/>
  <c r="R859" i="11"/>
  <c r="R919" i="11"/>
  <c r="R686" i="11"/>
  <c r="R725" i="11"/>
  <c r="R802" i="11"/>
  <c r="R892" i="11"/>
  <c r="R646" i="11"/>
  <c r="R835" i="11"/>
  <c r="R962" i="11"/>
  <c r="R908" i="11"/>
  <c r="R950" i="11"/>
  <c r="R889" i="11"/>
  <c r="R923" i="11"/>
  <c r="R695" i="11"/>
  <c r="R764" i="11"/>
  <c r="R810" i="11"/>
  <c r="R936" i="11"/>
  <c r="R1097" i="11"/>
  <c r="R847" i="11"/>
  <c r="R886" i="11"/>
  <c r="R922" i="11"/>
  <c r="R973" i="11"/>
  <c r="R666" i="11"/>
  <c r="R743" i="11"/>
  <c r="R832" i="11"/>
  <c r="R941" i="11"/>
  <c r="R1002" i="11"/>
  <c r="R1064" i="11"/>
  <c r="R990" i="11"/>
  <c r="R1085" i="11"/>
  <c r="R1043" i="11"/>
  <c r="R1091" i="11"/>
  <c r="R1016" i="11"/>
  <c r="R1074" i="11"/>
  <c r="R824" i="11"/>
  <c r="R900" i="11"/>
  <c r="R977" i="11"/>
  <c r="R1018" i="11"/>
  <c r="R1084" i="11"/>
  <c r="R1044" i="11"/>
  <c r="R1088" i="11"/>
  <c r="R993" i="11"/>
  <c r="R1048" i="11"/>
  <c r="R829" i="11"/>
  <c r="R880" i="11"/>
  <c r="R765" i="11"/>
  <c r="R848" i="11"/>
  <c r="R672" i="11"/>
  <c r="R954" i="11"/>
  <c r="R741" i="11"/>
  <c r="R655" i="11"/>
  <c r="R719" i="11"/>
  <c r="R841" i="11"/>
  <c r="R711" i="11"/>
  <c r="R658" i="11"/>
  <c r="R777" i="11"/>
  <c r="R689" i="11"/>
  <c r="R813" i="11"/>
  <c r="R665" i="11"/>
  <c r="R734" i="11"/>
  <c r="R861" i="11"/>
  <c r="R935" i="11"/>
  <c r="R692" i="11"/>
  <c r="R740" i="11"/>
  <c r="R809" i="11"/>
  <c r="R912" i="11"/>
  <c r="R702" i="11"/>
  <c r="R851" i="11"/>
  <c r="R969" i="11"/>
  <c r="R929" i="11"/>
  <c r="R953" i="11"/>
  <c r="R925" i="11"/>
  <c r="R948" i="11"/>
  <c r="R713" i="11"/>
  <c r="R768" i="11"/>
  <c r="R812" i="11"/>
  <c r="R955" i="11"/>
  <c r="R766" i="11"/>
  <c r="R856" i="11"/>
  <c r="R888" i="11"/>
  <c r="R928" i="11"/>
  <c r="R982" i="11"/>
  <c r="R673" i="11"/>
  <c r="R755" i="11"/>
  <c r="R840" i="11"/>
  <c r="R943" i="11"/>
  <c r="R1020" i="11"/>
  <c r="R1000" i="11"/>
  <c r="R1003" i="11"/>
  <c r="R988" i="11"/>
  <c r="R1045" i="11"/>
  <c r="R1093" i="11"/>
  <c r="R1021" i="11"/>
  <c r="R1076" i="11"/>
  <c r="R826" i="11"/>
  <c r="R915" i="11"/>
  <c r="R979" i="11"/>
  <c r="R1027" i="11"/>
  <c r="R987" i="11"/>
  <c r="R1046" i="11"/>
  <c r="R1090" i="11"/>
  <c r="R995" i="11"/>
  <c r="R1071" i="11"/>
  <c r="R627" i="11"/>
  <c r="R629" i="11"/>
  <c r="R780" i="11"/>
  <c r="R875" i="11"/>
  <c r="R679" i="11"/>
  <c r="R630" i="11"/>
  <c r="R750" i="11"/>
  <c r="R670" i="11"/>
  <c r="R739" i="11"/>
  <c r="R921" i="11"/>
  <c r="R758" i="11"/>
  <c r="R663" i="11"/>
  <c r="R779" i="11"/>
  <c r="R709" i="11"/>
  <c r="R834" i="11"/>
  <c r="R669" i="11"/>
  <c r="R751" i="11"/>
  <c r="R863" i="11"/>
  <c r="R946" i="11"/>
  <c r="R694" i="11"/>
  <c r="R742" i="11"/>
  <c r="R818" i="11"/>
  <c r="R926" i="11"/>
  <c r="R704" i="11"/>
  <c r="R866" i="11"/>
  <c r="R1094" i="11"/>
  <c r="R891" i="11"/>
  <c r="R960" i="11"/>
  <c r="R940" i="11"/>
  <c r="R1011" i="11"/>
  <c r="R721" i="11"/>
  <c r="R772" i="11"/>
  <c r="R823" i="11"/>
  <c r="R963" i="11"/>
  <c r="R774" i="11"/>
  <c r="R858" i="11"/>
  <c r="R890" i="11"/>
  <c r="R932" i="11"/>
  <c r="R999" i="11"/>
  <c r="R678" i="11"/>
  <c r="R759" i="11"/>
  <c r="R842" i="11"/>
  <c r="R945" i="11"/>
  <c r="R1047" i="11"/>
  <c r="R1008" i="11"/>
  <c r="R1030" i="11"/>
  <c r="R997" i="11"/>
  <c r="R1054" i="11"/>
  <c r="R937" i="11"/>
  <c r="R1023" i="11"/>
  <c r="R1099" i="11"/>
  <c r="R828" i="11"/>
  <c r="R917" i="11"/>
  <c r="R981" i="11"/>
  <c r="R1029" i="11"/>
  <c r="R989" i="11"/>
  <c r="R1053" i="11"/>
  <c r="R1092" i="11"/>
  <c r="R1004" i="11"/>
  <c r="R1073" i="11"/>
  <c r="R1035" i="11"/>
  <c r="R1065" i="11"/>
  <c r="R729" i="11"/>
  <c r="R783" i="11"/>
  <c r="R831" i="11"/>
  <c r="R986" i="11"/>
  <c r="R776" i="11"/>
  <c r="R860" i="11"/>
  <c r="R902" i="11"/>
  <c r="R934" i="11"/>
  <c r="R1012" i="11"/>
  <c r="R680" i="11"/>
  <c r="R761" i="11"/>
  <c r="R844" i="11"/>
  <c r="R947" i="11"/>
  <c r="R1050" i="11"/>
  <c r="R1013" i="11"/>
  <c r="R1062" i="11"/>
  <c r="R1010" i="11"/>
  <c r="R1056" i="11"/>
  <c r="R964" i="11"/>
  <c r="R1025" i="11"/>
  <c r="R1101" i="11"/>
  <c r="R837" i="11"/>
  <c r="R930" i="11"/>
  <c r="R983" i="11"/>
  <c r="R1036" i="11"/>
  <c r="R998" i="11"/>
  <c r="R1055" i="11"/>
  <c r="R938" i="11"/>
  <c r="R1006" i="11"/>
  <c r="D617" i="11"/>
  <c r="K617" i="11"/>
  <c r="D125" i="11"/>
  <c r="F178" i="11" s="1"/>
  <c r="F146" i="11" l="1"/>
  <c r="E146" i="11" s="1"/>
  <c r="F186" i="11"/>
  <c r="E186" i="11" s="1"/>
  <c r="F188" i="11"/>
  <c r="E188" i="11" s="1"/>
  <c r="F166" i="11"/>
  <c r="E166" i="11" s="1"/>
  <c r="F163" i="11"/>
  <c r="E163" i="11" s="1"/>
  <c r="F181" i="11"/>
  <c r="E181" i="11" s="1"/>
  <c r="F190" i="11"/>
  <c r="E190" i="11" s="1"/>
  <c r="F167" i="11"/>
  <c r="E167" i="11" s="1"/>
  <c r="F158" i="11"/>
  <c r="E158" i="11" s="1"/>
  <c r="F161" i="11"/>
  <c r="E161" i="11" s="1"/>
  <c r="F187" i="11"/>
  <c r="E187" i="11" s="1"/>
  <c r="F189" i="11"/>
  <c r="E189" i="11" s="1"/>
  <c r="F145" i="11"/>
  <c r="E145" i="11" s="1"/>
  <c r="F142" i="11"/>
  <c r="E142" i="11" s="1"/>
  <c r="F143" i="11"/>
  <c r="E143" i="11" s="1"/>
  <c r="F179" i="11"/>
  <c r="E179" i="11" s="1"/>
  <c r="F192" i="11"/>
  <c r="E192" i="11" s="1"/>
  <c r="F149" i="11"/>
  <c r="E149" i="11" s="1"/>
  <c r="F137" i="11"/>
  <c r="E137" i="11" s="1"/>
  <c r="F147" i="11"/>
  <c r="E147" i="11" s="1"/>
  <c r="F144" i="11"/>
  <c r="E144" i="11" s="1"/>
  <c r="F170" i="11"/>
  <c r="E170" i="11" s="1"/>
  <c r="F155" i="11"/>
  <c r="E155" i="11" s="1"/>
  <c r="F168" i="11"/>
  <c r="E168" i="11" s="1"/>
  <c r="F175" i="11"/>
  <c r="E175" i="11" s="1"/>
  <c r="F157" i="11"/>
  <c r="E157" i="11" s="1"/>
  <c r="F183" i="11"/>
  <c r="E183" i="11" s="1"/>
  <c r="F191" i="11"/>
  <c r="E191" i="11" s="1"/>
  <c r="F184" i="11"/>
  <c r="E184" i="11" s="1"/>
  <c r="F151" i="11"/>
  <c r="E151" i="11" s="1"/>
  <c r="F154" i="11"/>
  <c r="E154" i="11" s="1"/>
  <c r="F169" i="11"/>
  <c r="E169" i="11" s="1"/>
  <c r="F150" i="11"/>
  <c r="E150" i="11" s="1"/>
  <c r="F164" i="11"/>
  <c r="E164" i="11" s="1"/>
  <c r="F134" i="11"/>
  <c r="E134" i="11" s="1"/>
  <c r="F152" i="11"/>
  <c r="E152" i="11" s="1"/>
  <c r="F165" i="11"/>
  <c r="E165" i="11" s="1"/>
  <c r="F133" i="11"/>
  <c r="E133" i="11" s="1"/>
  <c r="F148" i="11"/>
  <c r="E148" i="11" s="1"/>
  <c r="F180" i="11"/>
  <c r="E180" i="11" s="1"/>
  <c r="F177" i="11"/>
  <c r="E177" i="11" s="1"/>
  <c r="F156" i="11"/>
  <c r="E156" i="11" s="1"/>
  <c r="F182" i="11"/>
  <c r="E182" i="11" s="1"/>
  <c r="F185" i="11"/>
  <c r="E185" i="11" s="1"/>
  <c r="F172" i="11"/>
  <c r="E172" i="11" s="1"/>
  <c r="F159" i="11"/>
  <c r="E159" i="11" s="1"/>
  <c r="F141" i="11"/>
  <c r="E141" i="11" s="1"/>
  <c r="F138" i="11"/>
  <c r="E138" i="11" s="1"/>
  <c r="F174" i="11"/>
  <c r="E174" i="11" s="1"/>
  <c r="F153" i="11"/>
  <c r="E153" i="11" s="1"/>
  <c r="F139" i="11"/>
  <c r="E139" i="11" s="1"/>
  <c r="F171" i="11"/>
  <c r="E171" i="11" s="1"/>
  <c r="M408" i="11"/>
  <c r="L408" i="11" s="1"/>
  <c r="M153" i="11"/>
  <c r="L153" i="11" s="1"/>
  <c r="M179" i="11"/>
  <c r="L179" i="11" s="1"/>
  <c r="M142" i="11"/>
  <c r="L142" i="11" s="1"/>
  <c r="M175" i="11"/>
  <c r="L175" i="11" s="1"/>
  <c r="M148" i="11"/>
  <c r="L148" i="11" s="1"/>
  <c r="M136" i="11"/>
  <c r="L136" i="11" s="1"/>
  <c r="M143" i="11"/>
  <c r="L143" i="11" s="1"/>
  <c r="M164" i="11"/>
  <c r="L164" i="11" s="1"/>
  <c r="M172" i="11"/>
  <c r="L172" i="11" s="1"/>
  <c r="M146" i="11"/>
  <c r="L146" i="11" s="1"/>
  <c r="M144" i="11"/>
  <c r="L144" i="11" s="1"/>
  <c r="M168" i="11"/>
  <c r="L168" i="11" s="1"/>
  <c r="M152" i="11"/>
  <c r="L152" i="11" s="1"/>
  <c r="M167" i="11"/>
  <c r="L167" i="11" s="1"/>
  <c r="M170" i="11"/>
  <c r="L170" i="11" s="1"/>
  <c r="M177" i="11"/>
  <c r="L177" i="11" s="1"/>
  <c r="M133" i="11"/>
  <c r="L133" i="11" s="1"/>
  <c r="M157" i="11"/>
  <c r="L157" i="11" s="1"/>
  <c r="M154" i="11"/>
  <c r="L154" i="11" s="1"/>
  <c r="M169" i="11"/>
  <c r="L169" i="11" s="1"/>
  <c r="M137" i="11"/>
  <c r="L137" i="11" s="1"/>
  <c r="M178" i="11"/>
  <c r="L178" i="11" s="1"/>
  <c r="M162" i="11"/>
  <c r="L162" i="11" s="1"/>
  <c r="M161" i="11"/>
  <c r="L161" i="11" s="1"/>
  <c r="M138" i="11"/>
  <c r="L138" i="11" s="1"/>
  <c r="M140" i="11"/>
  <c r="L140" i="11" s="1"/>
  <c r="M139" i="11"/>
  <c r="L139" i="11" s="1"/>
  <c r="M180" i="11"/>
  <c r="L180" i="11" s="1"/>
  <c r="M173" i="11"/>
  <c r="L173" i="11" s="1"/>
  <c r="M134" i="11"/>
  <c r="L134" i="11" s="1"/>
  <c r="M135" i="11"/>
  <c r="L135" i="11" s="1"/>
  <c r="M149" i="11"/>
  <c r="L149" i="11" s="1"/>
  <c r="M174" i="11"/>
  <c r="L174" i="11" s="1"/>
  <c r="M151" i="11"/>
  <c r="L151" i="11" s="1"/>
  <c r="M166" i="11"/>
  <c r="L166" i="11" s="1"/>
  <c r="M155" i="11"/>
  <c r="L155" i="11" s="1"/>
  <c r="M147" i="11"/>
  <c r="L147" i="11" s="1"/>
  <c r="M165" i="11"/>
  <c r="L165" i="11" s="1"/>
  <c r="M159" i="11"/>
  <c r="L159" i="11" s="1"/>
  <c r="M156" i="11"/>
  <c r="L156" i="11" s="1"/>
  <c r="M158" i="11"/>
  <c r="L158" i="11" s="1"/>
  <c r="M145" i="11"/>
  <c r="L145" i="11" s="1"/>
  <c r="M163" i="11"/>
  <c r="L163" i="11" s="1"/>
  <c r="M176" i="11"/>
  <c r="L176" i="11" s="1"/>
  <c r="M150" i="11"/>
  <c r="L150" i="11" s="1"/>
  <c r="M160" i="11"/>
  <c r="L160" i="11" s="1"/>
  <c r="M141" i="11"/>
  <c r="L141" i="11" s="1"/>
  <c r="M171" i="11"/>
  <c r="L171" i="11" s="1"/>
  <c r="F176" i="11"/>
  <c r="E176" i="11" s="1"/>
  <c r="F160" i="11"/>
  <c r="E160" i="11" s="1"/>
  <c r="F136" i="11"/>
  <c r="E136" i="11" s="1"/>
  <c r="F135" i="11"/>
  <c r="E135" i="11" s="1"/>
  <c r="F162" i="11"/>
  <c r="E162" i="11" s="1"/>
  <c r="F173" i="11"/>
  <c r="E173" i="11" s="1"/>
  <c r="F140" i="11"/>
  <c r="E140" i="11" s="1"/>
  <c r="X625" i="11"/>
  <c r="X626" i="11" s="1"/>
  <c r="X627" i="11" s="1"/>
  <c r="X628" i="11" s="1"/>
  <c r="X629" i="11" s="1"/>
  <c r="X630" i="11" s="1"/>
  <c r="X631" i="11" s="1"/>
  <c r="X632" i="11" s="1"/>
  <c r="X633" i="11" s="1"/>
  <c r="X634" i="11" s="1"/>
  <c r="X635" i="11" s="1"/>
  <c r="X636" i="11" s="1"/>
  <c r="X637" i="11" s="1"/>
  <c r="X638" i="11" s="1"/>
  <c r="X639" i="11" s="1"/>
  <c r="X640" i="11" s="1"/>
  <c r="X641" i="11" s="1"/>
  <c r="X642" i="11" s="1"/>
  <c r="X643" i="11" s="1"/>
  <c r="X644" i="11" s="1"/>
  <c r="X645" i="11" s="1"/>
  <c r="X646" i="11" s="1"/>
  <c r="X647" i="11" s="1"/>
  <c r="X648" i="11" s="1"/>
  <c r="X649" i="11" s="1"/>
  <c r="X650" i="11" s="1"/>
  <c r="X651" i="11" s="1"/>
  <c r="X652" i="11" s="1"/>
  <c r="X653" i="11" s="1"/>
  <c r="X654" i="11" s="1"/>
  <c r="X655" i="11" s="1"/>
  <c r="X656" i="11" s="1"/>
  <c r="X657" i="11" s="1"/>
  <c r="X658" i="11" s="1"/>
  <c r="X659" i="11" s="1"/>
  <c r="X660" i="11" s="1"/>
  <c r="X661" i="11" s="1"/>
  <c r="X662" i="11" s="1"/>
  <c r="X663" i="11" s="1"/>
  <c r="X664" i="11" s="1"/>
  <c r="X665" i="11" s="1"/>
  <c r="X666" i="11" s="1"/>
  <c r="X667" i="11" s="1"/>
  <c r="X668" i="11" s="1"/>
  <c r="X669" i="11" s="1"/>
  <c r="X670" i="11" s="1"/>
  <c r="X671" i="11" s="1"/>
  <c r="X672" i="11" s="1"/>
  <c r="X673" i="11" s="1"/>
  <c r="X674" i="11" s="1"/>
  <c r="X675" i="11" s="1"/>
  <c r="X676" i="11" s="1"/>
  <c r="X677" i="11" s="1"/>
  <c r="X678" i="11" s="1"/>
  <c r="X679" i="11" s="1"/>
  <c r="X680" i="11" s="1"/>
  <c r="X681" i="11" s="1"/>
  <c r="X682" i="11" s="1"/>
  <c r="X683" i="11" s="1"/>
  <c r="X684" i="11" s="1"/>
  <c r="X685" i="11" s="1"/>
  <c r="X686" i="11" s="1"/>
  <c r="X687" i="11" s="1"/>
  <c r="X688" i="11" s="1"/>
  <c r="X689" i="11" s="1"/>
  <c r="X690" i="11" s="1"/>
  <c r="X691" i="11" s="1"/>
  <c r="X692" i="11" s="1"/>
  <c r="X693" i="11" s="1"/>
  <c r="X694" i="11" s="1"/>
  <c r="X695" i="11" s="1"/>
  <c r="X696" i="11" s="1"/>
  <c r="X697" i="11" s="1"/>
  <c r="X698" i="11" s="1"/>
  <c r="X699" i="11" s="1"/>
  <c r="X700" i="11" s="1"/>
  <c r="X701" i="11" s="1"/>
  <c r="X702" i="11" s="1"/>
  <c r="X703" i="11" s="1"/>
  <c r="X704" i="11" s="1"/>
  <c r="X705" i="11" s="1"/>
  <c r="X706" i="11" s="1"/>
  <c r="X707" i="11" s="1"/>
  <c r="X708" i="11" s="1"/>
  <c r="X709" i="11" s="1"/>
  <c r="X710" i="11" s="1"/>
  <c r="X711" i="11" s="1"/>
  <c r="X712" i="11" s="1"/>
  <c r="X713" i="11" s="1"/>
  <c r="X714" i="11" s="1"/>
  <c r="X715" i="11" s="1"/>
  <c r="X716" i="11" s="1"/>
  <c r="X717" i="11" s="1"/>
  <c r="X718" i="11" s="1"/>
  <c r="X719" i="11" s="1"/>
  <c r="X720" i="11" s="1"/>
  <c r="X721" i="11" s="1"/>
  <c r="X722" i="11" s="1"/>
  <c r="X723" i="11" s="1"/>
  <c r="X724" i="11" s="1"/>
  <c r="X725" i="11" s="1"/>
  <c r="X726" i="11" s="1"/>
  <c r="X727" i="11" s="1"/>
  <c r="X728" i="11" s="1"/>
  <c r="X729" i="11" s="1"/>
  <c r="X730" i="11" s="1"/>
  <c r="X731" i="11" s="1"/>
  <c r="X732" i="11" s="1"/>
  <c r="X733" i="11" s="1"/>
  <c r="X734" i="11" s="1"/>
  <c r="X735" i="11" s="1"/>
  <c r="X736" i="11" s="1"/>
  <c r="X737" i="11" s="1"/>
  <c r="X738" i="11" s="1"/>
  <c r="X739" i="11" s="1"/>
  <c r="X740" i="11" s="1"/>
  <c r="X741" i="11" s="1"/>
  <c r="X742" i="11" s="1"/>
  <c r="X743" i="11" s="1"/>
  <c r="X744" i="11" s="1"/>
  <c r="X745" i="11" s="1"/>
  <c r="X746" i="11" s="1"/>
  <c r="X747" i="11" s="1"/>
  <c r="X748" i="11" s="1"/>
  <c r="X749" i="11" s="1"/>
  <c r="X750" i="11" s="1"/>
  <c r="X751" i="11" s="1"/>
  <c r="X752" i="11" s="1"/>
  <c r="X753" i="11" s="1"/>
  <c r="X754" i="11" s="1"/>
  <c r="X755" i="11" s="1"/>
  <c r="X756" i="11" s="1"/>
  <c r="X757" i="11" s="1"/>
  <c r="X758" i="11" s="1"/>
  <c r="X759" i="11" s="1"/>
  <c r="X760" i="11" s="1"/>
  <c r="X761" i="11" s="1"/>
  <c r="X762" i="11" s="1"/>
  <c r="X763" i="11" s="1"/>
  <c r="X764" i="11" s="1"/>
  <c r="X765" i="11" s="1"/>
  <c r="X766" i="11" s="1"/>
  <c r="X767" i="11" s="1"/>
  <c r="X768" i="11" s="1"/>
  <c r="X769" i="11" s="1"/>
  <c r="X770" i="11" s="1"/>
  <c r="X771" i="11" s="1"/>
  <c r="X772" i="11" s="1"/>
  <c r="X773" i="11" s="1"/>
  <c r="X774" i="11" s="1"/>
  <c r="X775" i="11" s="1"/>
  <c r="X776" i="11" s="1"/>
  <c r="X777" i="11" s="1"/>
  <c r="X778" i="11" s="1"/>
  <c r="X779" i="11" s="1"/>
  <c r="X780" i="11" s="1"/>
  <c r="X781" i="11" s="1"/>
  <c r="X782" i="11" s="1"/>
  <c r="X783" i="11" s="1"/>
  <c r="X784" i="11" s="1"/>
  <c r="X785" i="11" s="1"/>
  <c r="X786" i="11" s="1"/>
  <c r="X787" i="11" s="1"/>
  <c r="X788" i="11" s="1"/>
  <c r="X789" i="11" s="1"/>
  <c r="X790" i="11" s="1"/>
  <c r="X791" i="11" s="1"/>
  <c r="X792" i="11" s="1"/>
  <c r="X793" i="11" s="1"/>
  <c r="X794" i="11" s="1"/>
  <c r="X795" i="11" s="1"/>
  <c r="X796" i="11" s="1"/>
  <c r="X797" i="11" s="1"/>
  <c r="X798" i="11" s="1"/>
  <c r="X799" i="11" s="1"/>
  <c r="X800" i="11" s="1"/>
  <c r="X801" i="11" s="1"/>
  <c r="X802" i="11" s="1"/>
  <c r="X803" i="11" s="1"/>
  <c r="X804" i="11" s="1"/>
  <c r="X805" i="11" s="1"/>
  <c r="X806" i="11" s="1"/>
  <c r="X807" i="11" s="1"/>
  <c r="X808" i="11" s="1"/>
  <c r="X809" i="11" s="1"/>
  <c r="X810" i="11" s="1"/>
  <c r="X811" i="11" s="1"/>
  <c r="X812" i="11" s="1"/>
  <c r="X813" i="11" s="1"/>
  <c r="X814" i="11" s="1"/>
  <c r="X815" i="11" s="1"/>
  <c r="X816" i="11" s="1"/>
  <c r="X817" i="11" s="1"/>
  <c r="X818" i="11" s="1"/>
  <c r="X819" i="11" s="1"/>
  <c r="X820" i="11" s="1"/>
  <c r="X821" i="11" s="1"/>
  <c r="X822" i="11" s="1"/>
  <c r="X823" i="11" s="1"/>
  <c r="X824" i="11" s="1"/>
  <c r="X825" i="11" s="1"/>
  <c r="X826" i="11" s="1"/>
  <c r="X827" i="11" s="1"/>
  <c r="X828" i="11" s="1"/>
  <c r="X829" i="11" s="1"/>
  <c r="X830" i="11" s="1"/>
  <c r="X831" i="11" s="1"/>
  <c r="X832" i="11" s="1"/>
  <c r="X833" i="11" s="1"/>
  <c r="X834" i="11" s="1"/>
  <c r="X835" i="11" s="1"/>
  <c r="X836" i="11" s="1"/>
  <c r="X837" i="11" s="1"/>
  <c r="X838" i="11" s="1"/>
  <c r="X839" i="11" s="1"/>
  <c r="X840" i="11" s="1"/>
  <c r="X841" i="11" s="1"/>
  <c r="X842" i="11" s="1"/>
  <c r="X843" i="11" s="1"/>
  <c r="X844" i="11" s="1"/>
  <c r="X845" i="11" s="1"/>
  <c r="X846" i="11" s="1"/>
  <c r="X847" i="11" s="1"/>
  <c r="X848" i="11" s="1"/>
  <c r="X849" i="11" s="1"/>
  <c r="X850" i="11" s="1"/>
  <c r="X851" i="11" s="1"/>
  <c r="X852" i="11" s="1"/>
  <c r="X853" i="11" s="1"/>
  <c r="X854" i="11" s="1"/>
  <c r="X855" i="11" s="1"/>
  <c r="X856" i="11" s="1"/>
  <c r="X857" i="11" s="1"/>
  <c r="X858" i="11" s="1"/>
  <c r="X859" i="11" s="1"/>
  <c r="X860" i="11" s="1"/>
  <c r="X861" i="11" s="1"/>
  <c r="X862" i="11" s="1"/>
  <c r="X863" i="11" s="1"/>
  <c r="X864" i="11" s="1"/>
  <c r="X865" i="11" s="1"/>
  <c r="X866" i="11" s="1"/>
  <c r="X867" i="11" s="1"/>
  <c r="X868" i="11" s="1"/>
  <c r="X869" i="11" s="1"/>
  <c r="X870" i="11" s="1"/>
  <c r="X871" i="11" s="1"/>
  <c r="X872" i="11" s="1"/>
  <c r="X873" i="11" s="1"/>
  <c r="X874" i="11" s="1"/>
  <c r="X875" i="11" s="1"/>
  <c r="X876" i="11" s="1"/>
  <c r="X877" i="11" s="1"/>
  <c r="X878" i="11" s="1"/>
  <c r="X879" i="11" s="1"/>
  <c r="X880" i="11" s="1"/>
  <c r="X881" i="11" s="1"/>
  <c r="X882" i="11" s="1"/>
  <c r="X883" i="11" s="1"/>
  <c r="X884" i="11" s="1"/>
  <c r="X885" i="11" s="1"/>
  <c r="X886" i="11" s="1"/>
  <c r="X887" i="11" s="1"/>
  <c r="X888" i="11" s="1"/>
  <c r="X889" i="11" s="1"/>
  <c r="X890" i="11" s="1"/>
  <c r="X891" i="11" s="1"/>
  <c r="X892" i="11" s="1"/>
  <c r="X893" i="11" s="1"/>
  <c r="X894" i="11" s="1"/>
  <c r="X895" i="11" s="1"/>
  <c r="X896" i="11" s="1"/>
  <c r="X897" i="11" s="1"/>
  <c r="X898" i="11" s="1"/>
  <c r="X899" i="11" s="1"/>
  <c r="X900" i="11" s="1"/>
  <c r="X901" i="11" s="1"/>
  <c r="X902" i="11" s="1"/>
  <c r="X903" i="11" s="1"/>
  <c r="X904" i="11" s="1"/>
  <c r="X905" i="11" s="1"/>
  <c r="X906" i="11" s="1"/>
  <c r="X907" i="11" s="1"/>
  <c r="X908" i="11" s="1"/>
  <c r="X909" i="11" s="1"/>
  <c r="X910" i="11" s="1"/>
  <c r="X911" i="11" s="1"/>
  <c r="X912" i="11" s="1"/>
  <c r="X913" i="11" s="1"/>
  <c r="X914" i="11" s="1"/>
  <c r="X915" i="11" s="1"/>
  <c r="X916" i="11" s="1"/>
  <c r="X917" i="11" s="1"/>
  <c r="X918" i="11" s="1"/>
  <c r="X919" i="11" s="1"/>
  <c r="X920" i="11" s="1"/>
  <c r="X921" i="11" s="1"/>
  <c r="X922" i="11" s="1"/>
  <c r="X923" i="11" s="1"/>
  <c r="X924" i="11" s="1"/>
  <c r="X925" i="11" s="1"/>
  <c r="X926" i="11" s="1"/>
  <c r="X927" i="11" s="1"/>
  <c r="X928" i="11" s="1"/>
  <c r="X929" i="11" s="1"/>
  <c r="X930" i="11" s="1"/>
  <c r="X931" i="11" s="1"/>
  <c r="X932" i="11" s="1"/>
  <c r="X933" i="11" s="1"/>
  <c r="X934" i="11" s="1"/>
  <c r="X935" i="11" s="1"/>
  <c r="X936" i="11" s="1"/>
  <c r="X937" i="11" s="1"/>
  <c r="X938" i="11" s="1"/>
  <c r="X939" i="11" s="1"/>
  <c r="X940" i="11" s="1"/>
  <c r="X941" i="11" s="1"/>
  <c r="X942" i="11" s="1"/>
  <c r="X943" i="11" s="1"/>
  <c r="X944" i="11" s="1"/>
  <c r="X945" i="11" s="1"/>
  <c r="X946" i="11" s="1"/>
  <c r="X947" i="11" s="1"/>
  <c r="X948" i="11" s="1"/>
  <c r="X949" i="11" s="1"/>
  <c r="X950" i="11" s="1"/>
  <c r="X951" i="11" s="1"/>
  <c r="X952" i="11" s="1"/>
  <c r="X953" i="11" s="1"/>
  <c r="X954" i="11" s="1"/>
  <c r="X955" i="11" s="1"/>
  <c r="X956" i="11" s="1"/>
  <c r="X957" i="11" s="1"/>
  <c r="X958" i="11" s="1"/>
  <c r="X959" i="11" s="1"/>
  <c r="X960" i="11" s="1"/>
  <c r="X961" i="11" s="1"/>
  <c r="X962" i="11" s="1"/>
  <c r="X963" i="11" s="1"/>
  <c r="X964" i="11" s="1"/>
  <c r="X965" i="11" s="1"/>
  <c r="X966" i="11" s="1"/>
  <c r="X967" i="11" s="1"/>
  <c r="X968" i="11" s="1"/>
  <c r="X969" i="11" s="1"/>
  <c r="X970" i="11" s="1"/>
  <c r="X971" i="11" s="1"/>
  <c r="X972" i="11" s="1"/>
  <c r="X973" i="11" s="1"/>
  <c r="X974" i="11" s="1"/>
  <c r="X975" i="11" s="1"/>
  <c r="X976" i="11" s="1"/>
  <c r="X977" i="11" s="1"/>
  <c r="X978" i="11" s="1"/>
  <c r="X979" i="11" s="1"/>
  <c r="X980" i="11" s="1"/>
  <c r="X981" i="11" s="1"/>
  <c r="X982" i="11" s="1"/>
  <c r="X983" i="11" s="1"/>
  <c r="X984" i="11" s="1"/>
  <c r="X985" i="11" s="1"/>
  <c r="X986" i="11" s="1"/>
  <c r="X987" i="11" s="1"/>
  <c r="X988" i="11" s="1"/>
  <c r="X989" i="11" s="1"/>
  <c r="X990" i="11" s="1"/>
  <c r="X991" i="11" s="1"/>
  <c r="X992" i="11" s="1"/>
  <c r="X993" i="11" s="1"/>
  <c r="X994" i="11" s="1"/>
  <c r="X995" i="11" s="1"/>
  <c r="X996" i="11" s="1"/>
  <c r="X997" i="11" s="1"/>
  <c r="X998" i="11" s="1"/>
  <c r="X999" i="11" s="1"/>
  <c r="X1000" i="11" s="1"/>
  <c r="X1001" i="11" s="1"/>
  <c r="X1002" i="11" s="1"/>
  <c r="X1003" i="11" s="1"/>
  <c r="X1004" i="11" s="1"/>
  <c r="X1005" i="11" s="1"/>
  <c r="X1006" i="11" s="1"/>
  <c r="X1007" i="11" s="1"/>
  <c r="X1008" i="11" s="1"/>
  <c r="X1009" i="11" s="1"/>
  <c r="X1010" i="11" s="1"/>
  <c r="X1011" i="11" s="1"/>
  <c r="X1012" i="11" s="1"/>
  <c r="X1013" i="11" s="1"/>
  <c r="X1014" i="11" s="1"/>
  <c r="X1015" i="11" s="1"/>
  <c r="X1016" i="11" s="1"/>
  <c r="X1017" i="11" s="1"/>
  <c r="X1018" i="11" s="1"/>
  <c r="X1019" i="11" s="1"/>
  <c r="X1020" i="11" s="1"/>
  <c r="X1021" i="11" s="1"/>
  <c r="X1022" i="11" s="1"/>
  <c r="X1023" i="11" s="1"/>
  <c r="X1024" i="11" s="1"/>
  <c r="X1025" i="11" s="1"/>
  <c r="X1026" i="11" s="1"/>
  <c r="X1027" i="11" s="1"/>
  <c r="X1028" i="11" s="1"/>
  <c r="X1029" i="11" s="1"/>
  <c r="X1030" i="11" s="1"/>
  <c r="X1031" i="11" s="1"/>
  <c r="X1032" i="11" s="1"/>
  <c r="X1033" i="11" s="1"/>
  <c r="X1034" i="11" s="1"/>
  <c r="X1035" i="11" s="1"/>
  <c r="X1036" i="11" s="1"/>
  <c r="X1037" i="11" s="1"/>
  <c r="X1038" i="11" s="1"/>
  <c r="X1039" i="11" s="1"/>
  <c r="X1040" i="11" s="1"/>
  <c r="X1041" i="11" s="1"/>
  <c r="X1042" i="11" s="1"/>
  <c r="X1043" i="11" s="1"/>
  <c r="X1044" i="11" s="1"/>
  <c r="X1045" i="11" s="1"/>
  <c r="X1046" i="11" s="1"/>
  <c r="X1047" i="11" s="1"/>
  <c r="X1048" i="11" s="1"/>
  <c r="X1049" i="11" s="1"/>
  <c r="X1050" i="11" s="1"/>
  <c r="X1051" i="11" s="1"/>
  <c r="X1052" i="11" s="1"/>
  <c r="X1053" i="11" s="1"/>
  <c r="X1054" i="11" s="1"/>
  <c r="X1055" i="11" s="1"/>
  <c r="X1056" i="11" s="1"/>
  <c r="X1057" i="11" s="1"/>
  <c r="X1058" i="11" s="1"/>
  <c r="X1059" i="11" s="1"/>
  <c r="X1060" i="11" s="1"/>
  <c r="X1061" i="11" s="1"/>
  <c r="X1062" i="11" s="1"/>
  <c r="X1063" i="11" s="1"/>
  <c r="X1064" i="11" s="1"/>
  <c r="X1065" i="11" s="1"/>
  <c r="X1066" i="11" s="1"/>
  <c r="X1067" i="11" s="1"/>
  <c r="X1068" i="11" s="1"/>
  <c r="X1069" i="11" s="1"/>
  <c r="X1070" i="11" s="1"/>
  <c r="X1071" i="11" s="1"/>
  <c r="X1072" i="11" s="1"/>
  <c r="X1073" i="11" s="1"/>
  <c r="X1074" i="11" s="1"/>
  <c r="X1075" i="11" s="1"/>
  <c r="X1076" i="11" s="1"/>
  <c r="X1077" i="11" s="1"/>
  <c r="X1078" i="11" s="1"/>
  <c r="X1079" i="11" s="1"/>
  <c r="X1080" i="11" s="1"/>
  <c r="X1081" i="11" s="1"/>
  <c r="X1082" i="11" s="1"/>
  <c r="X1083" i="11" s="1"/>
  <c r="X1084" i="11" s="1"/>
  <c r="X1085" i="11" s="1"/>
  <c r="X1086" i="11" s="1"/>
  <c r="X1087" i="11" s="1"/>
  <c r="X1088" i="11" s="1"/>
  <c r="X1089" i="11" s="1"/>
  <c r="X1090" i="11" s="1"/>
  <c r="X1091" i="11" s="1"/>
  <c r="X1092" i="11" s="1"/>
  <c r="X1093" i="11" s="1"/>
  <c r="X1094" i="11" s="1"/>
  <c r="X1095" i="11" s="1"/>
  <c r="X1096" i="11" s="1"/>
  <c r="X1097" i="11" s="1"/>
  <c r="X1098" i="11" s="1"/>
  <c r="X1099" i="11" s="1"/>
  <c r="X1100" i="11" s="1"/>
  <c r="X1101" i="11" s="1"/>
  <c r="X1102" i="11" s="1"/>
  <c r="X1103" i="11" s="1"/>
  <c r="AA984" i="11"/>
  <c r="Z984" i="11" s="1"/>
  <c r="AA934" i="11"/>
  <c r="Z934" i="11" s="1"/>
  <c r="AA680" i="11"/>
  <c r="Z680" i="11" s="1"/>
  <c r="AA681" i="11"/>
  <c r="Z681" i="11" s="1"/>
  <c r="AA817" i="11"/>
  <c r="Z817" i="11" s="1"/>
  <c r="AA853" i="11"/>
  <c r="Z853" i="11" s="1"/>
  <c r="AA1084" i="11"/>
  <c r="Z1084" i="11" s="1"/>
  <c r="M591" i="11"/>
  <c r="L591" i="11" s="1"/>
  <c r="AA846" i="11"/>
  <c r="Z846" i="11" s="1"/>
  <c r="AA948" i="11"/>
  <c r="Z948" i="11" s="1"/>
  <c r="M526" i="11"/>
  <c r="L526" i="11" s="1"/>
  <c r="AA685" i="11"/>
  <c r="Z685" i="11" s="1"/>
  <c r="AA1075" i="11"/>
  <c r="Z1075" i="11" s="1"/>
  <c r="AA667" i="11"/>
  <c r="Z667" i="11" s="1"/>
  <c r="AA1012" i="11"/>
  <c r="Z1012" i="11" s="1"/>
  <c r="AA711" i="11"/>
  <c r="Z711" i="11" s="1"/>
  <c r="AA671" i="11"/>
  <c r="Z671" i="11" s="1"/>
  <c r="AA688" i="11"/>
  <c r="Z688" i="11" s="1"/>
  <c r="AA1086" i="11"/>
  <c r="Z1086" i="11" s="1"/>
  <c r="AA1087" i="11"/>
  <c r="Z1087" i="11" s="1"/>
  <c r="M307" i="11"/>
  <c r="L307" i="11" s="1"/>
  <c r="AA625" i="11"/>
  <c r="Z625" i="11" s="1"/>
  <c r="AA892" i="11"/>
  <c r="Z892" i="11" s="1"/>
  <c r="AA943" i="11"/>
  <c r="Z943" i="11" s="1"/>
  <c r="AA789" i="11"/>
  <c r="Z789" i="11" s="1"/>
  <c r="AA838" i="11"/>
  <c r="Z838" i="11" s="1"/>
  <c r="AA938" i="11"/>
  <c r="Z938" i="11" s="1"/>
  <c r="M421" i="11"/>
  <c r="L421" i="11" s="1"/>
  <c r="AA634" i="11"/>
  <c r="Z634" i="11" s="1"/>
  <c r="AA1020" i="11"/>
  <c r="Z1020" i="11" s="1"/>
  <c r="AA953" i="11"/>
  <c r="Z953" i="11" s="1"/>
  <c r="AA830" i="11"/>
  <c r="Z830" i="11" s="1"/>
  <c r="AA893" i="11"/>
  <c r="Z893" i="11" s="1"/>
  <c r="AA1035" i="11"/>
  <c r="Z1035" i="11" s="1"/>
  <c r="M312" i="11"/>
  <c r="L312" i="11" s="1"/>
  <c r="AA834" i="11"/>
  <c r="Z834" i="11" s="1"/>
  <c r="AA951" i="11"/>
  <c r="Z951" i="11" s="1"/>
  <c r="AA889" i="11"/>
  <c r="Z889" i="11" s="1"/>
  <c r="AA1044" i="11"/>
  <c r="Z1044" i="11" s="1"/>
  <c r="AA832" i="11"/>
  <c r="Z832" i="11" s="1"/>
  <c r="AA1061" i="11"/>
  <c r="Z1061" i="11" s="1"/>
  <c r="M427" i="11"/>
  <c r="L427" i="11" s="1"/>
  <c r="M250" i="11"/>
  <c r="L250" i="11" s="1"/>
  <c r="AA931" i="11"/>
  <c r="Z931" i="11" s="1"/>
  <c r="AA714" i="11"/>
  <c r="Z714" i="11" s="1"/>
  <c r="AA897" i="11"/>
  <c r="Z897" i="11" s="1"/>
  <c r="AA705" i="11"/>
  <c r="Z705" i="11" s="1"/>
  <c r="AA906" i="11"/>
  <c r="Z906" i="11" s="1"/>
  <c r="AA1065" i="11"/>
  <c r="Z1065" i="11" s="1"/>
  <c r="AA662" i="11"/>
  <c r="Z662" i="11" s="1"/>
  <c r="AA816" i="11"/>
  <c r="Z816" i="11" s="1"/>
  <c r="AA904" i="11"/>
  <c r="Z904" i="11" s="1"/>
  <c r="AA926" i="11"/>
  <c r="Z926" i="11" s="1"/>
  <c r="AA813" i="11"/>
  <c r="Z813" i="11" s="1"/>
  <c r="AA932" i="11"/>
  <c r="Z932" i="11" s="1"/>
  <c r="M481" i="11"/>
  <c r="L481" i="11" s="1"/>
  <c r="AA833" i="11"/>
  <c r="Z833" i="11" s="1"/>
  <c r="AA645" i="11"/>
  <c r="Z645" i="11" s="1"/>
  <c r="AA718" i="11"/>
  <c r="Z718" i="11" s="1"/>
  <c r="AA630" i="11"/>
  <c r="Z630" i="11" s="1"/>
  <c r="AA657" i="11"/>
  <c r="Z657" i="11" s="1"/>
  <c r="AA723" i="11"/>
  <c r="Z723" i="11" s="1"/>
  <c r="AA908" i="11"/>
  <c r="Z908" i="11" s="1"/>
  <c r="AA733" i="11"/>
  <c r="Z733" i="11" s="1"/>
  <c r="AA1007" i="11"/>
  <c r="Z1007" i="11" s="1"/>
  <c r="AA921" i="11"/>
  <c r="Z921" i="11" s="1"/>
  <c r="AA1092" i="11"/>
  <c r="Z1092" i="11" s="1"/>
  <c r="AA687" i="11"/>
  <c r="Z687" i="11" s="1"/>
  <c r="AA854" i="11"/>
  <c r="Z854" i="11" s="1"/>
  <c r="AA734" i="11"/>
  <c r="Z734" i="11" s="1"/>
  <c r="AA986" i="11"/>
  <c r="Z986" i="11" s="1"/>
  <c r="AA692" i="11"/>
  <c r="Z692" i="11" s="1"/>
  <c r="AA907" i="11"/>
  <c r="Z907" i="11" s="1"/>
  <c r="AA918" i="11"/>
  <c r="Z918" i="11" s="1"/>
  <c r="AA844" i="11"/>
  <c r="Z844" i="11" s="1"/>
  <c r="AA735" i="11"/>
  <c r="Z735" i="11" s="1"/>
  <c r="AA1047" i="11"/>
  <c r="Z1047" i="11" s="1"/>
  <c r="AA1081" i="11"/>
  <c r="Z1081" i="11" s="1"/>
  <c r="AA960" i="11"/>
  <c r="Z960" i="11" s="1"/>
  <c r="M187" i="11"/>
  <c r="L187" i="11" s="1"/>
  <c r="M252" i="11"/>
  <c r="L252" i="11" s="1"/>
  <c r="M512" i="11"/>
  <c r="L512" i="11" s="1"/>
  <c r="M543" i="11"/>
  <c r="L543" i="11" s="1"/>
  <c r="AA707" i="11"/>
  <c r="Z707" i="11" s="1"/>
  <c r="AA708" i="11"/>
  <c r="Z708" i="11" s="1"/>
  <c r="AA750" i="11"/>
  <c r="Z750" i="11" s="1"/>
  <c r="AA682" i="11"/>
  <c r="Z682" i="11" s="1"/>
  <c r="AA693" i="11"/>
  <c r="Z693" i="11" s="1"/>
  <c r="AA732" i="11"/>
  <c r="Z732" i="11" s="1"/>
  <c r="AA939" i="11"/>
  <c r="Z939" i="11" s="1"/>
  <c r="AA756" i="11"/>
  <c r="Z756" i="11" s="1"/>
  <c r="AA1032" i="11"/>
  <c r="Z1032" i="11" s="1"/>
  <c r="AA991" i="11"/>
  <c r="Z991" i="11" s="1"/>
  <c r="AA635" i="11"/>
  <c r="Z635" i="11" s="1"/>
  <c r="AA691" i="11"/>
  <c r="Z691" i="11" s="1"/>
  <c r="AA885" i="11"/>
  <c r="Z885" i="11" s="1"/>
  <c r="AA769" i="11"/>
  <c r="Z769" i="11" s="1"/>
  <c r="AA624" i="11"/>
  <c r="Z624" i="11" s="1"/>
  <c r="AA701" i="11"/>
  <c r="Z701" i="11" s="1"/>
  <c r="AA949" i="11"/>
  <c r="Z949" i="11" s="1"/>
  <c r="AA959" i="11"/>
  <c r="Z959" i="11" s="1"/>
  <c r="AA898" i="11"/>
  <c r="Z898" i="11" s="1"/>
  <c r="AA759" i="11"/>
  <c r="Z759" i="11" s="1"/>
  <c r="AA1024" i="11"/>
  <c r="Z1024" i="11" s="1"/>
  <c r="AA1093" i="11"/>
  <c r="Z1093" i="11" s="1"/>
  <c r="AA999" i="11"/>
  <c r="Z999" i="11" s="1"/>
  <c r="M493" i="11"/>
  <c r="L493" i="11" s="1"/>
  <c r="M186" i="11"/>
  <c r="L186" i="11" s="1"/>
  <c r="M420" i="11"/>
  <c r="L420" i="11" s="1"/>
  <c r="M345" i="11"/>
  <c r="L345" i="11" s="1"/>
  <c r="AA677" i="11"/>
  <c r="Z677" i="11" s="1"/>
  <c r="AA787" i="11"/>
  <c r="Z787" i="11" s="1"/>
  <c r="AA884" i="11"/>
  <c r="Z884" i="11" s="1"/>
  <c r="AA742" i="11"/>
  <c r="Z742" i="11" s="1"/>
  <c r="AA773" i="11"/>
  <c r="Z773" i="11" s="1"/>
  <c r="AA721" i="11"/>
  <c r="Z721" i="11" s="1"/>
  <c r="AA911" i="11"/>
  <c r="Z911" i="11" s="1"/>
  <c r="AA639" i="11"/>
  <c r="Z639" i="11" s="1"/>
  <c r="AA704" i="11"/>
  <c r="Z704" i="11" s="1"/>
  <c r="AA899" i="11"/>
  <c r="Z899" i="11" s="1"/>
  <c r="AA784" i="11"/>
  <c r="Z784" i="11" s="1"/>
  <c r="AA636" i="11"/>
  <c r="Z636" i="11" s="1"/>
  <c r="AA713" i="11"/>
  <c r="Z713" i="11" s="1"/>
  <c r="AA996" i="11"/>
  <c r="Z996" i="11" s="1"/>
  <c r="AA1026" i="11"/>
  <c r="Z1026" i="11" s="1"/>
  <c r="AA923" i="11"/>
  <c r="Z923" i="11" s="1"/>
  <c r="AA766" i="11"/>
  <c r="Z766" i="11" s="1"/>
  <c r="AA1054" i="11"/>
  <c r="Z1054" i="11" s="1"/>
  <c r="AA841" i="11"/>
  <c r="Z841" i="11" s="1"/>
  <c r="AA1006" i="11"/>
  <c r="Z1006" i="11" s="1"/>
  <c r="M354" i="11"/>
  <c r="L354" i="11" s="1"/>
  <c r="M433" i="11"/>
  <c r="L433" i="11" s="1"/>
  <c r="M289" i="11"/>
  <c r="L289" i="11" s="1"/>
  <c r="M536" i="11"/>
  <c r="L536" i="11" s="1"/>
  <c r="AA731" i="11"/>
  <c r="Z731" i="11" s="1"/>
  <c r="AA686" i="11"/>
  <c r="Z686" i="11" s="1"/>
  <c r="AA864" i="11"/>
  <c r="Z864" i="11" s="1"/>
  <c r="AA646" i="11"/>
  <c r="Z646" i="11" s="1"/>
  <c r="AA753" i="11"/>
  <c r="Z753" i="11" s="1"/>
  <c r="AA783" i="11"/>
  <c r="Z783" i="11" s="1"/>
  <c r="AA697" i="11"/>
  <c r="Z697" i="11" s="1"/>
  <c r="AA637" i="11"/>
  <c r="Z637" i="11" s="1"/>
  <c r="AA790" i="11"/>
  <c r="Z790" i="11" s="1"/>
  <c r="AA810" i="11"/>
  <c r="Z810" i="11" s="1"/>
  <c r="AA922" i="11"/>
  <c r="Z922" i="11" s="1"/>
  <c r="AA651" i="11"/>
  <c r="Z651" i="11" s="1"/>
  <c r="AA709" i="11"/>
  <c r="Z709" i="11" s="1"/>
  <c r="AA933" i="11"/>
  <c r="Z933" i="11" s="1"/>
  <c r="AA800" i="11"/>
  <c r="Z800" i="11" s="1"/>
  <c r="AA644" i="11"/>
  <c r="Z644" i="11" s="1"/>
  <c r="AA739" i="11"/>
  <c r="Z739" i="11" s="1"/>
  <c r="AA737" i="11"/>
  <c r="Z737" i="11" s="1"/>
  <c r="AA1051" i="11"/>
  <c r="Z1051" i="11" s="1"/>
  <c r="AA955" i="11"/>
  <c r="Z955" i="11" s="1"/>
  <c r="AA782" i="11"/>
  <c r="Z782" i="11" s="1"/>
  <c r="AA1100" i="11"/>
  <c r="Z1100" i="11" s="1"/>
  <c r="AA847" i="11"/>
  <c r="Z847" i="11" s="1"/>
  <c r="AA1050" i="11"/>
  <c r="Z1050" i="11" s="1"/>
  <c r="M596" i="11"/>
  <c r="L596" i="11" s="1"/>
  <c r="M588" i="11"/>
  <c r="L588" i="11" s="1"/>
  <c r="M288" i="11"/>
  <c r="L288" i="11" s="1"/>
  <c r="AA1082" i="11"/>
  <c r="Z1082" i="11" s="1"/>
  <c r="AA736" i="11"/>
  <c r="Z736" i="11" s="1"/>
  <c r="AA967" i="11"/>
  <c r="Z967" i="11" s="1"/>
  <c r="AA689" i="11"/>
  <c r="Z689" i="11" s="1"/>
  <c r="AA793" i="11"/>
  <c r="Z793" i="11" s="1"/>
  <c r="AA796" i="11"/>
  <c r="Z796" i="11" s="1"/>
  <c r="AA726" i="11"/>
  <c r="Z726" i="11" s="1"/>
  <c r="AA642" i="11"/>
  <c r="Z642" i="11" s="1"/>
  <c r="AA828" i="11"/>
  <c r="Z828" i="11" s="1"/>
  <c r="AA829" i="11"/>
  <c r="Z829" i="11" s="1"/>
  <c r="AA935" i="11"/>
  <c r="Z935" i="11" s="1"/>
  <c r="AA655" i="11"/>
  <c r="Z655" i="11" s="1"/>
  <c r="AA763" i="11"/>
  <c r="Z763" i="11" s="1"/>
  <c r="AA954" i="11"/>
  <c r="Z954" i="11" s="1"/>
  <c r="AA855" i="11"/>
  <c r="Z855" i="11" s="1"/>
  <c r="AA660" i="11"/>
  <c r="Z660" i="11" s="1"/>
  <c r="AA748" i="11"/>
  <c r="Z748" i="11" s="1"/>
  <c r="AA747" i="11"/>
  <c r="Z747" i="11" s="1"/>
  <c r="AA1072" i="11"/>
  <c r="Z1072" i="11" s="1"/>
  <c r="AA983" i="11"/>
  <c r="Z983" i="11" s="1"/>
  <c r="AA845" i="11"/>
  <c r="Z845" i="11" s="1"/>
  <c r="AA1019" i="11"/>
  <c r="Z1019" i="11" s="1"/>
  <c r="AA877" i="11"/>
  <c r="Z877" i="11" s="1"/>
  <c r="AA1055" i="11"/>
  <c r="Z1055" i="11" s="1"/>
  <c r="M399" i="11"/>
  <c r="L399" i="11" s="1"/>
  <c r="M451" i="11"/>
  <c r="L451" i="11" s="1"/>
  <c r="M540" i="11"/>
  <c r="L540" i="11" s="1"/>
  <c r="AA965" i="11"/>
  <c r="Z965" i="11" s="1"/>
  <c r="AA746" i="11"/>
  <c r="Z746" i="11" s="1"/>
  <c r="AA638" i="11"/>
  <c r="Z638" i="11" s="1"/>
  <c r="AA712" i="11"/>
  <c r="Z712" i="11" s="1"/>
  <c r="AA842" i="11"/>
  <c r="Z842" i="11" s="1"/>
  <c r="AA827" i="11"/>
  <c r="Z827" i="11" s="1"/>
  <c r="AA740" i="11"/>
  <c r="Z740" i="11" s="1"/>
  <c r="AA674" i="11"/>
  <c r="Z674" i="11" s="1"/>
  <c r="AA930" i="11"/>
  <c r="Z930" i="11" s="1"/>
  <c r="AA839" i="11"/>
  <c r="Z839" i="11" s="1"/>
  <c r="AA958" i="11"/>
  <c r="Z958" i="11" s="1"/>
  <c r="AA659" i="11"/>
  <c r="Z659" i="11" s="1"/>
  <c r="AA768" i="11"/>
  <c r="Z768" i="11" s="1"/>
  <c r="AA993" i="11"/>
  <c r="Z993" i="11" s="1"/>
  <c r="AA919" i="11"/>
  <c r="Z919" i="11" s="1"/>
  <c r="AA664" i="11"/>
  <c r="Z664" i="11" s="1"/>
  <c r="AA780" i="11"/>
  <c r="Z780" i="11" s="1"/>
  <c r="AA761" i="11"/>
  <c r="Z761" i="11" s="1"/>
  <c r="AA772" i="11"/>
  <c r="Z772" i="11" s="1"/>
  <c r="AA1074" i="11"/>
  <c r="Z1074" i="11" s="1"/>
  <c r="AA871" i="11"/>
  <c r="Z871" i="11" s="1"/>
  <c r="AA1102" i="11"/>
  <c r="Z1102" i="11" s="1"/>
  <c r="AA928" i="11"/>
  <c r="Z928" i="11" s="1"/>
  <c r="AA1059" i="11"/>
  <c r="Z1059" i="11" s="1"/>
  <c r="M459" i="11"/>
  <c r="L459" i="11" s="1"/>
  <c r="M226" i="11"/>
  <c r="L226" i="11" s="1"/>
  <c r="M283" i="11"/>
  <c r="L283" i="11" s="1"/>
  <c r="M472" i="11"/>
  <c r="L472" i="11" s="1"/>
  <c r="M500" i="11"/>
  <c r="L500" i="11" s="1"/>
  <c r="M457" i="11"/>
  <c r="L457" i="11" s="1"/>
  <c r="M376" i="11"/>
  <c r="L376" i="11" s="1"/>
  <c r="M572" i="11"/>
  <c r="L572" i="11" s="1"/>
  <c r="M327" i="11"/>
  <c r="L327" i="11" s="1"/>
  <c r="M487" i="11"/>
  <c r="L487" i="11" s="1"/>
  <c r="M185" i="11"/>
  <c r="L185" i="11" s="1"/>
  <c r="M230" i="11"/>
  <c r="L230" i="11" s="1"/>
  <c r="M279" i="11"/>
  <c r="L279" i="11" s="1"/>
  <c r="M323" i="11"/>
  <c r="L323" i="11" s="1"/>
  <c r="M306" i="11"/>
  <c r="L306" i="11" s="1"/>
  <c r="M215" i="11"/>
  <c r="L215" i="11" s="1"/>
  <c r="M384" i="11"/>
  <c r="L384" i="11" s="1"/>
  <c r="M452" i="11"/>
  <c r="L452" i="11" s="1"/>
  <c r="M597" i="11"/>
  <c r="L597" i="11" s="1"/>
  <c r="M430" i="11"/>
  <c r="L430" i="11" s="1"/>
  <c r="M413" i="11"/>
  <c r="L413" i="11" s="1"/>
  <c r="M280" i="11"/>
  <c r="L280" i="11" s="1"/>
  <c r="M521" i="11"/>
  <c r="L521" i="11" s="1"/>
  <c r="M483" i="11"/>
  <c r="L483" i="11" s="1"/>
  <c r="M599" i="11"/>
  <c r="L599" i="11" s="1"/>
  <c r="M224" i="11"/>
  <c r="L224" i="11" s="1"/>
  <c r="M392" i="11"/>
  <c r="L392" i="11" s="1"/>
  <c r="M389" i="11"/>
  <c r="L389" i="11" s="1"/>
  <c r="M541" i="11"/>
  <c r="L541" i="11" s="1"/>
  <c r="M361" i="11"/>
  <c r="L361" i="11" s="1"/>
  <c r="M562" i="11"/>
  <c r="L562" i="11" s="1"/>
  <c r="M242" i="11"/>
  <c r="L242" i="11" s="1"/>
  <c r="M446" i="11"/>
  <c r="L446" i="11" s="1"/>
  <c r="M189" i="11"/>
  <c r="L189" i="11" s="1"/>
  <c r="M381" i="11"/>
  <c r="L381" i="11" s="1"/>
  <c r="M601" i="11"/>
  <c r="L601" i="11" s="1"/>
  <c r="M346" i="11"/>
  <c r="L346" i="11" s="1"/>
  <c r="M569" i="11"/>
  <c r="L569" i="11" s="1"/>
  <c r="M270" i="11"/>
  <c r="L270" i="11" s="1"/>
  <c r="M272" i="11"/>
  <c r="L272" i="11" s="1"/>
  <c r="M587" i="11"/>
  <c r="L587" i="11" s="1"/>
  <c r="M337" i="11"/>
  <c r="L337" i="11" s="1"/>
  <c r="M566" i="11"/>
  <c r="L566" i="11" s="1"/>
  <c r="M464" i="11"/>
  <c r="L464" i="11" s="1"/>
  <c r="M473" i="11"/>
  <c r="L473" i="11" s="1"/>
  <c r="M370" i="11"/>
  <c r="L370" i="11" s="1"/>
  <c r="M316" i="11"/>
  <c r="L316" i="11" s="1"/>
  <c r="M454" i="11"/>
  <c r="L454" i="11" s="1"/>
  <c r="M324" i="11"/>
  <c r="L324" i="11" s="1"/>
  <c r="M195" i="11"/>
  <c r="L195" i="11" s="1"/>
  <c r="AA1103" i="11"/>
  <c r="Z1103" i="11" s="1"/>
  <c r="AA1071" i="11"/>
  <c r="Z1071" i="11" s="1"/>
  <c r="AA997" i="11"/>
  <c r="Z997" i="11" s="1"/>
  <c r="AA1031" i="11"/>
  <c r="Z1031" i="11" s="1"/>
  <c r="AA974" i="11"/>
  <c r="Z974" i="11" s="1"/>
  <c r="AA944" i="11"/>
  <c r="Z944" i="11" s="1"/>
  <c r="AA902" i="11"/>
  <c r="Z902" i="11" s="1"/>
  <c r="AA863" i="11"/>
  <c r="Z863" i="11" s="1"/>
  <c r="AA804" i="11"/>
  <c r="Z804" i="11" s="1"/>
  <c r="AA1077" i="11"/>
  <c r="Z1077" i="11" s="1"/>
  <c r="AA1023" i="11"/>
  <c r="Z1023" i="11" s="1"/>
  <c r="AA1049" i="11"/>
  <c r="Z1049" i="11" s="1"/>
  <c r="AA1030" i="11"/>
  <c r="Z1030" i="11" s="1"/>
  <c r="AA1098" i="11"/>
  <c r="Z1098" i="11" s="1"/>
  <c r="AA995" i="11"/>
  <c r="Z995" i="11" s="1"/>
  <c r="AA883" i="11"/>
  <c r="Z883" i="11" s="1"/>
  <c r="AA806" i="11"/>
  <c r="Z806" i="11" s="1"/>
  <c r="M197" i="11"/>
  <c r="L197" i="11" s="1"/>
  <c r="M564" i="11"/>
  <c r="L564" i="11" s="1"/>
  <c r="M448" i="11"/>
  <c r="L448" i="11" s="1"/>
  <c r="M355" i="11"/>
  <c r="L355" i="11" s="1"/>
  <c r="M193" i="11"/>
  <c r="L193" i="11" s="1"/>
  <c r="M411" i="11"/>
  <c r="L411" i="11" s="1"/>
  <c r="M551" i="11"/>
  <c r="L551" i="11" s="1"/>
  <c r="M342" i="11"/>
  <c r="L342" i="11" s="1"/>
  <c r="M243" i="11"/>
  <c r="L243" i="11" s="1"/>
  <c r="M574" i="11"/>
  <c r="L574" i="11" s="1"/>
  <c r="M539" i="11"/>
  <c r="L539" i="11" s="1"/>
  <c r="M527" i="11"/>
  <c r="L527" i="11" s="1"/>
  <c r="M284" i="11"/>
  <c r="L284" i="11" s="1"/>
  <c r="M274" i="11"/>
  <c r="L274" i="11" s="1"/>
  <c r="M516" i="11"/>
  <c r="L516" i="11" s="1"/>
  <c r="M239" i="11"/>
  <c r="L239" i="11" s="1"/>
  <c r="M495" i="11"/>
  <c r="L495" i="11" s="1"/>
  <c r="M200" i="11"/>
  <c r="L200" i="11" s="1"/>
  <c r="M313" i="11"/>
  <c r="L313" i="11" s="1"/>
  <c r="M466" i="11"/>
  <c r="L466" i="11" s="1"/>
  <c r="M249" i="11"/>
  <c r="L249" i="11" s="1"/>
  <c r="M394" i="11"/>
  <c r="L394" i="11" s="1"/>
  <c r="M292" i="11"/>
  <c r="L292" i="11" s="1"/>
  <c r="M287" i="11"/>
  <c r="L287" i="11" s="1"/>
  <c r="M460" i="11"/>
  <c r="L460" i="11" s="1"/>
  <c r="M605" i="11"/>
  <c r="L605" i="11" s="1"/>
  <c r="M439" i="11"/>
  <c r="L439" i="11" s="1"/>
  <c r="M385" i="11"/>
  <c r="L385" i="11" s="1"/>
  <c r="M372" i="11"/>
  <c r="L372" i="11" s="1"/>
  <c r="M294" i="11"/>
  <c r="L294" i="11" s="1"/>
  <c r="M220" i="11"/>
  <c r="L220" i="11" s="1"/>
  <c r="M582" i="11"/>
  <c r="L582" i="11" s="1"/>
  <c r="M586" i="11"/>
  <c r="L586" i="11" s="1"/>
  <c r="M556" i="11"/>
  <c r="L556" i="11" s="1"/>
  <c r="M480" i="11"/>
  <c r="L480" i="11" s="1"/>
  <c r="M234" i="11"/>
  <c r="L234" i="11" s="1"/>
  <c r="M336" i="11"/>
  <c r="L336" i="11" s="1"/>
  <c r="M205" i="11"/>
  <c r="L205" i="11" s="1"/>
  <c r="M419" i="11"/>
  <c r="L419" i="11" s="1"/>
  <c r="M281" i="11"/>
  <c r="L281" i="11" s="1"/>
  <c r="M231" i="11"/>
  <c r="L231" i="11" s="1"/>
  <c r="M257" i="11"/>
  <c r="L257" i="11" s="1"/>
  <c r="M182" i="11"/>
  <c r="L182" i="11" s="1"/>
  <c r="M261" i="11"/>
  <c r="L261" i="11" s="1"/>
  <c r="M196" i="11"/>
  <c r="L196" i="11" s="1"/>
  <c r="M269" i="11"/>
  <c r="L269" i="11" s="1"/>
  <c r="M462" i="11"/>
  <c r="L462" i="11" s="1"/>
  <c r="AA1099" i="11"/>
  <c r="Z1099" i="11" s="1"/>
  <c r="AA1067" i="11"/>
  <c r="Z1067" i="11" s="1"/>
  <c r="AA994" i="11"/>
  <c r="Z994" i="11" s="1"/>
  <c r="AA1027" i="11"/>
  <c r="Z1027" i="11" s="1"/>
  <c r="AA971" i="11"/>
  <c r="Z971" i="11" s="1"/>
  <c r="AA940" i="11"/>
  <c r="Z940" i="11" s="1"/>
  <c r="AA895" i="11"/>
  <c r="Z895" i="11" s="1"/>
  <c r="AA857" i="11"/>
  <c r="Z857" i="11" s="1"/>
  <c r="AA797" i="11"/>
  <c r="Z797" i="11" s="1"/>
  <c r="AA1073" i="11"/>
  <c r="Z1073" i="11" s="1"/>
  <c r="AA1016" i="11"/>
  <c r="Z1016" i="11" s="1"/>
  <c r="AA1043" i="11"/>
  <c r="Z1043" i="11" s="1"/>
  <c r="AA1088" i="11"/>
  <c r="Z1088" i="11" s="1"/>
  <c r="AA1076" i="11"/>
  <c r="Z1076" i="11" s="1"/>
  <c r="AA973" i="11"/>
  <c r="Z973" i="11" s="1"/>
  <c r="AA879" i="11"/>
  <c r="Z879" i="11" s="1"/>
  <c r="AA803" i="11"/>
  <c r="Z803" i="11" s="1"/>
  <c r="AA752" i="11"/>
  <c r="Z752" i="11" s="1"/>
  <c r="AA1052" i="11"/>
  <c r="Z1052" i="11" s="1"/>
  <c r="AA1058" i="11"/>
  <c r="Z1058" i="11" s="1"/>
  <c r="AA946" i="11"/>
  <c r="Z946" i="11" s="1"/>
  <c r="AA862" i="11"/>
  <c r="Z862" i="11" s="1"/>
  <c r="AA802" i="11"/>
  <c r="Z802" i="11" s="1"/>
  <c r="AA758" i="11"/>
  <c r="Z758" i="11" s="1"/>
  <c r="AA988" i="11"/>
  <c r="Z988" i="11" s="1"/>
  <c r="AA914" i="11"/>
  <c r="Z914" i="11" s="1"/>
  <c r="AA809" i="11"/>
  <c r="Z809" i="11" s="1"/>
  <c r="AA724" i="11"/>
  <c r="Z724" i="11" s="1"/>
  <c r="AA942" i="11"/>
  <c r="Z942" i="11" s="1"/>
  <c r="AA801" i="11"/>
  <c r="Z801" i="11" s="1"/>
  <c r="M332" i="11"/>
  <c r="L332" i="11" s="1"/>
  <c r="M581" i="11"/>
  <c r="L581" i="11" s="1"/>
  <c r="M465" i="11"/>
  <c r="L465" i="11" s="1"/>
  <c r="M499" i="11"/>
  <c r="L499" i="11" s="1"/>
  <c r="M303" i="11"/>
  <c r="L303" i="11" s="1"/>
  <c r="M478" i="11"/>
  <c r="L478" i="11" s="1"/>
  <c r="M594" i="11"/>
  <c r="L594" i="11" s="1"/>
  <c r="M395" i="11"/>
  <c r="L395" i="11" s="1"/>
  <c r="M253" i="11"/>
  <c r="L253" i="11" s="1"/>
  <c r="M455" i="11"/>
  <c r="L455" i="11" s="1"/>
  <c r="M418" i="11"/>
  <c r="L418" i="11" s="1"/>
  <c r="M592" i="11"/>
  <c r="L592" i="11" s="1"/>
  <c r="M348" i="11"/>
  <c r="L348" i="11" s="1"/>
  <c r="M366" i="11"/>
  <c r="L366" i="11" s="1"/>
  <c r="M580" i="11"/>
  <c r="L580" i="11" s="1"/>
  <c r="M338" i="11"/>
  <c r="L338" i="11" s="1"/>
  <c r="M559" i="11"/>
  <c r="L559" i="11" s="1"/>
  <c r="M456" i="11"/>
  <c r="L456" i="11" s="1"/>
  <c r="M595" i="11"/>
  <c r="L595" i="11" s="1"/>
  <c r="M450" i="11"/>
  <c r="L450" i="11" s="1"/>
  <c r="M492" i="11"/>
  <c r="L492" i="11" s="1"/>
  <c r="M259" i="11"/>
  <c r="L259" i="11" s="1"/>
  <c r="M356" i="11"/>
  <c r="L356" i="11" s="1"/>
  <c r="M377" i="11"/>
  <c r="L377" i="11" s="1"/>
  <c r="M524" i="11"/>
  <c r="L524" i="11" s="1"/>
  <c r="M254" i="11"/>
  <c r="L254" i="11" s="1"/>
  <c r="M503" i="11"/>
  <c r="L503" i="11" s="1"/>
  <c r="M602" i="11"/>
  <c r="L602" i="11" s="1"/>
  <c r="M211" i="11"/>
  <c r="L211" i="11" s="1"/>
  <c r="M583" i="11"/>
  <c r="L583" i="11" s="1"/>
  <c r="M219" i="11"/>
  <c r="L219" i="11" s="1"/>
  <c r="M393" i="11"/>
  <c r="L393" i="11" s="1"/>
  <c r="M194" i="11"/>
  <c r="L194" i="11" s="1"/>
  <c r="M278" i="11"/>
  <c r="L278" i="11" s="1"/>
  <c r="M530" i="11"/>
  <c r="L530" i="11" s="1"/>
  <c r="M233" i="11"/>
  <c r="L233" i="11" s="1"/>
  <c r="M400" i="11"/>
  <c r="L400" i="11" s="1"/>
  <c r="M314" i="11"/>
  <c r="L314" i="11" s="1"/>
  <c r="M485" i="11"/>
  <c r="L485" i="11" s="1"/>
  <c r="M371" i="11"/>
  <c r="L371" i="11" s="1"/>
  <c r="M544" i="11"/>
  <c r="L544" i="11" s="1"/>
  <c r="M308" i="11"/>
  <c r="L308" i="11" s="1"/>
  <c r="M519" i="11"/>
  <c r="L519" i="11" s="1"/>
  <c r="M352" i="11"/>
  <c r="L352" i="11" s="1"/>
  <c r="M463" i="11"/>
  <c r="L463" i="11" s="1"/>
  <c r="M296" i="11"/>
  <c r="L296" i="11" s="1"/>
  <c r="M212" i="11"/>
  <c r="L212" i="11" s="1"/>
  <c r="AA1095" i="11"/>
  <c r="Z1095" i="11" s="1"/>
  <c r="AA1063" i="11"/>
  <c r="Z1063" i="11" s="1"/>
  <c r="AA990" i="11"/>
  <c r="Z990" i="11" s="1"/>
  <c r="AA1013" i="11"/>
  <c r="Z1013" i="11" s="1"/>
  <c r="AA968" i="11"/>
  <c r="Z968" i="11" s="1"/>
  <c r="AA936" i="11"/>
  <c r="Z936" i="11" s="1"/>
  <c r="AA888" i="11"/>
  <c r="Z888" i="11" s="1"/>
  <c r="AA851" i="11"/>
  <c r="Z851" i="11" s="1"/>
  <c r="AA1101" i="11"/>
  <c r="Z1101" i="11" s="1"/>
  <c r="AA1069" i="11"/>
  <c r="Z1069" i="11" s="1"/>
  <c r="AA1009" i="11"/>
  <c r="Z1009" i="11" s="1"/>
  <c r="AA1025" i="11"/>
  <c r="Z1025" i="11" s="1"/>
  <c r="AA1078" i="11"/>
  <c r="Z1078" i="11" s="1"/>
  <c r="AA1066" i="11"/>
  <c r="Z1066" i="11" s="1"/>
  <c r="AA961" i="11"/>
  <c r="Z961" i="11" s="1"/>
  <c r="AA875" i="11"/>
  <c r="Z875" i="11" s="1"/>
  <c r="AA795" i="11"/>
  <c r="Z795" i="11" s="1"/>
  <c r="AA745" i="11"/>
  <c r="Z745" i="11" s="1"/>
  <c r="AA1040" i="11"/>
  <c r="Z1040" i="11" s="1"/>
  <c r="AA1045" i="11"/>
  <c r="Z1045" i="11" s="1"/>
  <c r="AA937" i="11"/>
  <c r="Z937" i="11" s="1"/>
  <c r="AA859" i="11"/>
  <c r="Z859" i="11" s="1"/>
  <c r="AA794" i="11"/>
  <c r="Z794" i="11" s="1"/>
  <c r="AA1094" i="11"/>
  <c r="Z1094" i="11" s="1"/>
  <c r="AA976" i="11"/>
  <c r="Z976" i="11" s="1"/>
  <c r="AA910" i="11"/>
  <c r="Z910" i="11" s="1"/>
  <c r="AA805" i="11"/>
  <c r="Z805" i="11" s="1"/>
  <c r="AA1056" i="11"/>
  <c r="Z1056" i="11" s="1"/>
  <c r="AA913" i="11"/>
  <c r="Z913" i="11" s="1"/>
  <c r="AA785" i="11"/>
  <c r="Z785" i="11" s="1"/>
  <c r="AA719" i="11"/>
  <c r="Z719" i="11" s="1"/>
  <c r="AA684" i="11"/>
  <c r="Z684" i="11" s="1"/>
  <c r="AA652" i="11"/>
  <c r="Z652" i="11" s="1"/>
  <c r="AA1003" i="11"/>
  <c r="Z1003" i="11" s="1"/>
  <c r="AA900" i="11"/>
  <c r="Z900" i="11" s="1"/>
  <c r="M404" i="11"/>
  <c r="L404" i="11" s="1"/>
  <c r="M368" i="11"/>
  <c r="L368" i="11" s="1"/>
  <c r="M402" i="11"/>
  <c r="L402" i="11" s="1"/>
  <c r="M362" i="11"/>
  <c r="L362" i="11" s="1"/>
  <c r="M275" i="11"/>
  <c r="L275" i="11" s="1"/>
  <c r="M461" i="11"/>
  <c r="L461" i="11" s="1"/>
  <c r="M606" i="11"/>
  <c r="L606" i="11" s="1"/>
  <c r="M528" i="11"/>
  <c r="L528" i="11" s="1"/>
  <c r="M506" i="11"/>
  <c r="L506" i="11" s="1"/>
  <c r="M467" i="11"/>
  <c r="L467" i="11" s="1"/>
  <c r="M214" i="11"/>
  <c r="L214" i="11" s="1"/>
  <c r="M358" i="11"/>
  <c r="L358" i="11" s="1"/>
  <c r="M576" i="11"/>
  <c r="L576" i="11" s="1"/>
  <c r="M293" i="11"/>
  <c r="L293" i="11" s="1"/>
  <c r="M507" i="11"/>
  <c r="L507" i="11" s="1"/>
  <c r="M315" i="11"/>
  <c r="L315" i="11" s="1"/>
  <c r="M486" i="11"/>
  <c r="L486" i="11" s="1"/>
  <c r="M365" i="11"/>
  <c r="L365" i="11" s="1"/>
  <c r="M184" i="11"/>
  <c r="L184" i="11" s="1"/>
  <c r="M347" i="11"/>
  <c r="L347" i="11" s="1"/>
  <c r="M260" i="11"/>
  <c r="L260" i="11" s="1"/>
  <c r="M573" i="11"/>
  <c r="L573" i="11" s="1"/>
  <c r="M489" i="11"/>
  <c r="L489" i="11" s="1"/>
  <c r="M301" i="11"/>
  <c r="L301" i="11" s="1"/>
  <c r="M515" i="11"/>
  <c r="L515" i="11" s="1"/>
  <c r="M222" i="11"/>
  <c r="L222" i="11" s="1"/>
  <c r="M429" i="11"/>
  <c r="L429" i="11" s="1"/>
  <c r="M423" i="11"/>
  <c r="L423" i="11" s="1"/>
  <c r="M341" i="11"/>
  <c r="L341" i="11" s="1"/>
  <c r="M531" i="11"/>
  <c r="L531" i="11" s="1"/>
  <c r="M561" i="11"/>
  <c r="L561" i="11" s="1"/>
  <c r="M236" i="11"/>
  <c r="L236" i="11" s="1"/>
  <c r="M415" i="11"/>
  <c r="L415" i="11" s="1"/>
  <c r="M388" i="11"/>
  <c r="L388" i="11" s="1"/>
  <c r="M391" i="11"/>
  <c r="L391" i="11" s="1"/>
  <c r="M245" i="11"/>
  <c r="L245" i="11" s="1"/>
  <c r="M364" i="11"/>
  <c r="L364" i="11" s="1"/>
  <c r="M299" i="11"/>
  <c r="L299" i="11" s="1"/>
  <c r="M468" i="11"/>
  <c r="L468" i="11" s="1"/>
  <c r="M266" i="11"/>
  <c r="L266" i="11" s="1"/>
  <c r="M511" i="11"/>
  <c r="L511" i="11" s="1"/>
  <c r="M584" i="11"/>
  <c r="L584" i="11" s="1"/>
  <c r="M398" i="11"/>
  <c r="L398" i="11" s="1"/>
  <c r="M330" i="11"/>
  <c r="L330" i="11" s="1"/>
  <c r="M603" i="11"/>
  <c r="L603" i="11" s="1"/>
  <c r="M353" i="11"/>
  <c r="L353" i="11" s="1"/>
  <c r="M417" i="11"/>
  <c r="L417" i="11" s="1"/>
  <c r="M529" i="11"/>
  <c r="L529" i="11" s="1"/>
  <c r="M490" i="11"/>
  <c r="L490" i="11" s="1"/>
  <c r="M248" i="11"/>
  <c r="L248" i="11" s="1"/>
  <c r="M329" i="11"/>
  <c r="L329" i="11" s="1"/>
  <c r="M210" i="11"/>
  <c r="L210" i="11" s="1"/>
  <c r="M367" i="11"/>
  <c r="L367" i="11" s="1"/>
  <c r="M525" i="11"/>
  <c r="L525" i="11" s="1"/>
  <c r="M240" i="11"/>
  <c r="L240" i="11" s="1"/>
  <c r="M333" i="11"/>
  <c r="L333" i="11" s="1"/>
  <c r="M217" i="11"/>
  <c r="L217" i="11" s="1"/>
  <c r="M325" i="11"/>
  <c r="L325" i="11" s="1"/>
  <c r="M440" i="11"/>
  <c r="L440" i="11" s="1"/>
  <c r="M565" i="11"/>
  <c r="L565" i="11" s="1"/>
  <c r="M522" i="11"/>
  <c r="L522" i="11" s="1"/>
  <c r="M183" i="11"/>
  <c r="L183" i="11" s="1"/>
  <c r="M571" i="11"/>
  <c r="L571" i="11" s="1"/>
  <c r="M401" i="11"/>
  <c r="L401" i="11" s="1"/>
  <c r="M550" i="11"/>
  <c r="L550" i="11" s="1"/>
  <c r="M505" i="11"/>
  <c r="L505" i="11" s="1"/>
  <c r="M514" i="11"/>
  <c r="L514" i="11" s="1"/>
  <c r="M510" i="11"/>
  <c r="L510" i="11" s="1"/>
  <c r="M198" i="11"/>
  <c r="L198" i="11" s="1"/>
  <c r="M305" i="11"/>
  <c r="L305" i="11" s="1"/>
  <c r="M504" i="11"/>
  <c r="L504" i="11" s="1"/>
  <c r="M192" i="11"/>
  <c r="L192" i="11" s="1"/>
  <c r="M579" i="11"/>
  <c r="L579" i="11" s="1"/>
  <c r="M326" i="11"/>
  <c r="L326" i="11" s="1"/>
  <c r="M494" i="11"/>
  <c r="L494" i="11" s="1"/>
  <c r="M310" i="11"/>
  <c r="L310" i="11" s="1"/>
  <c r="M496" i="11"/>
  <c r="L496" i="11" s="1"/>
  <c r="M409" i="11"/>
  <c r="L409" i="11" s="1"/>
  <c r="M609" i="11"/>
  <c r="L609" i="11" s="1"/>
  <c r="M484" i="11"/>
  <c r="L484" i="11" s="1"/>
  <c r="M297" i="11"/>
  <c r="L297" i="11" s="1"/>
  <c r="M360" i="11"/>
  <c r="L360" i="11" s="1"/>
  <c r="M590" i="11"/>
  <c r="L590" i="11" s="1"/>
  <c r="M295" i="11"/>
  <c r="L295" i="11" s="1"/>
  <c r="M244" i="11"/>
  <c r="L244" i="11" s="1"/>
  <c r="M387" i="11"/>
  <c r="L387" i="11" s="1"/>
  <c r="M532" i="11"/>
  <c r="L532" i="11" s="1"/>
  <c r="M359" i="11"/>
  <c r="L359" i="11" s="1"/>
  <c r="M575" i="11"/>
  <c r="L575" i="11" s="1"/>
  <c r="M406" i="11"/>
  <c r="L406" i="11" s="1"/>
  <c r="M221" i="11"/>
  <c r="L221" i="11" s="1"/>
  <c r="M383" i="11"/>
  <c r="L383" i="11" s="1"/>
  <c r="M335" i="11"/>
  <c r="L335" i="11" s="1"/>
  <c r="M322" i="11"/>
  <c r="L322" i="11" s="1"/>
  <c r="M611" i="11"/>
  <c r="L611" i="11" s="1"/>
  <c r="M578" i="11"/>
  <c r="L578" i="11" s="1"/>
  <c r="AA1083" i="11"/>
  <c r="Z1083" i="11" s="1"/>
  <c r="AA1021" i="11"/>
  <c r="Z1021" i="11" s="1"/>
  <c r="AA1046" i="11"/>
  <c r="Z1046" i="11" s="1"/>
  <c r="AA989" i="11"/>
  <c r="Z989" i="11" s="1"/>
  <c r="AA956" i="11"/>
  <c r="Z956" i="11" s="1"/>
  <c r="AA924" i="11"/>
  <c r="Z924" i="11" s="1"/>
  <c r="AA874" i="11"/>
  <c r="Z874" i="11" s="1"/>
  <c r="AA824" i="11"/>
  <c r="Z824" i="11" s="1"/>
  <c r="AA1089" i="11"/>
  <c r="Z1089" i="11" s="1"/>
  <c r="AA1057" i="11"/>
  <c r="Z1057" i="11" s="1"/>
  <c r="AA1080" i="11"/>
  <c r="Z1080" i="11" s="1"/>
  <c r="AA1090" i="11"/>
  <c r="Z1090" i="11" s="1"/>
  <c r="AA1048" i="11"/>
  <c r="Z1048" i="11" s="1"/>
  <c r="AA1029" i="11"/>
  <c r="Z1029" i="11" s="1"/>
  <c r="AA929" i="11"/>
  <c r="Z929" i="11" s="1"/>
  <c r="AA837" i="11"/>
  <c r="Z837" i="11" s="1"/>
  <c r="AA779" i="11"/>
  <c r="Z779" i="11" s="1"/>
  <c r="AA725" i="11"/>
  <c r="Z725" i="11" s="1"/>
  <c r="AA1011" i="11"/>
  <c r="Z1011" i="11" s="1"/>
  <c r="AA1005" i="11"/>
  <c r="Z1005" i="11" s="1"/>
  <c r="AA894" i="11"/>
  <c r="Z894" i="11" s="1"/>
  <c r="AA825" i="11"/>
  <c r="Z825" i="11" s="1"/>
  <c r="AA778" i="11"/>
  <c r="Z778" i="11" s="1"/>
  <c r="AA1033" i="11"/>
  <c r="Z1033" i="11" s="1"/>
  <c r="AA950" i="11"/>
  <c r="Z950" i="11" s="1"/>
  <c r="AA882" i="11"/>
  <c r="Z882" i="11" s="1"/>
  <c r="AA754" i="11"/>
  <c r="Z754" i="11" s="1"/>
  <c r="AA977" i="11"/>
  <c r="Z977" i="11" s="1"/>
  <c r="AA868" i="11"/>
  <c r="Z868" i="11" s="1"/>
  <c r="AA764" i="11"/>
  <c r="Z764" i="11" s="1"/>
  <c r="AA710" i="11"/>
  <c r="Z710" i="11" s="1"/>
  <c r="AA672" i="11"/>
  <c r="Z672" i="11" s="1"/>
  <c r="AA640" i="11"/>
  <c r="Z640" i="11" s="1"/>
  <c r="AA970" i="11"/>
  <c r="Z970" i="11" s="1"/>
  <c r="AA861" i="11"/>
  <c r="Z861" i="11" s="1"/>
  <c r="M357" i="11"/>
  <c r="L357" i="11" s="1"/>
  <c r="M444" i="11"/>
  <c r="L444" i="11" s="1"/>
  <c r="M442" i="11"/>
  <c r="L442" i="11" s="1"/>
  <c r="M428" i="11"/>
  <c r="L428" i="11" s="1"/>
  <c r="M331" i="11"/>
  <c r="L331" i="11" s="1"/>
  <c r="M208" i="11"/>
  <c r="L208" i="11" s="1"/>
  <c r="M585" i="11"/>
  <c r="L585" i="11" s="1"/>
  <c r="M229" i="11"/>
  <c r="L229" i="11" s="1"/>
  <c r="M235" i="11"/>
  <c r="L235" i="11" s="1"/>
  <c r="M477" i="11"/>
  <c r="L477" i="11" s="1"/>
  <c r="M286" i="11"/>
  <c r="L286" i="11" s="1"/>
  <c r="M475" i="11"/>
  <c r="L475" i="11" s="1"/>
  <c r="M547" i="11"/>
  <c r="L547" i="11" s="1"/>
  <c r="M309" i="11"/>
  <c r="L309" i="11" s="1"/>
  <c r="M549" i="11"/>
  <c r="L549" i="11" s="1"/>
  <c r="M273" i="11"/>
  <c r="L273" i="11" s="1"/>
  <c r="M437" i="11"/>
  <c r="L437" i="11" s="1"/>
  <c r="M471" i="11"/>
  <c r="L471" i="11" s="1"/>
  <c r="AA1014" i="11"/>
  <c r="Z1014" i="11" s="1"/>
  <c r="AA982" i="11"/>
  <c r="Z982" i="11" s="1"/>
  <c r="AA920" i="11"/>
  <c r="Z920" i="11" s="1"/>
  <c r="AA811" i="11"/>
  <c r="Z811" i="11" s="1"/>
  <c r="AA1053" i="11"/>
  <c r="Z1053" i="11" s="1"/>
  <c r="AA1068" i="11"/>
  <c r="Z1068" i="11" s="1"/>
  <c r="AA1017" i="11"/>
  <c r="Z1017" i="11" s="1"/>
  <c r="AA826" i="11"/>
  <c r="Z826" i="11" s="1"/>
  <c r="AA728" i="11"/>
  <c r="Z728" i="11" s="1"/>
  <c r="AA1064" i="11"/>
  <c r="Z1064" i="11" s="1"/>
  <c r="AA886" i="11"/>
  <c r="Z886" i="11" s="1"/>
  <c r="AA791" i="11"/>
  <c r="Z791" i="11" s="1"/>
  <c r="AA1015" i="11"/>
  <c r="Z1015" i="11" s="1"/>
  <c r="AA890" i="11"/>
  <c r="Z890" i="11" s="1"/>
  <c r="AA727" i="11"/>
  <c r="Z727" i="11" s="1"/>
  <c r="AA856" i="11"/>
  <c r="Z856" i="11" s="1"/>
  <c r="AA722" i="11"/>
  <c r="Z722" i="11" s="1"/>
  <c r="AA676" i="11"/>
  <c r="Z676" i="11" s="1"/>
  <c r="AA632" i="11"/>
  <c r="Z632" i="11" s="1"/>
  <c r="AA905" i="11"/>
  <c r="Z905" i="11" s="1"/>
  <c r="AA757" i="11"/>
  <c r="Z757" i="11" s="1"/>
  <c r="AA985" i="11"/>
  <c r="Z985" i="11" s="1"/>
  <c r="AA849" i="11"/>
  <c r="Z849" i="11" s="1"/>
  <c r="AA738" i="11"/>
  <c r="Z738" i="11" s="1"/>
  <c r="AA679" i="11"/>
  <c r="Z679" i="11" s="1"/>
  <c r="AA647" i="11"/>
  <c r="Z647" i="11" s="1"/>
  <c r="AA925" i="11"/>
  <c r="Z925" i="11" s="1"/>
  <c r="AA901" i="11"/>
  <c r="Z901" i="11" s="1"/>
  <c r="AA858" i="11"/>
  <c r="Z858" i="11" s="1"/>
  <c r="AA706" i="11"/>
  <c r="Z706" i="11" s="1"/>
  <c r="AA917" i="11"/>
  <c r="Z917" i="11" s="1"/>
  <c r="AA749" i="11"/>
  <c r="Z749" i="11" s="1"/>
  <c r="AA658" i="11"/>
  <c r="Z658" i="11" s="1"/>
  <c r="AA896" i="11"/>
  <c r="Z896" i="11" s="1"/>
  <c r="AA715" i="11"/>
  <c r="Z715" i="11" s="1"/>
  <c r="AA650" i="11"/>
  <c r="Z650" i="11" s="1"/>
  <c r="AA770" i="11"/>
  <c r="Z770" i="11" s="1"/>
  <c r="AA980" i="11"/>
  <c r="Z980" i="11" s="1"/>
  <c r="AA720" i="11"/>
  <c r="Z720" i="11" s="1"/>
  <c r="AA767" i="11"/>
  <c r="Z767" i="11" s="1"/>
  <c r="AA777" i="11"/>
  <c r="Z777" i="11" s="1"/>
  <c r="AA629" i="11"/>
  <c r="Z629" i="11" s="1"/>
  <c r="AA678" i="11"/>
  <c r="Z678" i="11" s="1"/>
  <c r="AA670" i="11"/>
  <c r="Z670" i="11" s="1"/>
  <c r="AA786" i="11"/>
  <c r="Z786" i="11" s="1"/>
  <c r="M317" i="11"/>
  <c r="L317" i="11" s="1"/>
  <c r="M508" i="11"/>
  <c r="L508" i="11" s="1"/>
  <c r="M608" i="11"/>
  <c r="L608" i="11" s="1"/>
  <c r="M441" i="11"/>
  <c r="L441" i="11" s="1"/>
  <c r="M218" i="11"/>
  <c r="L218" i="11" s="1"/>
  <c r="M469" i="11"/>
  <c r="L469" i="11" s="1"/>
  <c r="M422" i="11"/>
  <c r="L422" i="11" s="1"/>
  <c r="M232" i="11"/>
  <c r="L232" i="11" s="1"/>
  <c r="M264" i="11"/>
  <c r="L264" i="11" s="1"/>
  <c r="M349" i="11"/>
  <c r="L349" i="11" s="1"/>
  <c r="M282" i="11"/>
  <c r="L282" i="11" s="1"/>
  <c r="M265" i="11"/>
  <c r="L265" i="11" s="1"/>
  <c r="M509" i="11"/>
  <c r="L509" i="11" s="1"/>
  <c r="M201" i="11"/>
  <c r="L201" i="11" s="1"/>
  <c r="M438" i="11"/>
  <c r="L438" i="11" s="1"/>
  <c r="M344" i="11"/>
  <c r="L344" i="11" s="1"/>
  <c r="M181" i="11"/>
  <c r="L181" i="11" s="1"/>
  <c r="M405" i="11"/>
  <c r="L405" i="11" s="1"/>
  <c r="AA1004" i="11"/>
  <c r="Z1004" i="11" s="1"/>
  <c r="AA978" i="11"/>
  <c r="Z978" i="11" s="1"/>
  <c r="AA909" i="11"/>
  <c r="Z909" i="11" s="1"/>
  <c r="AA807" i="11"/>
  <c r="Z807" i="11" s="1"/>
  <c r="AA1034" i="11"/>
  <c r="Z1034" i="11" s="1"/>
  <c r="AA1036" i="11"/>
  <c r="Z1036" i="11" s="1"/>
  <c r="AA1001" i="11"/>
  <c r="Z1001" i="11" s="1"/>
  <c r="AA814" i="11"/>
  <c r="Z814" i="11" s="1"/>
  <c r="AA717" i="11"/>
  <c r="Z717" i="11" s="1"/>
  <c r="AA1039" i="11"/>
  <c r="Z1039" i="11" s="1"/>
  <c r="AA878" i="11"/>
  <c r="Z878" i="11" s="1"/>
  <c r="AA788" i="11"/>
  <c r="Z788" i="11" s="1"/>
  <c r="AA998" i="11"/>
  <c r="Z998" i="11" s="1"/>
  <c r="AA869" i="11"/>
  <c r="Z869" i="11" s="1"/>
  <c r="AA1018" i="11"/>
  <c r="Z1018" i="11" s="1"/>
  <c r="AA850" i="11"/>
  <c r="Z850" i="11" s="1"/>
  <c r="AA716" i="11"/>
  <c r="Z716" i="11" s="1"/>
  <c r="AA668" i="11"/>
  <c r="Z668" i="11" s="1"/>
  <c r="AA628" i="11"/>
  <c r="Z628" i="11" s="1"/>
  <c r="AA880" i="11"/>
  <c r="Z880" i="11" s="1"/>
  <c r="AA743" i="11"/>
  <c r="Z743" i="11" s="1"/>
  <c r="AA962" i="11"/>
  <c r="Z962" i="11" s="1"/>
  <c r="AA843" i="11"/>
  <c r="Z843" i="11" s="1"/>
  <c r="AA729" i="11"/>
  <c r="Z729" i="11" s="1"/>
  <c r="AA675" i="11"/>
  <c r="Z675" i="11" s="1"/>
  <c r="AA643" i="11"/>
  <c r="Z643" i="11" s="1"/>
  <c r="AA915" i="11"/>
  <c r="Z915" i="11" s="1"/>
  <c r="AA1037" i="11"/>
  <c r="Z1037" i="11" s="1"/>
  <c r="AA848" i="11"/>
  <c r="Z848" i="11" s="1"/>
  <c r="AA698" i="11"/>
  <c r="Z698" i="11" s="1"/>
  <c r="AA865" i="11"/>
  <c r="Z865" i="11" s="1"/>
  <c r="AA741" i="11"/>
  <c r="Z741" i="11" s="1"/>
  <c r="AA653" i="11"/>
  <c r="Z653" i="11" s="1"/>
  <c r="AA876" i="11"/>
  <c r="Z876" i="11" s="1"/>
  <c r="AA703" i="11"/>
  <c r="Z703" i="11" s="1"/>
  <c r="AA641" i="11"/>
  <c r="Z641" i="11" s="1"/>
  <c r="AA744" i="11"/>
  <c r="Z744" i="11" s="1"/>
  <c r="AA916" i="11"/>
  <c r="Z916" i="11" s="1"/>
  <c r="AA702" i="11"/>
  <c r="Z702" i="11" s="1"/>
  <c r="AA751" i="11"/>
  <c r="Z751" i="11" s="1"/>
  <c r="AA762" i="11"/>
  <c r="Z762" i="11" s="1"/>
  <c r="AA1000" i="11"/>
  <c r="Z1000" i="11" s="1"/>
  <c r="AA654" i="11"/>
  <c r="Z654" i="11" s="1"/>
  <c r="AA661" i="11"/>
  <c r="Z661" i="11" s="1"/>
  <c r="AA815" i="11"/>
  <c r="Z815" i="11" s="1"/>
  <c r="M479" i="11"/>
  <c r="L479" i="11" s="1"/>
  <c r="M390" i="11"/>
  <c r="L390" i="11" s="1"/>
  <c r="M434" i="11"/>
  <c r="L434" i="11" s="1"/>
  <c r="M380" i="11"/>
  <c r="L380" i="11" s="1"/>
  <c r="M225" i="11"/>
  <c r="L225" i="11" s="1"/>
  <c r="M533" i="11"/>
  <c r="L533" i="11" s="1"/>
  <c r="M321" i="11"/>
  <c r="L321" i="11" s="1"/>
  <c r="M369" i="11"/>
  <c r="L369" i="11" s="1"/>
  <c r="M328" i="11"/>
  <c r="L328" i="11" s="1"/>
  <c r="M558" i="11"/>
  <c r="L558" i="11" s="1"/>
  <c r="M204" i="11"/>
  <c r="L204" i="11" s="1"/>
  <c r="M501" i="11"/>
  <c r="L501" i="11" s="1"/>
  <c r="M318" i="11"/>
  <c r="L318" i="11" s="1"/>
  <c r="M190" i="11"/>
  <c r="L190" i="11" s="1"/>
  <c r="M502" i="11"/>
  <c r="L502" i="11" s="1"/>
  <c r="M604" i="11"/>
  <c r="L604" i="11" s="1"/>
  <c r="M593" i="11"/>
  <c r="L593" i="11" s="1"/>
  <c r="AA1091" i="11"/>
  <c r="Z1091" i="11" s="1"/>
  <c r="AA987" i="11"/>
  <c r="Z987" i="11" s="1"/>
  <c r="AA964" i="11"/>
  <c r="Z964" i="11" s="1"/>
  <c r="AA881" i="11"/>
  <c r="Z881" i="11" s="1"/>
  <c r="AA1097" i="11"/>
  <c r="Z1097" i="11" s="1"/>
  <c r="AA992" i="11"/>
  <c r="Z992" i="11" s="1"/>
  <c r="AA1060" i="11"/>
  <c r="Z1060" i="11" s="1"/>
  <c r="AA947" i="11"/>
  <c r="Z947" i="11" s="1"/>
  <c r="AA792" i="11"/>
  <c r="Z792" i="11" s="1"/>
  <c r="AA1096" i="11"/>
  <c r="Z1096" i="11" s="1"/>
  <c r="AA1010" i="11"/>
  <c r="Z1010" i="11" s="1"/>
  <c r="AA866" i="11"/>
  <c r="Z866" i="11" s="1"/>
  <c r="AA775" i="11"/>
  <c r="Z775" i="11" s="1"/>
  <c r="AA972" i="11"/>
  <c r="Z972" i="11" s="1"/>
  <c r="AA836" i="11"/>
  <c r="Z836" i="11" s="1"/>
  <c r="M513" i="11"/>
  <c r="L513" i="11" s="1"/>
  <c r="M375" i="11"/>
  <c r="L375" i="11" s="1"/>
  <c r="M223" i="11"/>
  <c r="L223" i="11" s="1"/>
  <c r="M537" i="11"/>
  <c r="L537" i="11" s="1"/>
  <c r="M548" i="11"/>
  <c r="L548" i="11" s="1"/>
  <c r="M320" i="11"/>
  <c r="L320" i="11" s="1"/>
  <c r="M255" i="11"/>
  <c r="L255" i="11" s="1"/>
  <c r="M476" i="11"/>
  <c r="L476" i="11" s="1"/>
  <c r="M403" i="11"/>
  <c r="L403" i="11" s="1"/>
  <c r="M191" i="11"/>
  <c r="L191" i="11" s="1"/>
  <c r="M567" i="11"/>
  <c r="L567" i="11" s="1"/>
  <c r="M557" i="11"/>
  <c r="L557" i="11" s="1"/>
  <c r="M538" i="11"/>
  <c r="L538" i="11" s="1"/>
  <c r="M520" i="11"/>
  <c r="L520" i="11" s="1"/>
  <c r="M523" i="11"/>
  <c r="L523" i="11" s="1"/>
  <c r="M311" i="11"/>
  <c r="L311" i="11" s="1"/>
  <c r="M610" i="11"/>
  <c r="L610" i="11" s="1"/>
  <c r="M414" i="11"/>
  <c r="L414" i="11" s="1"/>
  <c r="AA1079" i="11"/>
  <c r="Z1079" i="11" s="1"/>
  <c r="AA1042" i="11"/>
  <c r="Z1042" i="11" s="1"/>
  <c r="AA952" i="11"/>
  <c r="Z952" i="11" s="1"/>
  <c r="AA870" i="11"/>
  <c r="Z870" i="11" s="1"/>
  <c r="AA1085" i="11"/>
  <c r="Z1085" i="11" s="1"/>
  <c r="AA1070" i="11"/>
  <c r="Z1070" i="11" s="1"/>
  <c r="AA1041" i="11"/>
  <c r="Z1041" i="11" s="1"/>
  <c r="AA891" i="11"/>
  <c r="Z891" i="11" s="1"/>
  <c r="AA776" i="11"/>
  <c r="Z776" i="11" s="1"/>
  <c r="AA1028" i="11"/>
  <c r="Z1028" i="11" s="1"/>
  <c r="AA969" i="11"/>
  <c r="Z969" i="11" s="1"/>
  <c r="AA840" i="11"/>
  <c r="Z840" i="11" s="1"/>
  <c r="AA765" i="11"/>
  <c r="Z765" i="11" s="1"/>
  <c r="AA941" i="11"/>
  <c r="Z941" i="11" s="1"/>
  <c r="AA781" i="11"/>
  <c r="Z781" i="11" s="1"/>
  <c r="AA957" i="11"/>
  <c r="Z957" i="11" s="1"/>
  <c r="AA774" i="11"/>
  <c r="Z774" i="11" s="1"/>
  <c r="AA696" i="11"/>
  <c r="Z696" i="11" s="1"/>
  <c r="AA656" i="11"/>
  <c r="Z656" i="11" s="1"/>
  <c r="AA975" i="11"/>
  <c r="Z975" i="11" s="1"/>
  <c r="AA831" i="11"/>
  <c r="Z831" i="11" s="1"/>
  <c r="AA700" i="11"/>
  <c r="Z700" i="11" s="1"/>
  <c r="AA912" i="11"/>
  <c r="Z912" i="11" s="1"/>
  <c r="AA812" i="11"/>
  <c r="Z812" i="11" s="1"/>
  <c r="AA695" i="11"/>
  <c r="Z695" i="11" s="1"/>
  <c r="AA663" i="11"/>
  <c r="Z663" i="11" s="1"/>
  <c r="AA631" i="11"/>
  <c r="Z631" i="11" s="1"/>
  <c r="AA945" i="11"/>
  <c r="Z945" i="11" s="1"/>
  <c r="AA979" i="11"/>
  <c r="Z979" i="11" s="1"/>
  <c r="AA820" i="11"/>
  <c r="Z820" i="11" s="1"/>
  <c r="AA966" i="11"/>
  <c r="Z966" i="11" s="1"/>
  <c r="AA798" i="11"/>
  <c r="Z798" i="11" s="1"/>
  <c r="AA690" i="11"/>
  <c r="Z690" i="11" s="1"/>
  <c r="AA626" i="11"/>
  <c r="Z626" i="11" s="1"/>
  <c r="AA808" i="11"/>
  <c r="Z808" i="11" s="1"/>
  <c r="AA860" i="11"/>
  <c r="Z860" i="11" s="1"/>
  <c r="AA872" i="11"/>
  <c r="Z872" i="11" s="1"/>
  <c r="AA666" i="11"/>
  <c r="Z666" i="11" s="1"/>
  <c r="AA823" i="11"/>
  <c r="Z823" i="11" s="1"/>
  <c r="AA649" i="11"/>
  <c r="Z649" i="11" s="1"/>
  <c r="AA665" i="11"/>
  <c r="Z665" i="11" s="1"/>
  <c r="AA699" i="11"/>
  <c r="Z699" i="11" s="1"/>
  <c r="AA852" i="11"/>
  <c r="Z852" i="11" s="1"/>
  <c r="AA903" i="11"/>
  <c r="Z903" i="11" s="1"/>
  <c r="AA760" i="11"/>
  <c r="Z760" i="11" s="1"/>
  <c r="AA694" i="11"/>
  <c r="Z694" i="11" s="1"/>
  <c r="M612" i="11"/>
  <c r="L612" i="11" s="1"/>
  <c r="M374" i="11"/>
  <c r="L374" i="11" s="1"/>
  <c r="M285" i="11"/>
  <c r="L285" i="11" s="1"/>
  <c r="M542" i="11"/>
  <c r="L542" i="11" s="1"/>
  <c r="M351" i="11"/>
  <c r="L351" i="11" s="1"/>
  <c r="M291" i="11"/>
  <c r="L291" i="11" s="1"/>
  <c r="M443" i="11"/>
  <c r="L443" i="11" s="1"/>
  <c r="M350" i="11"/>
  <c r="L350" i="11" s="1"/>
  <c r="M382" i="11"/>
  <c r="L382" i="11" s="1"/>
  <c r="M552" i="11"/>
  <c r="L552" i="11" s="1"/>
  <c r="M302" i="11"/>
  <c r="L302" i="11" s="1"/>
  <c r="M482" i="11"/>
  <c r="L482" i="11" s="1"/>
  <c r="M199" i="11"/>
  <c r="L199" i="11" s="1"/>
  <c r="M373" i="11"/>
  <c r="L373" i="11" s="1"/>
  <c r="M397" i="11"/>
  <c r="L397" i="11" s="1"/>
  <c r="M445" i="11"/>
  <c r="L445" i="11" s="1"/>
  <c r="M553" i="11"/>
  <c r="L553" i="11" s="1"/>
  <c r="M300" i="11"/>
  <c r="L300" i="11" s="1"/>
  <c r="M251" i="11"/>
  <c r="L251" i="11" s="1"/>
  <c r="M298" i="11"/>
  <c r="L298" i="11" s="1"/>
  <c r="M378" i="11"/>
  <c r="L378" i="11" s="1"/>
  <c r="M474" i="11"/>
  <c r="L474" i="11" s="1"/>
  <c r="M396" i="11"/>
  <c r="L396" i="11" s="1"/>
  <c r="AA771" i="11"/>
  <c r="Z771" i="11" s="1"/>
  <c r="AA835" i="11"/>
  <c r="Z835" i="11" s="1"/>
  <c r="AA822" i="11"/>
  <c r="Z822" i="11" s="1"/>
  <c r="AA673" i="11"/>
  <c r="Z673" i="11" s="1"/>
  <c r="AA633" i="11"/>
  <c r="Z633" i="11" s="1"/>
  <c r="AA981" i="11"/>
  <c r="Z981" i="11" s="1"/>
  <c r="AA755" i="11"/>
  <c r="Z755" i="11" s="1"/>
  <c r="AA669" i="11"/>
  <c r="Z669" i="11" s="1"/>
  <c r="AA818" i="11"/>
  <c r="Z818" i="11" s="1"/>
  <c r="AA799" i="11"/>
  <c r="Z799" i="11" s="1"/>
  <c r="AA1008" i="11"/>
  <c r="Z1008" i="11" s="1"/>
  <c r="AA627" i="11"/>
  <c r="Z627" i="11" s="1"/>
  <c r="AA683" i="11"/>
  <c r="Z683" i="11" s="1"/>
  <c r="AA819" i="11"/>
  <c r="Z819" i="11" s="1"/>
  <c r="AA1002" i="11"/>
  <c r="Z1002" i="11" s="1"/>
  <c r="AA873" i="11"/>
  <c r="Z873" i="11" s="1"/>
  <c r="AA648" i="11"/>
  <c r="Z648" i="11" s="1"/>
  <c r="AA730" i="11"/>
  <c r="Z730" i="11" s="1"/>
  <c r="AA963" i="11"/>
  <c r="Z963" i="11" s="1"/>
  <c r="AA927" i="11"/>
  <c r="Z927" i="11" s="1"/>
  <c r="AA821" i="11"/>
  <c r="Z821" i="11" s="1"/>
  <c r="AA1022" i="11"/>
  <c r="Z1022" i="11" s="1"/>
  <c r="AA887" i="11"/>
  <c r="Z887" i="11" s="1"/>
  <c r="AA1062" i="11"/>
  <c r="Z1062" i="11" s="1"/>
  <c r="AA867" i="11"/>
  <c r="Z867" i="11" s="1"/>
  <c r="AA1038" i="11"/>
  <c r="Z1038" i="11" s="1"/>
  <c r="M424" i="11"/>
  <c r="L424" i="11" s="1"/>
  <c r="M241" i="11"/>
  <c r="L241" i="11" s="1"/>
  <c r="M535" i="11"/>
  <c r="L535" i="11" s="1"/>
  <c r="M271" i="11"/>
  <c r="L271" i="11" s="1"/>
  <c r="M416" i="11"/>
  <c r="L416" i="11" s="1"/>
  <c r="M256" i="11"/>
  <c r="L256" i="11" s="1"/>
  <c r="M339" i="11"/>
  <c r="L339" i="11" s="1"/>
  <c r="M431" i="11"/>
  <c r="L431" i="11" s="1"/>
  <c r="M447" i="11"/>
  <c r="L447" i="11" s="1"/>
  <c r="M334" i="11"/>
  <c r="L334" i="11" s="1"/>
  <c r="M267" i="11"/>
  <c r="L267" i="11" s="1"/>
  <c r="M203" i="11"/>
  <c r="L203" i="11" s="1"/>
  <c r="M498" i="11"/>
  <c r="L498" i="11" s="1"/>
  <c r="M589" i="11"/>
  <c r="L589" i="11" s="1"/>
  <c r="M407" i="11"/>
  <c r="L407" i="11" s="1"/>
  <c r="M237" i="11"/>
  <c r="L237" i="11" s="1"/>
  <c r="M188" i="11"/>
  <c r="L188" i="11" s="1"/>
  <c r="M410" i="11"/>
  <c r="L410" i="11" s="1"/>
  <c r="M458" i="11"/>
  <c r="L458" i="11" s="1"/>
  <c r="M518" i="11"/>
  <c r="L518" i="11" s="1"/>
  <c r="M563" i="11"/>
  <c r="L563" i="11" s="1"/>
  <c r="M216" i="11"/>
  <c r="L216" i="11" s="1"/>
  <c r="M560" i="11"/>
  <c r="L560" i="11" s="1"/>
  <c r="M363" i="11"/>
  <c r="L363" i="11" s="1"/>
  <c r="M227" i="11"/>
  <c r="L227" i="11" s="1"/>
  <c r="M517" i="11"/>
  <c r="L517" i="11" s="1"/>
  <c r="M263" i="11"/>
  <c r="L263" i="11" s="1"/>
  <c r="M304" i="11"/>
  <c r="L304" i="11" s="1"/>
  <c r="M202" i="11"/>
  <c r="L202" i="11" s="1"/>
  <c r="M425" i="11"/>
  <c r="L425" i="11" s="1"/>
  <c r="M449" i="11"/>
  <c r="L449" i="11" s="1"/>
  <c r="M435" i="11"/>
  <c r="L435" i="11" s="1"/>
  <c r="M340" i="11"/>
  <c r="L340" i="11" s="1"/>
  <c r="M258" i="11"/>
  <c r="L258" i="11" s="1"/>
  <c r="M546" i="11"/>
  <c r="L546" i="11" s="1"/>
  <c r="M598" i="11"/>
  <c r="L598" i="11" s="1"/>
  <c r="M453" i="11"/>
  <c r="L453" i="11" s="1"/>
  <c r="M555" i="11"/>
  <c r="L555" i="11" s="1"/>
  <c r="M238" i="11"/>
  <c r="L238" i="11" s="1"/>
  <c r="M386" i="11"/>
  <c r="L386" i="11" s="1"/>
  <c r="M343" i="11"/>
  <c r="L343" i="11" s="1"/>
  <c r="M319" i="11"/>
  <c r="L319" i="11" s="1"/>
  <c r="M276" i="11"/>
  <c r="L276" i="11" s="1"/>
  <c r="M570" i="11"/>
  <c r="L570" i="11" s="1"/>
  <c r="M488" i="11"/>
  <c r="L488" i="11" s="1"/>
  <c r="M534" i="11"/>
  <c r="L534" i="11" s="1"/>
  <c r="M379" i="11"/>
  <c r="L379" i="11" s="1"/>
  <c r="M491" i="11"/>
  <c r="L491" i="11" s="1"/>
  <c r="M277" i="11"/>
  <c r="L277" i="11" s="1"/>
  <c r="M568" i="11"/>
  <c r="L568" i="11" s="1"/>
  <c r="M213" i="11"/>
  <c r="L213" i="11" s="1"/>
  <c r="M246" i="11"/>
  <c r="L246" i="11" s="1"/>
  <c r="M262" i="11"/>
  <c r="L262" i="11" s="1"/>
  <c r="M206" i="11"/>
  <c r="L206" i="11" s="1"/>
  <c r="M497" i="11"/>
  <c r="L497" i="11" s="1"/>
  <c r="M607" i="11"/>
  <c r="L607" i="11" s="1"/>
  <c r="M470" i="11"/>
  <c r="L470" i="11" s="1"/>
  <c r="M290" i="11"/>
  <c r="L290" i="11" s="1"/>
  <c r="M426" i="11"/>
  <c r="L426" i="11" s="1"/>
  <c r="M207" i="11"/>
  <c r="L207" i="11" s="1"/>
  <c r="M554" i="11"/>
  <c r="L554" i="11" s="1"/>
  <c r="M600" i="11"/>
  <c r="L600" i="11" s="1"/>
  <c r="M247" i="11"/>
  <c r="L247" i="11" s="1"/>
  <c r="M545" i="11"/>
  <c r="L545" i="11" s="1"/>
  <c r="M228" i="11"/>
  <c r="L228" i="11" s="1"/>
  <c r="M412" i="11"/>
  <c r="L412" i="11" s="1"/>
  <c r="M209" i="11"/>
  <c r="L209" i="11" s="1"/>
  <c r="M436" i="11"/>
  <c r="L436" i="11" s="1"/>
  <c r="M432" i="11"/>
  <c r="L432" i="11" s="1"/>
  <c r="M268" i="11"/>
  <c r="L268" i="11" s="1"/>
  <c r="M577" i="11"/>
  <c r="L577" i="11" s="1"/>
  <c r="J134" i="11"/>
  <c r="J135" i="11" s="1"/>
  <c r="J136" i="11" s="1"/>
  <c r="J137" i="11" s="1"/>
  <c r="J138" i="11" s="1"/>
  <c r="J139" i="11" s="1"/>
  <c r="J140" i="11" s="1"/>
  <c r="J141" i="11" s="1"/>
  <c r="J142" i="11" s="1"/>
  <c r="J143" i="11" s="1"/>
  <c r="J144" i="11" s="1"/>
  <c r="J145" i="11" s="1"/>
  <c r="J146" i="11" s="1"/>
  <c r="J147" i="11" s="1"/>
  <c r="J148" i="11" s="1"/>
  <c r="J149" i="11" s="1"/>
  <c r="J150" i="11" s="1"/>
  <c r="J151" i="11" s="1"/>
  <c r="J152" i="11" s="1"/>
  <c r="J153" i="11" s="1"/>
  <c r="J154" i="11" s="1"/>
  <c r="J155" i="11" s="1"/>
  <c r="J156" i="11" s="1"/>
  <c r="J157" i="11" s="1"/>
  <c r="J158" i="11" s="1"/>
  <c r="J159" i="11" s="1"/>
  <c r="J160" i="11" s="1"/>
  <c r="J161" i="11" s="1"/>
  <c r="J162" i="11" s="1"/>
  <c r="J163" i="11" s="1"/>
  <c r="J164" i="11" s="1"/>
  <c r="J165" i="11" s="1"/>
  <c r="J166" i="11" s="1"/>
  <c r="J167" i="11" s="1"/>
  <c r="J168" i="11" s="1"/>
  <c r="J169" i="11" s="1"/>
  <c r="J170" i="11" s="1"/>
  <c r="J171" i="11" s="1"/>
  <c r="J172" i="11" s="1"/>
  <c r="J173" i="11" s="1"/>
  <c r="J174" i="11" s="1"/>
  <c r="J175" i="11" s="1"/>
  <c r="J176" i="11" s="1"/>
  <c r="J177" i="11" s="1"/>
  <c r="J178" i="11" s="1"/>
  <c r="J179" i="11" s="1"/>
  <c r="J180" i="11" s="1"/>
  <c r="J181" i="11" s="1"/>
  <c r="J182" i="11" s="1"/>
  <c r="J183" i="11" s="1"/>
  <c r="J184" i="11" s="1"/>
  <c r="J185" i="11" s="1"/>
  <c r="J186" i="11" s="1"/>
  <c r="J187" i="11" s="1"/>
  <c r="J188" i="11" s="1"/>
  <c r="J189" i="11" s="1"/>
  <c r="J190" i="11" s="1"/>
  <c r="J191" i="11" s="1"/>
  <c r="J192" i="11" s="1"/>
  <c r="J193" i="11" s="1"/>
  <c r="J194" i="11" s="1"/>
  <c r="J195" i="11" s="1"/>
  <c r="J196" i="11" s="1"/>
  <c r="J197" i="11" s="1"/>
  <c r="J198" i="11" s="1"/>
  <c r="J199" i="11" s="1"/>
  <c r="J200" i="11" s="1"/>
  <c r="J201" i="11" s="1"/>
  <c r="J202" i="11" s="1"/>
  <c r="J203" i="11" s="1"/>
  <c r="J204" i="11" s="1"/>
  <c r="J205" i="11" s="1"/>
  <c r="J206" i="11" s="1"/>
  <c r="J207" i="11" s="1"/>
  <c r="J208" i="11" s="1"/>
  <c r="J209" i="11" s="1"/>
  <c r="J210" i="11" s="1"/>
  <c r="J211" i="11" s="1"/>
  <c r="J212" i="11" s="1"/>
  <c r="J213" i="11" s="1"/>
  <c r="J214" i="11" s="1"/>
  <c r="J215" i="11" s="1"/>
  <c r="J216" i="11" s="1"/>
  <c r="J217" i="11" s="1"/>
  <c r="J218" i="11" s="1"/>
  <c r="J219" i="11" s="1"/>
  <c r="J220" i="11" s="1"/>
  <c r="J221" i="11" s="1"/>
  <c r="J222" i="11" s="1"/>
  <c r="J223" i="11" s="1"/>
  <c r="J224" i="11" s="1"/>
  <c r="J225" i="11" s="1"/>
  <c r="J226" i="11" s="1"/>
  <c r="J227" i="11" s="1"/>
  <c r="J228" i="11" s="1"/>
  <c r="J229" i="11" s="1"/>
  <c r="J230" i="11" s="1"/>
  <c r="J231" i="11" s="1"/>
  <c r="J232" i="11" s="1"/>
  <c r="J233" i="11" s="1"/>
  <c r="J234" i="11" s="1"/>
  <c r="J235" i="11" s="1"/>
  <c r="J236" i="11" s="1"/>
  <c r="J237" i="11" s="1"/>
  <c r="J238" i="11" s="1"/>
  <c r="J239" i="11" s="1"/>
  <c r="J240" i="11" s="1"/>
  <c r="J241" i="11" s="1"/>
  <c r="J242" i="11" s="1"/>
  <c r="J243" i="11" s="1"/>
  <c r="J244" i="11" s="1"/>
  <c r="J245" i="11" s="1"/>
  <c r="J246" i="11" s="1"/>
  <c r="J247" i="11" s="1"/>
  <c r="J248" i="11" s="1"/>
  <c r="J249" i="11" s="1"/>
  <c r="J250" i="11" s="1"/>
  <c r="J251" i="11" s="1"/>
  <c r="J252" i="11" s="1"/>
  <c r="J253" i="11" s="1"/>
  <c r="J254" i="11" s="1"/>
  <c r="J255" i="11" s="1"/>
  <c r="J256" i="11" s="1"/>
  <c r="J257" i="11" s="1"/>
  <c r="J258" i="11" s="1"/>
  <c r="J259" i="11" s="1"/>
  <c r="J260" i="11" s="1"/>
  <c r="J261" i="11" s="1"/>
  <c r="J262" i="11" s="1"/>
  <c r="J263" i="11" s="1"/>
  <c r="J264" i="11" s="1"/>
  <c r="J265" i="11" s="1"/>
  <c r="J266" i="11" s="1"/>
  <c r="J267" i="11" s="1"/>
  <c r="J268" i="11" s="1"/>
  <c r="J269" i="11" s="1"/>
  <c r="J270" i="11" s="1"/>
  <c r="J271" i="11" s="1"/>
  <c r="J272" i="11" s="1"/>
  <c r="J273" i="11" s="1"/>
  <c r="J274" i="11" s="1"/>
  <c r="J275" i="11" s="1"/>
  <c r="J276" i="11" s="1"/>
  <c r="J277" i="11" s="1"/>
  <c r="J278" i="11" s="1"/>
  <c r="J279" i="11" s="1"/>
  <c r="J280" i="11" s="1"/>
  <c r="J281" i="11" s="1"/>
  <c r="J282" i="11" s="1"/>
  <c r="J283" i="11" s="1"/>
  <c r="J284" i="11" s="1"/>
  <c r="J285" i="11" s="1"/>
  <c r="J286" i="11" s="1"/>
  <c r="J287" i="11" s="1"/>
  <c r="J288" i="11" s="1"/>
  <c r="J289" i="11" s="1"/>
  <c r="J290" i="11" s="1"/>
  <c r="J291" i="11" s="1"/>
  <c r="J292" i="11" s="1"/>
  <c r="J293" i="11" s="1"/>
  <c r="J294" i="11" s="1"/>
  <c r="J295" i="11" s="1"/>
  <c r="J296" i="11" s="1"/>
  <c r="J297" i="11" s="1"/>
  <c r="J298" i="11" s="1"/>
  <c r="J299" i="11" s="1"/>
  <c r="J300" i="11" s="1"/>
  <c r="J301" i="11" s="1"/>
  <c r="J302" i="11" s="1"/>
  <c r="J303" i="11" s="1"/>
  <c r="J304" i="11" s="1"/>
  <c r="J305" i="11" s="1"/>
  <c r="J306" i="11" s="1"/>
  <c r="J307" i="11" s="1"/>
  <c r="J308" i="11" s="1"/>
  <c r="J309" i="11" s="1"/>
  <c r="J310" i="11" s="1"/>
  <c r="J311" i="11" s="1"/>
  <c r="J312" i="11" s="1"/>
  <c r="J313" i="11" s="1"/>
  <c r="J314" i="11" s="1"/>
  <c r="J315" i="11" s="1"/>
  <c r="J316" i="11" s="1"/>
  <c r="J317" i="11" s="1"/>
  <c r="J318" i="11" s="1"/>
  <c r="J319" i="11" s="1"/>
  <c r="J320" i="11" s="1"/>
  <c r="J321" i="11" s="1"/>
  <c r="J322" i="11" s="1"/>
  <c r="J323" i="11" s="1"/>
  <c r="J324" i="11" s="1"/>
  <c r="J325" i="11" s="1"/>
  <c r="J326" i="11" s="1"/>
  <c r="J327" i="11" s="1"/>
  <c r="J328" i="11" s="1"/>
  <c r="J329" i="11" s="1"/>
  <c r="J330" i="11" s="1"/>
  <c r="J331" i="11" s="1"/>
  <c r="J332" i="11" s="1"/>
  <c r="J333" i="11" s="1"/>
  <c r="J334" i="11" s="1"/>
  <c r="J335" i="11" s="1"/>
  <c r="J336" i="11" s="1"/>
  <c r="J337" i="11" s="1"/>
  <c r="J338" i="11" s="1"/>
  <c r="J339" i="11" s="1"/>
  <c r="J340" i="11" s="1"/>
  <c r="J341" i="11" s="1"/>
  <c r="J342" i="11" s="1"/>
  <c r="J343" i="11" s="1"/>
  <c r="J344" i="11" s="1"/>
  <c r="J345" i="11" s="1"/>
  <c r="J346" i="11" s="1"/>
  <c r="J347" i="11" s="1"/>
  <c r="J348" i="11" s="1"/>
  <c r="J349" i="11" s="1"/>
  <c r="J350" i="11" s="1"/>
  <c r="J351" i="11" s="1"/>
  <c r="J352" i="11" s="1"/>
  <c r="J353" i="11" s="1"/>
  <c r="J354" i="11" s="1"/>
  <c r="J355" i="11" s="1"/>
  <c r="J356" i="11" s="1"/>
  <c r="J357" i="11" s="1"/>
  <c r="J358" i="11" s="1"/>
  <c r="J359" i="11" s="1"/>
  <c r="J360" i="11" s="1"/>
  <c r="J361" i="11" s="1"/>
  <c r="J362" i="11" s="1"/>
  <c r="J363" i="11" s="1"/>
  <c r="J364" i="11" s="1"/>
  <c r="J365" i="11" s="1"/>
  <c r="J366" i="11" s="1"/>
  <c r="J367" i="11" s="1"/>
  <c r="J368" i="11" s="1"/>
  <c r="J369" i="11" s="1"/>
  <c r="J370" i="11" s="1"/>
  <c r="J371" i="11" s="1"/>
  <c r="J372" i="11" s="1"/>
  <c r="J373" i="11" s="1"/>
  <c r="J374" i="11" s="1"/>
  <c r="J375" i="11" s="1"/>
  <c r="J376" i="11" s="1"/>
  <c r="J377" i="11" s="1"/>
  <c r="J378" i="11" s="1"/>
  <c r="J379" i="11" s="1"/>
  <c r="J380" i="11" s="1"/>
  <c r="J381" i="11" s="1"/>
  <c r="J382" i="11" s="1"/>
  <c r="J383" i="11" s="1"/>
  <c r="J384" i="11" s="1"/>
  <c r="J385" i="11" s="1"/>
  <c r="J386" i="11" s="1"/>
  <c r="J387" i="11" s="1"/>
  <c r="J388" i="11" s="1"/>
  <c r="J389" i="11" s="1"/>
  <c r="J390" i="11" s="1"/>
  <c r="J391" i="11" s="1"/>
  <c r="J392" i="11" s="1"/>
  <c r="J393" i="11" s="1"/>
  <c r="J394" i="11" s="1"/>
  <c r="J395" i="11" s="1"/>
  <c r="J396" i="11" s="1"/>
  <c r="J397" i="11" s="1"/>
  <c r="J398" i="11" s="1"/>
  <c r="J399" i="11" s="1"/>
  <c r="J400" i="11" s="1"/>
  <c r="J401" i="11" s="1"/>
  <c r="J402" i="11" s="1"/>
  <c r="J403" i="11" s="1"/>
  <c r="J404" i="11" s="1"/>
  <c r="J405" i="11" s="1"/>
  <c r="J406" i="11" s="1"/>
  <c r="J407" i="11" s="1"/>
  <c r="J408" i="11" s="1"/>
  <c r="J409" i="11" s="1"/>
  <c r="J410" i="11" s="1"/>
  <c r="J411" i="11" s="1"/>
  <c r="J412" i="11" s="1"/>
  <c r="J413" i="11" s="1"/>
  <c r="J414" i="11" s="1"/>
  <c r="J415" i="11" s="1"/>
  <c r="J416" i="11" s="1"/>
  <c r="J417" i="11" s="1"/>
  <c r="J418" i="11" s="1"/>
  <c r="J419" i="11" s="1"/>
  <c r="J420" i="11" s="1"/>
  <c r="J421" i="11" s="1"/>
  <c r="J422" i="11" s="1"/>
  <c r="J423" i="11" s="1"/>
  <c r="J424" i="11" s="1"/>
  <c r="J425" i="11" s="1"/>
  <c r="J426" i="11" s="1"/>
  <c r="J427" i="11" s="1"/>
  <c r="J428" i="11" s="1"/>
  <c r="J429" i="11" s="1"/>
  <c r="J430" i="11" s="1"/>
  <c r="J431" i="11" s="1"/>
  <c r="J432" i="11" s="1"/>
  <c r="J433" i="11" s="1"/>
  <c r="J434" i="11" s="1"/>
  <c r="J435" i="11" s="1"/>
  <c r="J436" i="11" s="1"/>
  <c r="J437" i="11" s="1"/>
  <c r="J438" i="11" s="1"/>
  <c r="J439" i="11" s="1"/>
  <c r="J440" i="11" s="1"/>
  <c r="J441" i="11" s="1"/>
  <c r="J442" i="11" s="1"/>
  <c r="J443" i="11" s="1"/>
  <c r="J444" i="11" s="1"/>
  <c r="J445" i="11" s="1"/>
  <c r="J446" i="11" s="1"/>
  <c r="J447" i="11" s="1"/>
  <c r="J448" i="11" s="1"/>
  <c r="J449" i="11" s="1"/>
  <c r="J450" i="11" s="1"/>
  <c r="J451" i="11" s="1"/>
  <c r="J452" i="11" s="1"/>
  <c r="J453" i="11" s="1"/>
  <c r="J454" i="11" s="1"/>
  <c r="J455" i="11" s="1"/>
  <c r="J456" i="11" s="1"/>
  <c r="J457" i="11" s="1"/>
  <c r="J458" i="11" s="1"/>
  <c r="J459" i="11" s="1"/>
  <c r="J460" i="11" s="1"/>
  <c r="J461" i="11" s="1"/>
  <c r="J462" i="11" s="1"/>
  <c r="J463" i="11" s="1"/>
  <c r="J464" i="11" s="1"/>
  <c r="J465" i="11" s="1"/>
  <c r="J466" i="11" s="1"/>
  <c r="J467" i="11" s="1"/>
  <c r="J468" i="11" s="1"/>
  <c r="J469" i="11" s="1"/>
  <c r="J470" i="11" s="1"/>
  <c r="J471" i="11" s="1"/>
  <c r="J472" i="11" s="1"/>
  <c r="J473" i="11" s="1"/>
  <c r="J474" i="11" s="1"/>
  <c r="J475" i="11" s="1"/>
  <c r="J476" i="11" s="1"/>
  <c r="J477" i="11" s="1"/>
  <c r="J478" i="11" s="1"/>
  <c r="J479" i="11" s="1"/>
  <c r="J480" i="11" s="1"/>
  <c r="J481" i="11" s="1"/>
  <c r="J482" i="11" s="1"/>
  <c r="J483" i="11" s="1"/>
  <c r="J484" i="11" s="1"/>
  <c r="J485" i="11" s="1"/>
  <c r="J486" i="11" s="1"/>
  <c r="J487" i="11" s="1"/>
  <c r="J488" i="11" s="1"/>
  <c r="J489" i="11" s="1"/>
  <c r="J490" i="11" s="1"/>
  <c r="J491" i="11" s="1"/>
  <c r="J492" i="11" s="1"/>
  <c r="J493" i="11" s="1"/>
  <c r="J494" i="11" s="1"/>
  <c r="J495" i="11" s="1"/>
  <c r="J496" i="11" s="1"/>
  <c r="J497" i="11" s="1"/>
  <c r="J498" i="11" s="1"/>
  <c r="J499" i="11" s="1"/>
  <c r="J500" i="11" s="1"/>
  <c r="J501" i="11" s="1"/>
  <c r="J502" i="11" s="1"/>
  <c r="J503" i="11" s="1"/>
  <c r="J504" i="11" s="1"/>
  <c r="J505" i="11" s="1"/>
  <c r="J506" i="11" s="1"/>
  <c r="J507" i="11" s="1"/>
  <c r="J508" i="11" s="1"/>
  <c r="J509" i="11" s="1"/>
  <c r="J510" i="11" s="1"/>
  <c r="J511" i="11" s="1"/>
  <c r="J512" i="11" s="1"/>
  <c r="J513" i="11" s="1"/>
  <c r="J514" i="11" s="1"/>
  <c r="J515" i="11" s="1"/>
  <c r="J516" i="11" s="1"/>
  <c r="J517" i="11" s="1"/>
  <c r="J518" i="11" s="1"/>
  <c r="J519" i="11" s="1"/>
  <c r="J520" i="11" s="1"/>
  <c r="J521" i="11" s="1"/>
  <c r="J522" i="11" s="1"/>
  <c r="J523" i="11" s="1"/>
  <c r="J524" i="11" s="1"/>
  <c r="J525" i="11" s="1"/>
  <c r="J526" i="11" s="1"/>
  <c r="J527" i="11" s="1"/>
  <c r="J528" i="11" s="1"/>
  <c r="J529" i="11" s="1"/>
  <c r="J530" i="11" s="1"/>
  <c r="J531" i="11" s="1"/>
  <c r="J532" i="11" s="1"/>
  <c r="J533" i="11" s="1"/>
  <c r="J534" i="11" s="1"/>
  <c r="J535" i="11" s="1"/>
  <c r="J536" i="11" s="1"/>
  <c r="J537" i="11" s="1"/>
  <c r="J538" i="11" s="1"/>
  <c r="J539" i="11" s="1"/>
  <c r="J540" i="11" s="1"/>
  <c r="J541" i="11" s="1"/>
  <c r="J542" i="11" s="1"/>
  <c r="J543" i="11" s="1"/>
  <c r="J544" i="11" s="1"/>
  <c r="J545" i="11" s="1"/>
  <c r="J546" i="11" s="1"/>
  <c r="J547" i="11" s="1"/>
  <c r="J548" i="11" s="1"/>
  <c r="J549" i="11" s="1"/>
  <c r="J550" i="11" s="1"/>
  <c r="J551" i="11" s="1"/>
  <c r="J552" i="11" s="1"/>
  <c r="J553" i="11" s="1"/>
  <c r="J554" i="11" s="1"/>
  <c r="J555" i="11" s="1"/>
  <c r="J556" i="11" s="1"/>
  <c r="J557" i="11" s="1"/>
  <c r="J558" i="11" s="1"/>
  <c r="J559" i="11" s="1"/>
  <c r="J560" i="11" s="1"/>
  <c r="J561" i="11" s="1"/>
  <c r="J562" i="11" s="1"/>
  <c r="J563" i="11" s="1"/>
  <c r="J564" i="11" s="1"/>
  <c r="J565" i="11" s="1"/>
  <c r="J566" i="11" s="1"/>
  <c r="J567" i="11" s="1"/>
  <c r="J568" i="11" s="1"/>
  <c r="J569" i="11" s="1"/>
  <c r="J570" i="11" s="1"/>
  <c r="J571" i="11" s="1"/>
  <c r="J572" i="11" s="1"/>
  <c r="J573" i="11" s="1"/>
  <c r="J574" i="11" s="1"/>
  <c r="J575" i="11" s="1"/>
  <c r="J576" i="11" s="1"/>
  <c r="J577" i="11" s="1"/>
  <c r="J578" i="11" s="1"/>
  <c r="J579" i="11" s="1"/>
  <c r="J580" i="11" s="1"/>
  <c r="J581" i="11" s="1"/>
  <c r="J582" i="11" s="1"/>
  <c r="J583" i="11" s="1"/>
  <c r="J584" i="11" s="1"/>
  <c r="J585" i="11" s="1"/>
  <c r="J586" i="11" s="1"/>
  <c r="J587" i="11" s="1"/>
  <c r="J588" i="11" s="1"/>
  <c r="J589" i="11" s="1"/>
  <c r="J590" i="11" s="1"/>
  <c r="J591" i="11" s="1"/>
  <c r="J592" i="11" s="1"/>
  <c r="J593" i="11" s="1"/>
  <c r="J594" i="11" s="1"/>
  <c r="J595" i="11" s="1"/>
  <c r="J596" i="11" s="1"/>
  <c r="J597" i="11" s="1"/>
  <c r="J598" i="11" s="1"/>
  <c r="J599" i="11" s="1"/>
  <c r="J600" i="11" s="1"/>
  <c r="J601" i="11" s="1"/>
  <c r="J602" i="11" s="1"/>
  <c r="J603" i="11" s="1"/>
  <c r="J604" i="11" s="1"/>
  <c r="J605" i="11" s="1"/>
  <c r="J606" i="11" s="1"/>
  <c r="J607" i="11" s="1"/>
  <c r="J608" i="11" s="1"/>
  <c r="J609" i="11" s="1"/>
  <c r="J610" i="11" s="1"/>
  <c r="J611" i="11" s="1"/>
  <c r="J612" i="11" s="1"/>
  <c r="X133" i="11"/>
  <c r="X134" i="11" s="1"/>
  <c r="X135" i="11" s="1"/>
  <c r="X136" i="11" s="1"/>
  <c r="X137" i="11" s="1"/>
  <c r="X138" i="11" s="1"/>
  <c r="X139" i="11" s="1"/>
  <c r="X140" i="11" s="1"/>
  <c r="X141" i="11" s="1"/>
  <c r="X142" i="11" s="1"/>
  <c r="X143" i="11" s="1"/>
  <c r="X144" i="11" s="1"/>
  <c r="X145" i="11" s="1"/>
  <c r="X146" i="11" s="1"/>
  <c r="X147" i="11" s="1"/>
  <c r="X148" i="11" s="1"/>
  <c r="X149" i="11" s="1"/>
  <c r="X150" i="11" s="1"/>
  <c r="X151" i="11" s="1"/>
  <c r="X152" i="11" s="1"/>
  <c r="X153" i="11" s="1"/>
  <c r="X154" i="11" s="1"/>
  <c r="X155" i="11" s="1"/>
  <c r="X156" i="11" s="1"/>
  <c r="X157" i="11" s="1"/>
  <c r="X158" i="11" s="1"/>
  <c r="X159" i="11" s="1"/>
  <c r="X160" i="11" s="1"/>
  <c r="X161" i="11" s="1"/>
  <c r="X162" i="11" s="1"/>
  <c r="X163" i="11" s="1"/>
  <c r="X164" i="11" s="1"/>
  <c r="X165" i="11" s="1"/>
  <c r="X166" i="11" s="1"/>
  <c r="X167" i="11" s="1"/>
  <c r="X168" i="11" s="1"/>
  <c r="X169" i="11" s="1"/>
  <c r="X170" i="11" s="1"/>
  <c r="X171" i="11" s="1"/>
  <c r="X172" i="11" s="1"/>
  <c r="X173" i="11" s="1"/>
  <c r="X174" i="11" s="1"/>
  <c r="X175" i="11" s="1"/>
  <c r="X176" i="11" s="1"/>
  <c r="X177" i="11" s="1"/>
  <c r="X178" i="11" s="1"/>
  <c r="X179" i="11" s="1"/>
  <c r="X180" i="11" s="1"/>
  <c r="X181" i="11" s="1"/>
  <c r="X182" i="11" s="1"/>
  <c r="X183" i="11" s="1"/>
  <c r="X184" i="11" s="1"/>
  <c r="X185" i="11" s="1"/>
  <c r="X186" i="11" s="1"/>
  <c r="X187" i="11" s="1"/>
  <c r="X188" i="11" s="1"/>
  <c r="X189" i="11" s="1"/>
  <c r="X190" i="11" s="1"/>
  <c r="X191" i="11" s="1"/>
  <c r="X192" i="11" s="1"/>
  <c r="X193" i="11" s="1"/>
  <c r="X194" i="11" s="1"/>
  <c r="X195" i="11" s="1"/>
  <c r="X196" i="11" s="1"/>
  <c r="X197" i="11" s="1"/>
  <c r="X198" i="11" s="1"/>
  <c r="X199" i="11" s="1"/>
  <c r="X200" i="11" s="1"/>
  <c r="X201" i="11" s="1"/>
  <c r="X202" i="11" s="1"/>
  <c r="X203" i="11" s="1"/>
  <c r="X204" i="11" s="1"/>
  <c r="X205" i="11" s="1"/>
  <c r="X206" i="11" s="1"/>
  <c r="X207" i="11" s="1"/>
  <c r="X208" i="11" s="1"/>
  <c r="X209" i="11" s="1"/>
  <c r="X210" i="11" s="1"/>
  <c r="X211" i="11" s="1"/>
  <c r="X212" i="11" s="1"/>
  <c r="X213" i="11" s="1"/>
  <c r="X214" i="11" s="1"/>
  <c r="X215" i="11" s="1"/>
  <c r="X216" i="11" s="1"/>
  <c r="X217" i="11" s="1"/>
  <c r="X218" i="11" s="1"/>
  <c r="X219" i="11" s="1"/>
  <c r="X220" i="11" s="1"/>
  <c r="X221" i="11" s="1"/>
  <c r="X222" i="11" s="1"/>
  <c r="X223" i="11" s="1"/>
  <c r="X224" i="11" s="1"/>
  <c r="X225" i="11" s="1"/>
  <c r="X226" i="11" s="1"/>
  <c r="X227" i="11" s="1"/>
  <c r="X228" i="11" s="1"/>
  <c r="X229" i="11" s="1"/>
  <c r="X230" i="11" s="1"/>
  <c r="X231" i="11" s="1"/>
  <c r="X232" i="11" s="1"/>
  <c r="X233" i="11" s="1"/>
  <c r="X234" i="11" s="1"/>
  <c r="X235" i="11" s="1"/>
  <c r="X236" i="11" s="1"/>
  <c r="X237" i="11" s="1"/>
  <c r="X238" i="11" s="1"/>
  <c r="X239" i="11" s="1"/>
  <c r="X240" i="11" s="1"/>
  <c r="X241" i="11" s="1"/>
  <c r="X242" i="11" s="1"/>
  <c r="X243" i="11" s="1"/>
  <c r="X244" i="11" s="1"/>
  <c r="X245" i="11" s="1"/>
  <c r="X246" i="11" s="1"/>
  <c r="X247" i="11" s="1"/>
  <c r="X248" i="11" s="1"/>
  <c r="X249" i="11" s="1"/>
  <c r="X250" i="11" s="1"/>
  <c r="X251" i="11" s="1"/>
  <c r="X252" i="11" s="1"/>
  <c r="AH130" i="11"/>
  <c r="AD133" i="11" s="1"/>
  <c r="AD134" i="11" s="1"/>
  <c r="AD135" i="11" s="1"/>
  <c r="AD136" i="11" s="1"/>
  <c r="AD137" i="11" s="1"/>
  <c r="AD138" i="11" s="1"/>
  <c r="AD139" i="11" s="1"/>
  <c r="AD140" i="11" s="1"/>
  <c r="AD141" i="11" s="1"/>
  <c r="AD142" i="11" s="1"/>
  <c r="AD143" i="11" s="1"/>
  <c r="AD144" i="11" s="1"/>
  <c r="AD145" i="11" s="1"/>
  <c r="AD146" i="11" s="1"/>
  <c r="AD147" i="11" s="1"/>
  <c r="AD148" i="11" s="1"/>
  <c r="AD149" i="11" s="1"/>
  <c r="AD150" i="11" s="1"/>
  <c r="AD151" i="11" s="1"/>
  <c r="AD152" i="11" s="1"/>
  <c r="AD153" i="11" s="1"/>
  <c r="AD154" i="11" s="1"/>
  <c r="AD155" i="11" s="1"/>
  <c r="AD156" i="11" s="1"/>
  <c r="AD157" i="11" s="1"/>
  <c r="AD158" i="11" s="1"/>
  <c r="AD159" i="11" s="1"/>
  <c r="AD160" i="11" s="1"/>
  <c r="AD161" i="11" s="1"/>
  <c r="AD162" i="11" s="1"/>
  <c r="AD163" i="11" s="1"/>
  <c r="AD164" i="11" s="1"/>
  <c r="AD165" i="11" s="1"/>
  <c r="AD166" i="11" s="1"/>
  <c r="AD167" i="11" s="1"/>
  <c r="AD168" i="11" s="1"/>
  <c r="AD169" i="11" s="1"/>
  <c r="AD170" i="11" s="1"/>
  <c r="AD171" i="11" s="1"/>
  <c r="AD172" i="11" s="1"/>
  <c r="AD173" i="11" s="1"/>
  <c r="AD174" i="11" s="1"/>
  <c r="AD175" i="11" s="1"/>
  <c r="AD176" i="11" s="1"/>
  <c r="AD177" i="11" s="1"/>
  <c r="AD178" i="11" s="1"/>
  <c r="AD179" i="11" s="1"/>
  <c r="AD180" i="11" s="1"/>
  <c r="AD181" i="11" s="1"/>
  <c r="AD182" i="11" s="1"/>
  <c r="AD183" i="11" s="1"/>
  <c r="AD184" i="11" s="1"/>
  <c r="AD185" i="11" s="1"/>
  <c r="AD186" i="11" s="1"/>
  <c r="AD187" i="11" s="1"/>
  <c r="AD188" i="11" s="1"/>
  <c r="AD189" i="11" s="1"/>
  <c r="AD190" i="11" s="1"/>
  <c r="AD191" i="11" s="1"/>
  <c r="AD192" i="11" s="1"/>
  <c r="AD193" i="11" s="1"/>
  <c r="AD194" i="11" s="1"/>
  <c r="AD195" i="11" s="1"/>
  <c r="AD196" i="11" s="1"/>
  <c r="AD197" i="11" s="1"/>
  <c r="AD198" i="11" s="1"/>
  <c r="AD199" i="11" s="1"/>
  <c r="AD200" i="11" s="1"/>
  <c r="AD201" i="11" s="1"/>
  <c r="AD202" i="11" s="1"/>
  <c r="AD203" i="11" s="1"/>
  <c r="AD204" i="11" s="1"/>
  <c r="AD205" i="11" s="1"/>
  <c r="AD206" i="11" s="1"/>
  <c r="AD207" i="11" s="1"/>
  <c r="AD208" i="11" s="1"/>
  <c r="AD209" i="11" s="1"/>
  <c r="AD210" i="11" s="1"/>
  <c r="AD211" i="11" s="1"/>
  <c r="AD212" i="11" s="1"/>
  <c r="AD213" i="11" s="1"/>
  <c r="AD214" i="11" s="1"/>
  <c r="AD215" i="11" s="1"/>
  <c r="AD216" i="11" s="1"/>
  <c r="AD217" i="11" s="1"/>
  <c r="AD218" i="11" s="1"/>
  <c r="AD219" i="11" s="1"/>
  <c r="AD220" i="11" s="1"/>
  <c r="AD221" i="11" s="1"/>
  <c r="AD222" i="11" s="1"/>
  <c r="AD223" i="11" s="1"/>
  <c r="AD224" i="11" s="1"/>
  <c r="AD225" i="11" s="1"/>
  <c r="AD226" i="11" s="1"/>
  <c r="AD227" i="11" s="1"/>
  <c r="AD228" i="11" s="1"/>
  <c r="AD229" i="11" s="1"/>
  <c r="AD230" i="11" s="1"/>
  <c r="AD231" i="11" s="1"/>
  <c r="AD232" i="11" s="1"/>
  <c r="AD233" i="11" s="1"/>
  <c r="AD234" i="11" s="1"/>
  <c r="AD235" i="11" s="1"/>
  <c r="AD236" i="11" s="1"/>
  <c r="AD237" i="11" s="1"/>
  <c r="AD238" i="11" s="1"/>
  <c r="AD239" i="11" s="1"/>
  <c r="AD240" i="11" s="1"/>
  <c r="AD241" i="11" s="1"/>
  <c r="AD242" i="11" s="1"/>
  <c r="AD243" i="11" s="1"/>
  <c r="AD244" i="11" s="1"/>
  <c r="AD245" i="11" s="1"/>
  <c r="AD246" i="11" s="1"/>
  <c r="AD247" i="11" s="1"/>
  <c r="AD248" i="11" s="1"/>
  <c r="AD249" i="11" s="1"/>
  <c r="AD250" i="11" s="1"/>
  <c r="AD251" i="11" s="1"/>
  <c r="AD252" i="11" s="1"/>
  <c r="AD253" i="11" s="1"/>
  <c r="AD254" i="11" s="1"/>
  <c r="AD255" i="11" s="1"/>
  <c r="AD256" i="11" s="1"/>
  <c r="AD257" i="11" s="1"/>
  <c r="AD258" i="11" s="1"/>
  <c r="AD259" i="11" s="1"/>
  <c r="AD260" i="11" s="1"/>
  <c r="AD261" i="11" s="1"/>
  <c r="AD262" i="11" s="1"/>
  <c r="AD263" i="11" s="1"/>
  <c r="AD264" i="11" s="1"/>
  <c r="AD265" i="11" s="1"/>
  <c r="AD266" i="11" s="1"/>
  <c r="AD267" i="11" s="1"/>
  <c r="AD268" i="11" s="1"/>
  <c r="AD269" i="11" s="1"/>
  <c r="AD270" i="11" s="1"/>
  <c r="AD271" i="11" s="1"/>
  <c r="AD272" i="11" s="1"/>
  <c r="AD273" i="11" s="1"/>
  <c r="AD274" i="11" s="1"/>
  <c r="AD275" i="11" s="1"/>
  <c r="AD276" i="11" s="1"/>
  <c r="AD277" i="11" s="1"/>
  <c r="AD278" i="11" s="1"/>
  <c r="AD279" i="11" s="1"/>
  <c r="AD280" i="11" s="1"/>
  <c r="AD281" i="11" s="1"/>
  <c r="AD282" i="11" s="1"/>
  <c r="AD283" i="11" s="1"/>
  <c r="AD284" i="11" s="1"/>
  <c r="AD285" i="11" s="1"/>
  <c r="AD286" i="11" s="1"/>
  <c r="AD287" i="11" s="1"/>
  <c r="AD288" i="11" s="1"/>
  <c r="AD289" i="11" s="1"/>
  <c r="AD290" i="11" s="1"/>
  <c r="AD291" i="11" s="1"/>
  <c r="AD292" i="11" s="1"/>
  <c r="AD293" i="11" s="1"/>
  <c r="AD294" i="11" s="1"/>
  <c r="AD295" i="11" s="1"/>
  <c r="AD296" i="11" s="1"/>
  <c r="AD297" i="11" s="1"/>
  <c r="AD298" i="11" s="1"/>
  <c r="AD299" i="11" s="1"/>
  <c r="AD300" i="11" s="1"/>
  <c r="AD301" i="11" s="1"/>
  <c r="AD302" i="11" s="1"/>
  <c r="AD303" i="11" s="1"/>
  <c r="AD304" i="11" s="1"/>
  <c r="AD305" i="11" s="1"/>
  <c r="AD306" i="11" s="1"/>
  <c r="AD307" i="11" s="1"/>
  <c r="AD308" i="11" s="1"/>
  <c r="AD309" i="11" s="1"/>
  <c r="AD310" i="11" s="1"/>
  <c r="AD311" i="11" s="1"/>
  <c r="AD312" i="11" s="1"/>
  <c r="AD313" i="11" s="1"/>
  <c r="AD314" i="11" s="1"/>
  <c r="AD315" i="11" s="1"/>
  <c r="AD316" i="11" s="1"/>
  <c r="AD317" i="11" s="1"/>
  <c r="AD318" i="11" s="1"/>
  <c r="AD319" i="11" s="1"/>
  <c r="AD320" i="11" s="1"/>
  <c r="AD321" i="11" s="1"/>
  <c r="AD322" i="11" s="1"/>
  <c r="AD323" i="11" s="1"/>
  <c r="AD324" i="11" s="1"/>
  <c r="AD325" i="11" s="1"/>
  <c r="AD326" i="11" s="1"/>
  <c r="AD327" i="11" s="1"/>
  <c r="AD328" i="11" s="1"/>
  <c r="AD329" i="11" s="1"/>
  <c r="AD330" i="11" s="1"/>
  <c r="AD331" i="11" s="1"/>
  <c r="AD332" i="11" s="1"/>
  <c r="AD333" i="11" s="1"/>
  <c r="AD334" i="11" s="1"/>
  <c r="AD335" i="11" s="1"/>
  <c r="AD336" i="11" s="1"/>
  <c r="AD337" i="11" s="1"/>
  <c r="AD338" i="11" s="1"/>
  <c r="AD339" i="11" s="1"/>
  <c r="AD340" i="11" s="1"/>
  <c r="AD341" i="11" s="1"/>
  <c r="AD342" i="11" s="1"/>
  <c r="AD343" i="11" s="1"/>
  <c r="AD344" i="11" s="1"/>
  <c r="AD345" i="11" s="1"/>
  <c r="AD346" i="11" s="1"/>
  <c r="AD347" i="11" s="1"/>
  <c r="AD348" i="11" s="1"/>
  <c r="AD349" i="11" s="1"/>
  <c r="AD350" i="11" s="1"/>
  <c r="AD351" i="11" s="1"/>
  <c r="AD352" i="11" s="1"/>
  <c r="AD353" i="11" s="1"/>
  <c r="AD354" i="11" s="1"/>
  <c r="AD355" i="11" s="1"/>
  <c r="AD356" i="11" s="1"/>
  <c r="AD357" i="11" s="1"/>
  <c r="AD358" i="11" s="1"/>
  <c r="AD359" i="11" s="1"/>
  <c r="AD360" i="11" s="1"/>
  <c r="AD361" i="11" s="1"/>
  <c r="AD362" i="11" s="1"/>
  <c r="AD363" i="11" s="1"/>
  <c r="AD364" i="11" s="1"/>
  <c r="AD365" i="11" s="1"/>
  <c r="AD366" i="11" s="1"/>
  <c r="AD367" i="11" s="1"/>
  <c r="AD368" i="11" s="1"/>
  <c r="AD369" i="11" s="1"/>
  <c r="AD370" i="11" s="1"/>
  <c r="AD371" i="11" s="1"/>
  <c r="AD372" i="11" s="1"/>
  <c r="AD373" i="11" s="1"/>
  <c r="AD374" i="11" s="1"/>
  <c r="AD375" i="11" s="1"/>
  <c r="AD376" i="11" s="1"/>
  <c r="AD377" i="11" s="1"/>
  <c r="AD378" i="11" s="1"/>
  <c r="AD379" i="11" s="1"/>
  <c r="AD380" i="11" s="1"/>
  <c r="AD381" i="11" s="1"/>
  <c r="AD382" i="11" s="1"/>
  <c r="AD383" i="11" s="1"/>
  <c r="AD384" i="11" s="1"/>
  <c r="AD385" i="11" s="1"/>
  <c r="AD386" i="11" s="1"/>
  <c r="AD387" i="11" s="1"/>
  <c r="AD388" i="11" s="1"/>
  <c r="AD389" i="11" s="1"/>
  <c r="AD390" i="11" s="1"/>
  <c r="AD391" i="11" s="1"/>
  <c r="AD392" i="11" s="1"/>
  <c r="AD393" i="11" s="1"/>
  <c r="AD394" i="11" s="1"/>
  <c r="AD395" i="11" s="1"/>
  <c r="AD396" i="11" s="1"/>
  <c r="AD397" i="11" s="1"/>
  <c r="AD398" i="11" s="1"/>
  <c r="AD399" i="11" s="1"/>
  <c r="AD400" i="11" s="1"/>
  <c r="AD401" i="11" s="1"/>
  <c r="AD402" i="11" s="1"/>
  <c r="AD403" i="11" s="1"/>
  <c r="AD404" i="11" s="1"/>
  <c r="AD405" i="11" s="1"/>
  <c r="AD406" i="11" s="1"/>
  <c r="AD407" i="11" s="1"/>
  <c r="AD408" i="11" s="1"/>
  <c r="AD409" i="11" s="1"/>
  <c r="AD410" i="11" s="1"/>
  <c r="AD411" i="11" s="1"/>
  <c r="AD412" i="11" s="1"/>
  <c r="AD413" i="11" s="1"/>
  <c r="AD414" i="11" s="1"/>
  <c r="AD415" i="11" s="1"/>
  <c r="AD416" i="11" s="1"/>
  <c r="AD417" i="11" s="1"/>
  <c r="AD418" i="11" s="1"/>
  <c r="AD419" i="11" s="1"/>
  <c r="AD420" i="11" s="1"/>
  <c r="AD421" i="11" s="1"/>
  <c r="AD422" i="11" s="1"/>
  <c r="AD423" i="11" s="1"/>
  <c r="AD424" i="11" s="1"/>
  <c r="AD425" i="11" s="1"/>
  <c r="AD426" i="11" s="1"/>
  <c r="AD427" i="11" s="1"/>
  <c r="AD428" i="11" s="1"/>
  <c r="AD429" i="11" s="1"/>
  <c r="AD430" i="11" s="1"/>
  <c r="AD431" i="11" s="1"/>
  <c r="AD432" i="11" s="1"/>
  <c r="AD433" i="11" s="1"/>
  <c r="AD434" i="11" s="1"/>
  <c r="AD435" i="11" s="1"/>
  <c r="AD436" i="11" s="1"/>
  <c r="AD437" i="11" s="1"/>
  <c r="AD438" i="11" s="1"/>
  <c r="AD439" i="11" s="1"/>
  <c r="AD440" i="11" s="1"/>
  <c r="AD441" i="11" s="1"/>
  <c r="AD442" i="11" s="1"/>
  <c r="AD443" i="11" s="1"/>
  <c r="AD444" i="11" s="1"/>
  <c r="AD445" i="11" s="1"/>
  <c r="AD446" i="11" s="1"/>
  <c r="AD447" i="11" s="1"/>
  <c r="AD448" i="11" s="1"/>
  <c r="AD449" i="11" s="1"/>
  <c r="AD450" i="11" s="1"/>
  <c r="AD451" i="11" s="1"/>
  <c r="AD452" i="11" s="1"/>
  <c r="AD453" i="11" s="1"/>
  <c r="AD454" i="11" s="1"/>
  <c r="AD455" i="11" s="1"/>
  <c r="AD456" i="11" s="1"/>
  <c r="AD457" i="11" s="1"/>
  <c r="AD458" i="11" s="1"/>
  <c r="AD459" i="11" s="1"/>
  <c r="AD460" i="11" s="1"/>
  <c r="AD461" i="11" s="1"/>
  <c r="AD462" i="11" s="1"/>
  <c r="AD463" i="11" s="1"/>
  <c r="AD464" i="11" s="1"/>
  <c r="AD465" i="11" s="1"/>
  <c r="AD466" i="11" s="1"/>
  <c r="AD467" i="11" s="1"/>
  <c r="AD468" i="11" s="1"/>
  <c r="AD469" i="11" s="1"/>
  <c r="AD470" i="11" s="1"/>
  <c r="AD471" i="11" s="1"/>
  <c r="AD472" i="11" s="1"/>
  <c r="AD473" i="11" s="1"/>
  <c r="AD474" i="11" s="1"/>
  <c r="AD475" i="11" s="1"/>
  <c r="AD476" i="11" s="1"/>
  <c r="AD477" i="11" s="1"/>
  <c r="AD478" i="11" s="1"/>
  <c r="AD479" i="11" s="1"/>
  <c r="AD480" i="11" s="1"/>
  <c r="AD481" i="11" s="1"/>
  <c r="AD482" i="11" s="1"/>
  <c r="AD483" i="11" s="1"/>
  <c r="AD484" i="11" s="1"/>
  <c r="AD485" i="11" s="1"/>
  <c r="AD486" i="11" s="1"/>
  <c r="AD487" i="11" s="1"/>
  <c r="AD488" i="11" s="1"/>
  <c r="AD489" i="11" s="1"/>
  <c r="AD490" i="11" s="1"/>
  <c r="AD491" i="11" s="1"/>
  <c r="AD492" i="11" s="1"/>
  <c r="AD493" i="11" s="1"/>
  <c r="AD494" i="11" s="1"/>
  <c r="AD495" i="11" s="1"/>
  <c r="AD496" i="11" s="1"/>
  <c r="AD497" i="11" s="1"/>
  <c r="AD498" i="11" s="1"/>
  <c r="AD499" i="11" s="1"/>
  <c r="AD500" i="11" s="1"/>
  <c r="AD501" i="11" s="1"/>
  <c r="AD502" i="11" s="1"/>
  <c r="AD503" i="11" s="1"/>
  <c r="AD504" i="11" s="1"/>
  <c r="AD505" i="11" s="1"/>
  <c r="AD506" i="11" s="1"/>
  <c r="AD507" i="11" s="1"/>
  <c r="AD508" i="11" s="1"/>
  <c r="AD509" i="11" s="1"/>
  <c r="AD510" i="11" s="1"/>
  <c r="AD511" i="11" s="1"/>
  <c r="AD512" i="11" s="1"/>
  <c r="AD513" i="11" s="1"/>
  <c r="AD514" i="11" s="1"/>
  <c r="AD515" i="11" s="1"/>
  <c r="AD516" i="11" s="1"/>
  <c r="AD517" i="11" s="1"/>
  <c r="AD518" i="11" s="1"/>
  <c r="AD519" i="11" s="1"/>
  <c r="AD520" i="11" s="1"/>
  <c r="AD521" i="11" s="1"/>
  <c r="AD522" i="11" s="1"/>
  <c r="AD523" i="11" s="1"/>
  <c r="AD524" i="11" s="1"/>
  <c r="AD525" i="11" s="1"/>
  <c r="AD526" i="11" s="1"/>
  <c r="AD527" i="11" s="1"/>
  <c r="AD528" i="11" s="1"/>
  <c r="AD529" i="11" s="1"/>
  <c r="AD530" i="11" s="1"/>
  <c r="AD531" i="11" s="1"/>
  <c r="AD532" i="11" s="1"/>
  <c r="AD533" i="11" s="1"/>
  <c r="AD534" i="11" s="1"/>
  <c r="AD535" i="11" s="1"/>
  <c r="AD536" i="11" s="1"/>
  <c r="AD537" i="11" s="1"/>
  <c r="AD538" i="11" s="1"/>
  <c r="AD539" i="11" s="1"/>
  <c r="AD540" i="11" s="1"/>
  <c r="AD541" i="11" s="1"/>
  <c r="AD542" i="11" s="1"/>
  <c r="AD543" i="11" s="1"/>
  <c r="AD544" i="11" s="1"/>
  <c r="AD545" i="11" s="1"/>
  <c r="AD546" i="11" s="1"/>
  <c r="AD547" i="11" s="1"/>
  <c r="AD548" i="11" s="1"/>
  <c r="AD549" i="11" s="1"/>
  <c r="AD550" i="11" s="1"/>
  <c r="AD551" i="11" s="1"/>
  <c r="AD552" i="11" s="1"/>
  <c r="AD553" i="11" s="1"/>
  <c r="AD554" i="11" s="1"/>
  <c r="AD555" i="11" s="1"/>
  <c r="AD556" i="11" s="1"/>
  <c r="AD557" i="11" s="1"/>
  <c r="AD558" i="11" s="1"/>
  <c r="AD559" i="11" s="1"/>
  <c r="AD560" i="11" s="1"/>
  <c r="AD561" i="11" s="1"/>
  <c r="AD562" i="11" s="1"/>
  <c r="AD563" i="11" s="1"/>
  <c r="AD564" i="11" s="1"/>
  <c r="AD565" i="11" s="1"/>
  <c r="AD566" i="11" s="1"/>
  <c r="AD567" i="11" s="1"/>
  <c r="AD568" i="11" s="1"/>
  <c r="AD569" i="11" s="1"/>
  <c r="AD570" i="11" s="1"/>
  <c r="AD571" i="11" s="1"/>
  <c r="AD572" i="11" s="1"/>
  <c r="AD573" i="11" s="1"/>
  <c r="AD574" i="11" s="1"/>
  <c r="AD575" i="11" s="1"/>
  <c r="AD576" i="11" s="1"/>
  <c r="AD577" i="11" s="1"/>
  <c r="AD578" i="11" s="1"/>
  <c r="AD579" i="11" s="1"/>
  <c r="AD580" i="11" s="1"/>
  <c r="AD581" i="11" s="1"/>
  <c r="AD582" i="11" s="1"/>
  <c r="AD583" i="11" s="1"/>
  <c r="AD584" i="11" s="1"/>
  <c r="AD585" i="11" s="1"/>
  <c r="AD586" i="11" s="1"/>
  <c r="AD587" i="11" s="1"/>
  <c r="AD588" i="11" s="1"/>
  <c r="AD589" i="11" s="1"/>
  <c r="AD590" i="11" s="1"/>
  <c r="AD591" i="11" s="1"/>
  <c r="AD592" i="11" s="1"/>
  <c r="AD593" i="11" s="1"/>
  <c r="AD594" i="11" s="1"/>
  <c r="AD595" i="11" s="1"/>
  <c r="AD596" i="11" s="1"/>
  <c r="AD597" i="11" s="1"/>
  <c r="AD598" i="11" s="1"/>
  <c r="AD599" i="11" s="1"/>
  <c r="AD600" i="11" s="1"/>
  <c r="AD601" i="11" s="1"/>
  <c r="AD602" i="11" s="1"/>
  <c r="AD603" i="11" s="1"/>
  <c r="AD604" i="11" s="1"/>
  <c r="AD605" i="11" s="1"/>
  <c r="AD606" i="11" s="1"/>
  <c r="AD607" i="11" s="1"/>
  <c r="AD608" i="11" s="1"/>
  <c r="AD609" i="11" s="1"/>
  <c r="AD610" i="11" s="1"/>
  <c r="AD611" i="11" s="1"/>
  <c r="AD612" i="11" s="1"/>
  <c r="AD132" i="11"/>
  <c r="AA135" i="11"/>
  <c r="Z135" i="11" s="1"/>
  <c r="AA143" i="11"/>
  <c r="Z143" i="11" s="1"/>
  <c r="AA151" i="11"/>
  <c r="Z151" i="11" s="1"/>
  <c r="AA159" i="11"/>
  <c r="Z159" i="11" s="1"/>
  <c r="AA167" i="11"/>
  <c r="Z167" i="11" s="1"/>
  <c r="AA175" i="11"/>
  <c r="Z175" i="11" s="1"/>
  <c r="AA183" i="11"/>
  <c r="Z183" i="11" s="1"/>
  <c r="AA191" i="11"/>
  <c r="Z191" i="11" s="1"/>
  <c r="AA199" i="11"/>
  <c r="Z199" i="11" s="1"/>
  <c r="AA207" i="11"/>
  <c r="Z207" i="11" s="1"/>
  <c r="AA215" i="11"/>
  <c r="Z215" i="11" s="1"/>
  <c r="AA223" i="11"/>
  <c r="Z223" i="11" s="1"/>
  <c r="AA231" i="11"/>
  <c r="Z231" i="11" s="1"/>
  <c r="AA239" i="11"/>
  <c r="Z239" i="11" s="1"/>
  <c r="AA247" i="11"/>
  <c r="Z247" i="11" s="1"/>
  <c r="AA255" i="11"/>
  <c r="Z255" i="11" s="1"/>
  <c r="AA263" i="11"/>
  <c r="Z263" i="11" s="1"/>
  <c r="AA271" i="11"/>
  <c r="Z271" i="11" s="1"/>
  <c r="AA279" i="11"/>
  <c r="Z279" i="11" s="1"/>
  <c r="AA287" i="11"/>
  <c r="Z287" i="11" s="1"/>
  <c r="AA295" i="11"/>
  <c r="Z295" i="11" s="1"/>
  <c r="AA303" i="11"/>
  <c r="Z303" i="11" s="1"/>
  <c r="AA311" i="11"/>
  <c r="Z311" i="11" s="1"/>
  <c r="AA319" i="11"/>
  <c r="Z319" i="11" s="1"/>
  <c r="AA327" i="11"/>
  <c r="Z327" i="11" s="1"/>
  <c r="AA335" i="11"/>
  <c r="Z335" i="11" s="1"/>
  <c r="AA343" i="11"/>
  <c r="Z343" i="11" s="1"/>
  <c r="AA351" i="11"/>
  <c r="Z351" i="11" s="1"/>
  <c r="AA359" i="11"/>
  <c r="Z359" i="11" s="1"/>
  <c r="AA367" i="11"/>
  <c r="Z367" i="11" s="1"/>
  <c r="AA375" i="11"/>
  <c r="Z375" i="11" s="1"/>
  <c r="AA383" i="11"/>
  <c r="Z383" i="11" s="1"/>
  <c r="AA391" i="11"/>
  <c r="Z391" i="11" s="1"/>
  <c r="AA399" i="11"/>
  <c r="Z399" i="11" s="1"/>
  <c r="AA407" i="11"/>
  <c r="Z407" i="11" s="1"/>
  <c r="AA415" i="11"/>
  <c r="Z415" i="11" s="1"/>
  <c r="AA423" i="11"/>
  <c r="Z423" i="11" s="1"/>
  <c r="AA431" i="11"/>
  <c r="Z431" i="11" s="1"/>
  <c r="AA439" i="11"/>
  <c r="Z439" i="11" s="1"/>
  <c r="AA447" i="11"/>
  <c r="Z447" i="11" s="1"/>
  <c r="AA455" i="11"/>
  <c r="Z455" i="11" s="1"/>
  <c r="AA463" i="11"/>
  <c r="Z463" i="11" s="1"/>
  <c r="AA471" i="11"/>
  <c r="Z471" i="11" s="1"/>
  <c r="AA479" i="11"/>
  <c r="Z479" i="11" s="1"/>
  <c r="AA487" i="11"/>
  <c r="Z487" i="11" s="1"/>
  <c r="AA495" i="11"/>
  <c r="Z495" i="11" s="1"/>
  <c r="AA503" i="11"/>
  <c r="Z503" i="11" s="1"/>
  <c r="AA511" i="11"/>
  <c r="Z511" i="11" s="1"/>
  <c r="AA519" i="11"/>
  <c r="Z519" i="11" s="1"/>
  <c r="AA527" i="11"/>
  <c r="Z527" i="11" s="1"/>
  <c r="AA535" i="11"/>
  <c r="Z535" i="11" s="1"/>
  <c r="AA543" i="11"/>
  <c r="Z543" i="11" s="1"/>
  <c r="AA551" i="11"/>
  <c r="Z551" i="11" s="1"/>
  <c r="AA559" i="11"/>
  <c r="Z559" i="11" s="1"/>
  <c r="AA567" i="11"/>
  <c r="Z567" i="11" s="1"/>
  <c r="AA575" i="11"/>
  <c r="Z575" i="11" s="1"/>
  <c r="AA583" i="11"/>
  <c r="Z583" i="11" s="1"/>
  <c r="AA591" i="11"/>
  <c r="Z591" i="11" s="1"/>
  <c r="AA599" i="11"/>
  <c r="Z599" i="11" s="1"/>
  <c r="AA607" i="11"/>
  <c r="Z607" i="11" s="1"/>
  <c r="AA137" i="11"/>
  <c r="Z137" i="11" s="1"/>
  <c r="AA145" i="11"/>
  <c r="Z145" i="11" s="1"/>
  <c r="AA153" i="11"/>
  <c r="Z153" i="11" s="1"/>
  <c r="AA161" i="11"/>
  <c r="Z161" i="11" s="1"/>
  <c r="AA169" i="11"/>
  <c r="Z169" i="11" s="1"/>
  <c r="AA177" i="11"/>
  <c r="Z177" i="11" s="1"/>
  <c r="AA185" i="11"/>
  <c r="Z185" i="11" s="1"/>
  <c r="AA193" i="11"/>
  <c r="Z193" i="11" s="1"/>
  <c r="AA201" i="11"/>
  <c r="Z201" i="11" s="1"/>
  <c r="AA209" i="11"/>
  <c r="Z209" i="11" s="1"/>
  <c r="AA217" i="11"/>
  <c r="Z217" i="11" s="1"/>
  <c r="AA225" i="11"/>
  <c r="Z225" i="11" s="1"/>
  <c r="AA233" i="11"/>
  <c r="Z233" i="11" s="1"/>
  <c r="AA241" i="11"/>
  <c r="Z241" i="11" s="1"/>
  <c r="AA249" i="11"/>
  <c r="Z249" i="11" s="1"/>
  <c r="AA257" i="11"/>
  <c r="Z257" i="11" s="1"/>
  <c r="AA265" i="11"/>
  <c r="Z265" i="11" s="1"/>
  <c r="AA273" i="11"/>
  <c r="Z273" i="11" s="1"/>
  <c r="AA281" i="11"/>
  <c r="Z281" i="11" s="1"/>
  <c r="AA289" i="11"/>
  <c r="Z289" i="11" s="1"/>
  <c r="AA297" i="11"/>
  <c r="Z297" i="11" s="1"/>
  <c r="AA305" i="11"/>
  <c r="Z305" i="11" s="1"/>
  <c r="AA313" i="11"/>
  <c r="Z313" i="11" s="1"/>
  <c r="AA321" i="11"/>
  <c r="Z321" i="11" s="1"/>
  <c r="AA329" i="11"/>
  <c r="Z329" i="11" s="1"/>
  <c r="AA337" i="11"/>
  <c r="Z337" i="11" s="1"/>
  <c r="AA345" i="11"/>
  <c r="Z345" i="11" s="1"/>
  <c r="AA353" i="11"/>
  <c r="Z353" i="11" s="1"/>
  <c r="AA361" i="11"/>
  <c r="Z361" i="11" s="1"/>
  <c r="AA369" i="11"/>
  <c r="Z369" i="11" s="1"/>
  <c r="AA377" i="11"/>
  <c r="Z377" i="11" s="1"/>
  <c r="AA385" i="11"/>
  <c r="Z385" i="11" s="1"/>
  <c r="AA393" i="11"/>
  <c r="Z393" i="11" s="1"/>
  <c r="AA401" i="11"/>
  <c r="Z401" i="11" s="1"/>
  <c r="AA409" i="11"/>
  <c r="Z409" i="11" s="1"/>
  <c r="AA417" i="11"/>
  <c r="Z417" i="11" s="1"/>
  <c r="AA425" i="11"/>
  <c r="Z425" i="11" s="1"/>
  <c r="AA433" i="11"/>
  <c r="Z433" i="11" s="1"/>
  <c r="AA441" i="11"/>
  <c r="Z441" i="11" s="1"/>
  <c r="AA449" i="11"/>
  <c r="Z449" i="11" s="1"/>
  <c r="AA457" i="11"/>
  <c r="Z457" i="11" s="1"/>
  <c r="AA465" i="11"/>
  <c r="Z465" i="11" s="1"/>
  <c r="AA473" i="11"/>
  <c r="Z473" i="11" s="1"/>
  <c r="AA481" i="11"/>
  <c r="Z481" i="11" s="1"/>
  <c r="AA489" i="11"/>
  <c r="Z489" i="11" s="1"/>
  <c r="AA497" i="11"/>
  <c r="Z497" i="11" s="1"/>
  <c r="AA505" i="11"/>
  <c r="Z505" i="11" s="1"/>
  <c r="AA513" i="11"/>
  <c r="Z513" i="11" s="1"/>
  <c r="AA521" i="11"/>
  <c r="Z521" i="11" s="1"/>
  <c r="AA529" i="11"/>
  <c r="Z529" i="11" s="1"/>
  <c r="AA537" i="11"/>
  <c r="Z537" i="11" s="1"/>
  <c r="AA545" i="11"/>
  <c r="Z545" i="11" s="1"/>
  <c r="AA553" i="11"/>
  <c r="Z553" i="11" s="1"/>
  <c r="AA561" i="11"/>
  <c r="Z561" i="11" s="1"/>
  <c r="AA569" i="11"/>
  <c r="Z569" i="11" s="1"/>
  <c r="AA577" i="11"/>
  <c r="Z577" i="11" s="1"/>
  <c r="AA585" i="11"/>
  <c r="Z585" i="11" s="1"/>
  <c r="AA593" i="11"/>
  <c r="Z593" i="11" s="1"/>
  <c r="AA601" i="11"/>
  <c r="Z601" i="11" s="1"/>
  <c r="AA609" i="11"/>
  <c r="Z609" i="11" s="1"/>
  <c r="AA138" i="11"/>
  <c r="Z138" i="11" s="1"/>
  <c r="AA146" i="11"/>
  <c r="Z146" i="11" s="1"/>
  <c r="AA154" i="11"/>
  <c r="Z154" i="11" s="1"/>
  <c r="AA162" i="11"/>
  <c r="Z162" i="11" s="1"/>
  <c r="AA170" i="11"/>
  <c r="Z170" i="11" s="1"/>
  <c r="AA178" i="11"/>
  <c r="Z178" i="11" s="1"/>
  <c r="AA186" i="11"/>
  <c r="Z186" i="11" s="1"/>
  <c r="AA194" i="11"/>
  <c r="Z194" i="11" s="1"/>
  <c r="AA202" i="11"/>
  <c r="Z202" i="11" s="1"/>
  <c r="AA210" i="11"/>
  <c r="Z210" i="11" s="1"/>
  <c r="AA218" i="11"/>
  <c r="Z218" i="11" s="1"/>
  <c r="AA226" i="11"/>
  <c r="Z226" i="11" s="1"/>
  <c r="AA234" i="11"/>
  <c r="Z234" i="11" s="1"/>
  <c r="AA242" i="11"/>
  <c r="Z242" i="11" s="1"/>
  <c r="AA250" i="11"/>
  <c r="Z250" i="11" s="1"/>
  <c r="AA258" i="11"/>
  <c r="Z258" i="11" s="1"/>
  <c r="AA266" i="11"/>
  <c r="Z266" i="11" s="1"/>
  <c r="AA274" i="11"/>
  <c r="Z274" i="11" s="1"/>
  <c r="AA282" i="11"/>
  <c r="Z282" i="11" s="1"/>
  <c r="AA290" i="11"/>
  <c r="Z290" i="11" s="1"/>
  <c r="AA298" i="11"/>
  <c r="Z298" i="11" s="1"/>
  <c r="AA306" i="11"/>
  <c r="Z306" i="11" s="1"/>
  <c r="AA314" i="11"/>
  <c r="Z314" i="11" s="1"/>
  <c r="AA322" i="11"/>
  <c r="Z322" i="11" s="1"/>
  <c r="AA330" i="11"/>
  <c r="Z330" i="11" s="1"/>
  <c r="AA338" i="11"/>
  <c r="Z338" i="11" s="1"/>
  <c r="AA346" i="11"/>
  <c r="Z346" i="11" s="1"/>
  <c r="AA354" i="11"/>
  <c r="Z354" i="11" s="1"/>
  <c r="AA362" i="11"/>
  <c r="Z362" i="11" s="1"/>
  <c r="AA144" i="11"/>
  <c r="Z144" i="11" s="1"/>
  <c r="AA157" i="11"/>
  <c r="Z157" i="11" s="1"/>
  <c r="AA171" i="11"/>
  <c r="Z171" i="11" s="1"/>
  <c r="AA182" i="11"/>
  <c r="Z182" i="11" s="1"/>
  <c r="AA196" i="11"/>
  <c r="Z196" i="11" s="1"/>
  <c r="AA208" i="11"/>
  <c r="Z208" i="11" s="1"/>
  <c r="AA221" i="11"/>
  <c r="Z221" i="11" s="1"/>
  <c r="AA235" i="11"/>
  <c r="Z235" i="11" s="1"/>
  <c r="AA246" i="11"/>
  <c r="Z246" i="11" s="1"/>
  <c r="AA260" i="11"/>
  <c r="Z260" i="11" s="1"/>
  <c r="AA272" i="11"/>
  <c r="Z272" i="11" s="1"/>
  <c r="AA285" i="11"/>
  <c r="Z285" i="11" s="1"/>
  <c r="AA299" i="11"/>
  <c r="Z299" i="11" s="1"/>
  <c r="AA310" i="11"/>
  <c r="Z310" i="11" s="1"/>
  <c r="AA324" i="11"/>
  <c r="Z324" i="11" s="1"/>
  <c r="AA336" i="11"/>
  <c r="Z336" i="11" s="1"/>
  <c r="AA349" i="11"/>
  <c r="Z349" i="11" s="1"/>
  <c r="AA147" i="11"/>
  <c r="Z147" i="11" s="1"/>
  <c r="AA158" i="11"/>
  <c r="Z158" i="11" s="1"/>
  <c r="AA172" i="11"/>
  <c r="Z172" i="11" s="1"/>
  <c r="AA184" i="11"/>
  <c r="Z184" i="11" s="1"/>
  <c r="AA197" i="11"/>
  <c r="Z197" i="11" s="1"/>
  <c r="AA211" i="11"/>
  <c r="Z211" i="11" s="1"/>
  <c r="AA222" i="11"/>
  <c r="Z222" i="11" s="1"/>
  <c r="AA236" i="11"/>
  <c r="Z236" i="11" s="1"/>
  <c r="AA248" i="11"/>
  <c r="Z248" i="11" s="1"/>
  <c r="AA261" i="11"/>
  <c r="Z261" i="11" s="1"/>
  <c r="AA275" i="11"/>
  <c r="Z275" i="11" s="1"/>
  <c r="AA286" i="11"/>
  <c r="Z286" i="11" s="1"/>
  <c r="AA300" i="11"/>
  <c r="Z300" i="11" s="1"/>
  <c r="AA312" i="11"/>
  <c r="Z312" i="11" s="1"/>
  <c r="AA325" i="11"/>
  <c r="Z325" i="11" s="1"/>
  <c r="AA339" i="11"/>
  <c r="Z339" i="11" s="1"/>
  <c r="AA350" i="11"/>
  <c r="Z350" i="11" s="1"/>
  <c r="AA364" i="11"/>
  <c r="Z364" i="11" s="1"/>
  <c r="AA374" i="11"/>
  <c r="Z374" i="11" s="1"/>
  <c r="AA386" i="11"/>
  <c r="Z386" i="11" s="1"/>
  <c r="AA396" i="11"/>
  <c r="Z396" i="11" s="1"/>
  <c r="AA406" i="11"/>
  <c r="Z406" i="11" s="1"/>
  <c r="AA418" i="11"/>
  <c r="Z418" i="11" s="1"/>
  <c r="AA428" i="11"/>
  <c r="Z428" i="11" s="1"/>
  <c r="AA438" i="11"/>
  <c r="Z438" i="11" s="1"/>
  <c r="AA450" i="11"/>
  <c r="Z450" i="11" s="1"/>
  <c r="AA460" i="11"/>
  <c r="Z460" i="11" s="1"/>
  <c r="AA470" i="11"/>
  <c r="Z470" i="11" s="1"/>
  <c r="AA482" i="11"/>
  <c r="Z482" i="11" s="1"/>
  <c r="AA492" i="11"/>
  <c r="Z492" i="11" s="1"/>
  <c r="AA502" i="11"/>
  <c r="Z502" i="11" s="1"/>
  <c r="AA514" i="11"/>
  <c r="Z514" i="11" s="1"/>
  <c r="AA524" i="11"/>
  <c r="Z524" i="11" s="1"/>
  <c r="AA534" i="11"/>
  <c r="Z534" i="11" s="1"/>
  <c r="AA546" i="11"/>
  <c r="Z546" i="11" s="1"/>
  <c r="AA556" i="11"/>
  <c r="Z556" i="11" s="1"/>
  <c r="AA566" i="11"/>
  <c r="Z566" i="11" s="1"/>
  <c r="AA578" i="11"/>
  <c r="Z578" i="11" s="1"/>
  <c r="AA588" i="11"/>
  <c r="Z588" i="11" s="1"/>
  <c r="AA598" i="11"/>
  <c r="Z598" i="11" s="1"/>
  <c r="AA610" i="11"/>
  <c r="Z610" i="11" s="1"/>
  <c r="AA134" i="11"/>
  <c r="Z134" i="11" s="1"/>
  <c r="AA148" i="11"/>
  <c r="Z148" i="11" s="1"/>
  <c r="AA160" i="11"/>
  <c r="Z160" i="11" s="1"/>
  <c r="AA173" i="11"/>
  <c r="Z173" i="11" s="1"/>
  <c r="AA187" i="11"/>
  <c r="Z187" i="11" s="1"/>
  <c r="AA198" i="11"/>
  <c r="Z198" i="11" s="1"/>
  <c r="AA212" i="11"/>
  <c r="Z212" i="11" s="1"/>
  <c r="AA224" i="11"/>
  <c r="Z224" i="11" s="1"/>
  <c r="AA237" i="11"/>
  <c r="Z237" i="11" s="1"/>
  <c r="AA251" i="11"/>
  <c r="Z251" i="11" s="1"/>
  <c r="AA262" i="11"/>
  <c r="Z262" i="11" s="1"/>
  <c r="AA276" i="11"/>
  <c r="Z276" i="11" s="1"/>
  <c r="AA288" i="11"/>
  <c r="Z288" i="11" s="1"/>
  <c r="AA301" i="11"/>
  <c r="Z301" i="11" s="1"/>
  <c r="AA315" i="11"/>
  <c r="Z315" i="11" s="1"/>
  <c r="AA326" i="11"/>
  <c r="Z326" i="11" s="1"/>
  <c r="AA340" i="11"/>
  <c r="Z340" i="11" s="1"/>
  <c r="AA352" i="11"/>
  <c r="Z352" i="11" s="1"/>
  <c r="AA365" i="11"/>
  <c r="Z365" i="11" s="1"/>
  <c r="AA376" i="11"/>
  <c r="Z376" i="11" s="1"/>
  <c r="AA387" i="11"/>
  <c r="Z387" i="11" s="1"/>
  <c r="AA397" i="11"/>
  <c r="Z397" i="11" s="1"/>
  <c r="AA408" i="11"/>
  <c r="Z408" i="11" s="1"/>
  <c r="AA419" i="11"/>
  <c r="Z419" i="11" s="1"/>
  <c r="AA429" i="11"/>
  <c r="Z429" i="11" s="1"/>
  <c r="AA440" i="11"/>
  <c r="Z440" i="11" s="1"/>
  <c r="AA451" i="11"/>
  <c r="Z451" i="11" s="1"/>
  <c r="AA461" i="11"/>
  <c r="Z461" i="11" s="1"/>
  <c r="AA472" i="11"/>
  <c r="Z472" i="11" s="1"/>
  <c r="AA483" i="11"/>
  <c r="Z483" i="11" s="1"/>
  <c r="AA493" i="11"/>
  <c r="Z493" i="11" s="1"/>
  <c r="AA504" i="11"/>
  <c r="Z504" i="11" s="1"/>
  <c r="AA515" i="11"/>
  <c r="Z515" i="11" s="1"/>
  <c r="AA525" i="11"/>
  <c r="Z525" i="11" s="1"/>
  <c r="AA536" i="11"/>
  <c r="Z536" i="11" s="1"/>
  <c r="AA547" i="11"/>
  <c r="Z547" i="11" s="1"/>
  <c r="AA557" i="11"/>
  <c r="Z557" i="11" s="1"/>
  <c r="AA568" i="11"/>
  <c r="Z568" i="11" s="1"/>
  <c r="AA579" i="11"/>
  <c r="Z579" i="11" s="1"/>
  <c r="AA589" i="11"/>
  <c r="Z589" i="11" s="1"/>
  <c r="AA600" i="11"/>
  <c r="Z600" i="11" s="1"/>
  <c r="AA611" i="11"/>
  <c r="Z611" i="11" s="1"/>
  <c r="AA136" i="11"/>
  <c r="Z136" i="11" s="1"/>
  <c r="AA149" i="11"/>
  <c r="Z149" i="11" s="1"/>
  <c r="AA163" i="11"/>
  <c r="Z163" i="11" s="1"/>
  <c r="AA174" i="11"/>
  <c r="Z174" i="11" s="1"/>
  <c r="AA188" i="11"/>
  <c r="Z188" i="11" s="1"/>
  <c r="AA200" i="11"/>
  <c r="Z200" i="11" s="1"/>
  <c r="AA213" i="11"/>
  <c r="Z213" i="11" s="1"/>
  <c r="AA227" i="11"/>
  <c r="Z227" i="11" s="1"/>
  <c r="AA238" i="11"/>
  <c r="Z238" i="11" s="1"/>
  <c r="AA252" i="11"/>
  <c r="Z252" i="11" s="1"/>
  <c r="AA264" i="11"/>
  <c r="Z264" i="11" s="1"/>
  <c r="AA277" i="11"/>
  <c r="Z277" i="11" s="1"/>
  <c r="AA291" i="11"/>
  <c r="Z291" i="11" s="1"/>
  <c r="AA302" i="11"/>
  <c r="Z302" i="11" s="1"/>
  <c r="AA316" i="11"/>
  <c r="Z316" i="11" s="1"/>
  <c r="AA328" i="11"/>
  <c r="Z328" i="11" s="1"/>
  <c r="AA341" i="11"/>
  <c r="Z341" i="11" s="1"/>
  <c r="AA355" i="11"/>
  <c r="Z355" i="11" s="1"/>
  <c r="AA366" i="11"/>
  <c r="Z366" i="11" s="1"/>
  <c r="AA378" i="11"/>
  <c r="Z378" i="11" s="1"/>
  <c r="AA388" i="11"/>
  <c r="Z388" i="11" s="1"/>
  <c r="AA398" i="11"/>
  <c r="Z398" i="11" s="1"/>
  <c r="AA410" i="11"/>
  <c r="Z410" i="11" s="1"/>
  <c r="AA420" i="11"/>
  <c r="Z420" i="11" s="1"/>
  <c r="AA430" i="11"/>
  <c r="Z430" i="11" s="1"/>
  <c r="AA442" i="11"/>
  <c r="Z442" i="11" s="1"/>
  <c r="AA452" i="11"/>
  <c r="Z452" i="11" s="1"/>
  <c r="AA462" i="11"/>
  <c r="Z462" i="11" s="1"/>
  <c r="AA474" i="11"/>
  <c r="Z474" i="11" s="1"/>
  <c r="AA484" i="11"/>
  <c r="Z484" i="11" s="1"/>
  <c r="AA494" i="11"/>
  <c r="Z494" i="11" s="1"/>
  <c r="AA506" i="11"/>
  <c r="Z506" i="11" s="1"/>
  <c r="AA516" i="11"/>
  <c r="Z516" i="11" s="1"/>
  <c r="AA526" i="11"/>
  <c r="Z526" i="11" s="1"/>
  <c r="AA538" i="11"/>
  <c r="Z538" i="11" s="1"/>
  <c r="AA548" i="11"/>
  <c r="Z548" i="11" s="1"/>
  <c r="AA558" i="11"/>
  <c r="Z558" i="11" s="1"/>
  <c r="AA570" i="11"/>
  <c r="Z570" i="11" s="1"/>
  <c r="AA580" i="11"/>
  <c r="Z580" i="11" s="1"/>
  <c r="AA590" i="11"/>
  <c r="Z590" i="11" s="1"/>
  <c r="AA602" i="11"/>
  <c r="Z602" i="11" s="1"/>
  <c r="AA612" i="11"/>
  <c r="Z612" i="11" s="1"/>
  <c r="AA139" i="11"/>
  <c r="Z139" i="11" s="1"/>
  <c r="AA150" i="11"/>
  <c r="Z150" i="11" s="1"/>
  <c r="AA164" i="11"/>
  <c r="Z164" i="11" s="1"/>
  <c r="AA176" i="11"/>
  <c r="Z176" i="11" s="1"/>
  <c r="AA189" i="11"/>
  <c r="Z189" i="11" s="1"/>
  <c r="AA203" i="11"/>
  <c r="Z203" i="11" s="1"/>
  <c r="AA214" i="11"/>
  <c r="Z214" i="11" s="1"/>
  <c r="AA228" i="11"/>
  <c r="Z228" i="11" s="1"/>
  <c r="AA240" i="11"/>
  <c r="Z240" i="11" s="1"/>
  <c r="AA253" i="11"/>
  <c r="Z253" i="11" s="1"/>
  <c r="AA267" i="11"/>
  <c r="Z267" i="11" s="1"/>
  <c r="AA278" i="11"/>
  <c r="Z278" i="11" s="1"/>
  <c r="AA292" i="11"/>
  <c r="Z292" i="11" s="1"/>
  <c r="AA304" i="11"/>
  <c r="Z304" i="11" s="1"/>
  <c r="AA317" i="11"/>
  <c r="Z317" i="11" s="1"/>
  <c r="AA331" i="11"/>
  <c r="Z331" i="11" s="1"/>
  <c r="AA342" i="11"/>
  <c r="Z342" i="11" s="1"/>
  <c r="AA356" i="11"/>
  <c r="Z356" i="11" s="1"/>
  <c r="AA368" i="11"/>
  <c r="Z368" i="11" s="1"/>
  <c r="AA379" i="11"/>
  <c r="Z379" i="11" s="1"/>
  <c r="AA389" i="11"/>
  <c r="Z389" i="11" s="1"/>
  <c r="AA400" i="11"/>
  <c r="Z400" i="11" s="1"/>
  <c r="AA411" i="11"/>
  <c r="Z411" i="11" s="1"/>
  <c r="AA421" i="11"/>
  <c r="Z421" i="11" s="1"/>
  <c r="AA432" i="11"/>
  <c r="Z432" i="11" s="1"/>
  <c r="AA443" i="11"/>
  <c r="Z443" i="11" s="1"/>
  <c r="AA453" i="11"/>
  <c r="Z453" i="11" s="1"/>
  <c r="AA464" i="11"/>
  <c r="Z464" i="11" s="1"/>
  <c r="AA475" i="11"/>
  <c r="Z475" i="11" s="1"/>
  <c r="AA485" i="11"/>
  <c r="Z485" i="11" s="1"/>
  <c r="AA496" i="11"/>
  <c r="Z496" i="11" s="1"/>
  <c r="AA507" i="11"/>
  <c r="Z507" i="11" s="1"/>
  <c r="AA517" i="11"/>
  <c r="Z517" i="11" s="1"/>
  <c r="AA528" i="11"/>
  <c r="Z528" i="11" s="1"/>
  <c r="AA539" i="11"/>
  <c r="Z539" i="11" s="1"/>
  <c r="AA549" i="11"/>
  <c r="Z549" i="11" s="1"/>
  <c r="AA560" i="11"/>
  <c r="Z560" i="11" s="1"/>
  <c r="AA571" i="11"/>
  <c r="Z571" i="11" s="1"/>
  <c r="AA581" i="11"/>
  <c r="Z581" i="11" s="1"/>
  <c r="AA592" i="11"/>
  <c r="Z592" i="11" s="1"/>
  <c r="AA603" i="11"/>
  <c r="Z603" i="11" s="1"/>
  <c r="AA155" i="11"/>
  <c r="Z155" i="11" s="1"/>
  <c r="AA190" i="11"/>
  <c r="Z190" i="11" s="1"/>
  <c r="AA220" i="11"/>
  <c r="Z220" i="11" s="1"/>
  <c r="AA256" i="11"/>
  <c r="Z256" i="11" s="1"/>
  <c r="AA293" i="11"/>
  <c r="Z293" i="11" s="1"/>
  <c r="AA323" i="11"/>
  <c r="Z323" i="11" s="1"/>
  <c r="AA358" i="11"/>
  <c r="Z358" i="11" s="1"/>
  <c r="AA381" i="11"/>
  <c r="Z381" i="11" s="1"/>
  <c r="AA403" i="11"/>
  <c r="Z403" i="11" s="1"/>
  <c r="AA424" i="11"/>
  <c r="Z424" i="11" s="1"/>
  <c r="AA445" i="11"/>
  <c r="Z445" i="11" s="1"/>
  <c r="AA467" i="11"/>
  <c r="Z467" i="11" s="1"/>
  <c r="AA488" i="11"/>
  <c r="Z488" i="11" s="1"/>
  <c r="AA509" i="11"/>
  <c r="Z509" i="11" s="1"/>
  <c r="AA531" i="11"/>
  <c r="Z531" i="11" s="1"/>
  <c r="AA552" i="11"/>
  <c r="Z552" i="11" s="1"/>
  <c r="AA573" i="11"/>
  <c r="Z573" i="11" s="1"/>
  <c r="AA595" i="11"/>
  <c r="Z595" i="11" s="1"/>
  <c r="AA156" i="11"/>
  <c r="Z156" i="11" s="1"/>
  <c r="AA192" i="11"/>
  <c r="Z192" i="11" s="1"/>
  <c r="AA229" i="11"/>
  <c r="Z229" i="11" s="1"/>
  <c r="AA259" i="11"/>
  <c r="Z259" i="11" s="1"/>
  <c r="AA294" i="11"/>
  <c r="Z294" i="11" s="1"/>
  <c r="AA332" i="11"/>
  <c r="Z332" i="11" s="1"/>
  <c r="AA360" i="11"/>
  <c r="Z360" i="11" s="1"/>
  <c r="AA382" i="11"/>
  <c r="Z382" i="11" s="1"/>
  <c r="AA404" i="11"/>
  <c r="Z404" i="11" s="1"/>
  <c r="AA426" i="11"/>
  <c r="Z426" i="11" s="1"/>
  <c r="AA446" i="11"/>
  <c r="Z446" i="11" s="1"/>
  <c r="AA468" i="11"/>
  <c r="Z468" i="11" s="1"/>
  <c r="AA490" i="11"/>
  <c r="Z490" i="11" s="1"/>
  <c r="AA510" i="11"/>
  <c r="Z510" i="11" s="1"/>
  <c r="AA532" i="11"/>
  <c r="Z532" i="11" s="1"/>
  <c r="AA554" i="11"/>
  <c r="Z554" i="11" s="1"/>
  <c r="AA574" i="11"/>
  <c r="Z574" i="11" s="1"/>
  <c r="AA596" i="11"/>
  <c r="Z596" i="11" s="1"/>
  <c r="AA165" i="11"/>
  <c r="Z165" i="11" s="1"/>
  <c r="AA195" i="11"/>
  <c r="Z195" i="11" s="1"/>
  <c r="AA230" i="11"/>
  <c r="Z230" i="11" s="1"/>
  <c r="AA268" i="11"/>
  <c r="Z268" i="11" s="1"/>
  <c r="AA296" i="11"/>
  <c r="Z296" i="11" s="1"/>
  <c r="AA333" i="11"/>
  <c r="Z333" i="11" s="1"/>
  <c r="AA363" i="11"/>
  <c r="Z363" i="11" s="1"/>
  <c r="AA384" i="11"/>
  <c r="Z384" i="11" s="1"/>
  <c r="AA405" i="11"/>
  <c r="Z405" i="11" s="1"/>
  <c r="AA427" i="11"/>
  <c r="Z427" i="11" s="1"/>
  <c r="AA448" i="11"/>
  <c r="Z448" i="11" s="1"/>
  <c r="AA469" i="11"/>
  <c r="Z469" i="11" s="1"/>
  <c r="AA491" i="11"/>
  <c r="Z491" i="11" s="1"/>
  <c r="AA512" i="11"/>
  <c r="Z512" i="11" s="1"/>
  <c r="AA533" i="11"/>
  <c r="Z533" i="11" s="1"/>
  <c r="AA555" i="11"/>
  <c r="Z555" i="11" s="1"/>
  <c r="AA576" i="11"/>
  <c r="Z576" i="11" s="1"/>
  <c r="AA597" i="11"/>
  <c r="Z597" i="11" s="1"/>
  <c r="AA166" i="11"/>
  <c r="Z166" i="11" s="1"/>
  <c r="AA204" i="11"/>
  <c r="Z204" i="11" s="1"/>
  <c r="AA232" i="11"/>
  <c r="Z232" i="11" s="1"/>
  <c r="AA269" i="11"/>
  <c r="Z269" i="11" s="1"/>
  <c r="AA307" i="11"/>
  <c r="Z307" i="11" s="1"/>
  <c r="AA334" i="11"/>
  <c r="Z334" i="11" s="1"/>
  <c r="AA370" i="11"/>
  <c r="Z370" i="11" s="1"/>
  <c r="AA390" i="11"/>
  <c r="Z390" i="11" s="1"/>
  <c r="AA412" i="11"/>
  <c r="Z412" i="11" s="1"/>
  <c r="AA434" i="11"/>
  <c r="Z434" i="11" s="1"/>
  <c r="AA454" i="11"/>
  <c r="Z454" i="11" s="1"/>
  <c r="AA476" i="11"/>
  <c r="Z476" i="11" s="1"/>
  <c r="AA498" i="11"/>
  <c r="Z498" i="11" s="1"/>
  <c r="AA518" i="11"/>
  <c r="Z518" i="11" s="1"/>
  <c r="AA540" i="11"/>
  <c r="Z540" i="11" s="1"/>
  <c r="AA562" i="11"/>
  <c r="Z562" i="11" s="1"/>
  <c r="AA582" i="11"/>
  <c r="Z582" i="11" s="1"/>
  <c r="AA604" i="11"/>
  <c r="Z604" i="11" s="1"/>
  <c r="AA140" i="11"/>
  <c r="Z140" i="11" s="1"/>
  <c r="AA168" i="11"/>
  <c r="Z168" i="11" s="1"/>
  <c r="AA205" i="11"/>
  <c r="Z205" i="11" s="1"/>
  <c r="AA243" i="11"/>
  <c r="Z243" i="11" s="1"/>
  <c r="AA270" i="11"/>
  <c r="Z270" i="11" s="1"/>
  <c r="AA308" i="11"/>
  <c r="Z308" i="11" s="1"/>
  <c r="AA344" i="11"/>
  <c r="Z344" i="11" s="1"/>
  <c r="AA371" i="11"/>
  <c r="Z371" i="11" s="1"/>
  <c r="AA392" i="11"/>
  <c r="Z392" i="11" s="1"/>
  <c r="AA413" i="11"/>
  <c r="Z413" i="11" s="1"/>
  <c r="AA435" i="11"/>
  <c r="Z435" i="11" s="1"/>
  <c r="AA456" i="11"/>
  <c r="Z456" i="11" s="1"/>
  <c r="AA477" i="11"/>
  <c r="Z477" i="11" s="1"/>
  <c r="AA499" i="11"/>
  <c r="Z499" i="11" s="1"/>
  <c r="AA520" i="11"/>
  <c r="Z520" i="11" s="1"/>
  <c r="AA541" i="11"/>
  <c r="Z541" i="11" s="1"/>
  <c r="AA563" i="11"/>
  <c r="Z563" i="11" s="1"/>
  <c r="AA584" i="11"/>
  <c r="Z584" i="11" s="1"/>
  <c r="AA605" i="11"/>
  <c r="Z605" i="11" s="1"/>
  <c r="AA133" i="11"/>
  <c r="Z133" i="11" s="1"/>
  <c r="AA141" i="11"/>
  <c r="Z141" i="11" s="1"/>
  <c r="AA219" i="11"/>
  <c r="Z219" i="11" s="1"/>
  <c r="AA318" i="11"/>
  <c r="Z318" i="11" s="1"/>
  <c r="AA394" i="11"/>
  <c r="Z394" i="11" s="1"/>
  <c r="AA444" i="11"/>
  <c r="Z444" i="11" s="1"/>
  <c r="AA501" i="11"/>
  <c r="Z501" i="11" s="1"/>
  <c r="AA564" i="11"/>
  <c r="Z564" i="11" s="1"/>
  <c r="AA142" i="11"/>
  <c r="Z142" i="11" s="1"/>
  <c r="AA244" i="11"/>
  <c r="Z244" i="11" s="1"/>
  <c r="AA320" i="11"/>
  <c r="Z320" i="11" s="1"/>
  <c r="AA395" i="11"/>
  <c r="Z395" i="11" s="1"/>
  <c r="AA458" i="11"/>
  <c r="Z458" i="11" s="1"/>
  <c r="AA508" i="11"/>
  <c r="Z508" i="11" s="1"/>
  <c r="AA565" i="11"/>
  <c r="Z565" i="11" s="1"/>
  <c r="AA152" i="11"/>
  <c r="Z152" i="11" s="1"/>
  <c r="AA245" i="11"/>
  <c r="Z245" i="11" s="1"/>
  <c r="AA347" i="11"/>
  <c r="Z347" i="11" s="1"/>
  <c r="AA402" i="11"/>
  <c r="Z402" i="11" s="1"/>
  <c r="AA459" i="11"/>
  <c r="Z459" i="11" s="1"/>
  <c r="AA522" i="11"/>
  <c r="Z522" i="11" s="1"/>
  <c r="AA572" i="11"/>
  <c r="Z572" i="11" s="1"/>
  <c r="AA181" i="11"/>
  <c r="Z181" i="11" s="1"/>
  <c r="AA283" i="11"/>
  <c r="Z283" i="11" s="1"/>
  <c r="AA372" i="11"/>
  <c r="Z372" i="11" s="1"/>
  <c r="AA422" i="11"/>
  <c r="Z422" i="11" s="1"/>
  <c r="AA480" i="11"/>
  <c r="Z480" i="11" s="1"/>
  <c r="AA542" i="11"/>
  <c r="Z542" i="11" s="1"/>
  <c r="AA594" i="11"/>
  <c r="Z594" i="11" s="1"/>
  <c r="AA284" i="11"/>
  <c r="Z284" i="11" s="1"/>
  <c r="AA436" i="11"/>
  <c r="Z436" i="11" s="1"/>
  <c r="AA544" i="11"/>
  <c r="Z544" i="11" s="1"/>
  <c r="AA309" i="11"/>
  <c r="Z309" i="11" s="1"/>
  <c r="AA437" i="11"/>
  <c r="Z437" i="11" s="1"/>
  <c r="AA550" i="11"/>
  <c r="Z550" i="11" s="1"/>
  <c r="AA206" i="11"/>
  <c r="Z206" i="11" s="1"/>
  <c r="AA373" i="11"/>
  <c r="Z373" i="11" s="1"/>
  <c r="AA486" i="11"/>
  <c r="Z486" i="11" s="1"/>
  <c r="AA606" i="11"/>
  <c r="Z606" i="11" s="1"/>
  <c r="AA216" i="11"/>
  <c r="Z216" i="11" s="1"/>
  <c r="AA380" i="11"/>
  <c r="Z380" i="11" s="1"/>
  <c r="AA500" i="11"/>
  <c r="Z500" i="11" s="1"/>
  <c r="AA608" i="11"/>
  <c r="Z608" i="11" s="1"/>
  <c r="AA357" i="11"/>
  <c r="Z357" i="11" s="1"/>
  <c r="AA587" i="11"/>
  <c r="Z587" i="11" s="1"/>
  <c r="AA414" i="11"/>
  <c r="Z414" i="11" s="1"/>
  <c r="AA416" i="11"/>
  <c r="Z416" i="11" s="1"/>
  <c r="AA179" i="11"/>
  <c r="Z179" i="11" s="1"/>
  <c r="AA466" i="11"/>
  <c r="Z466" i="11" s="1"/>
  <c r="AA180" i="11"/>
  <c r="Z180" i="11" s="1"/>
  <c r="AA478" i="11"/>
  <c r="Z478" i="11" s="1"/>
  <c r="AA348" i="11"/>
  <c r="Z348" i="11" s="1"/>
  <c r="AA523" i="11"/>
  <c r="Z523" i="11" s="1"/>
  <c r="AA530" i="11"/>
  <c r="Z530" i="11" s="1"/>
  <c r="AA280" i="11"/>
  <c r="Z280" i="11" s="1"/>
  <c r="AA586" i="11"/>
  <c r="Z586" i="11" s="1"/>
  <c r="AA254" i="11"/>
  <c r="Z254" i="11" s="1"/>
  <c r="F250" i="11"/>
  <c r="E250" i="11" s="1"/>
  <c r="F195" i="11"/>
  <c r="E195" i="11" s="1"/>
  <c r="F259" i="11"/>
  <c r="E259" i="11" s="1"/>
  <c r="F323" i="11"/>
  <c r="E323" i="11" s="1"/>
  <c r="F387" i="11"/>
  <c r="E387" i="11" s="1"/>
  <c r="F451" i="11"/>
  <c r="E451" i="11" s="1"/>
  <c r="F515" i="11"/>
  <c r="E515" i="11" s="1"/>
  <c r="F579" i="11"/>
  <c r="E579" i="11" s="1"/>
  <c r="F228" i="11"/>
  <c r="E228" i="11" s="1"/>
  <c r="F292" i="11"/>
  <c r="E292" i="11" s="1"/>
  <c r="F356" i="11"/>
  <c r="E356" i="11" s="1"/>
  <c r="F221" i="11"/>
  <c r="E221" i="11" s="1"/>
  <c r="F285" i="11"/>
  <c r="E285" i="11" s="1"/>
  <c r="F349" i="11"/>
  <c r="E349" i="11" s="1"/>
  <c r="F413" i="11"/>
  <c r="E413" i="11" s="1"/>
  <c r="F477" i="11"/>
  <c r="E477" i="11" s="1"/>
  <c r="F541" i="11"/>
  <c r="E541" i="11" s="1"/>
  <c r="F605" i="11"/>
  <c r="E605" i="11" s="1"/>
  <c r="F246" i="11"/>
  <c r="E246" i="11" s="1"/>
  <c r="F310" i="11"/>
  <c r="E310" i="11" s="1"/>
  <c r="F374" i="11"/>
  <c r="E374" i="11" s="1"/>
  <c r="F438" i="11"/>
  <c r="E438" i="11" s="1"/>
  <c r="F502" i="11"/>
  <c r="E502" i="11" s="1"/>
  <c r="F566" i="11"/>
  <c r="E566" i="11" s="1"/>
  <c r="F330" i="11"/>
  <c r="E330" i="11" s="1"/>
  <c r="F448" i="11"/>
  <c r="E448" i="11" s="1"/>
  <c r="F551" i="11"/>
  <c r="E551" i="11" s="1"/>
  <c r="F327" i="11"/>
  <c r="E327" i="11" s="1"/>
  <c r="F224" i="11"/>
  <c r="E224" i="11" s="1"/>
  <c r="F575" i="11"/>
  <c r="E575" i="11" s="1"/>
  <c r="F271" i="11"/>
  <c r="E271" i="11" s="1"/>
  <c r="F399" i="11"/>
  <c r="E399" i="11" s="1"/>
  <c r="F500" i="11"/>
  <c r="E500" i="11" s="1"/>
  <c r="F602" i="11"/>
  <c r="E602" i="11" s="1"/>
  <c r="F392" i="11"/>
  <c r="E392" i="11" s="1"/>
  <c r="F304" i="11"/>
  <c r="E304" i="11" s="1"/>
  <c r="F425" i="11"/>
  <c r="E425" i="11" s="1"/>
  <c r="F528" i="11"/>
  <c r="E528" i="11" s="1"/>
  <c r="F440" i="11"/>
  <c r="E440" i="11" s="1"/>
  <c r="F306" i="11"/>
  <c r="E306" i="11" s="1"/>
  <c r="F492" i="11"/>
  <c r="E492" i="11" s="1"/>
  <c r="F343" i="11"/>
  <c r="E343" i="11" s="1"/>
  <c r="F328" i="11"/>
  <c r="E328" i="11" s="1"/>
  <c r="F297" i="11"/>
  <c r="E297" i="11" s="1"/>
  <c r="F321" i="11"/>
  <c r="E321" i="11" s="1"/>
  <c r="F465" i="11"/>
  <c r="E465" i="11" s="1"/>
  <c r="F428" i="11"/>
  <c r="E428" i="11" s="1"/>
  <c r="F610" i="11"/>
  <c r="E610" i="11" s="1"/>
  <c r="F511" i="11"/>
  <c r="E511" i="11" s="1"/>
  <c r="F194" i="11"/>
  <c r="E194" i="11" s="1"/>
  <c r="F203" i="11"/>
  <c r="E203" i="11" s="1"/>
  <c r="F267" i="11"/>
  <c r="E267" i="11" s="1"/>
  <c r="F331" i="11"/>
  <c r="E331" i="11" s="1"/>
  <c r="F395" i="11"/>
  <c r="E395" i="11" s="1"/>
  <c r="F459" i="11"/>
  <c r="E459" i="11" s="1"/>
  <c r="F523" i="11"/>
  <c r="E523" i="11" s="1"/>
  <c r="F587" i="11"/>
  <c r="E587" i="11" s="1"/>
  <c r="F236" i="11"/>
  <c r="E236" i="11" s="1"/>
  <c r="F300" i="11"/>
  <c r="E300" i="11" s="1"/>
  <c r="F364" i="11"/>
  <c r="E364" i="11" s="1"/>
  <c r="F229" i="11"/>
  <c r="E229" i="11" s="1"/>
  <c r="F293" i="11"/>
  <c r="E293" i="11" s="1"/>
  <c r="F357" i="11"/>
  <c r="E357" i="11" s="1"/>
  <c r="F421" i="11"/>
  <c r="E421" i="11" s="1"/>
  <c r="F485" i="11"/>
  <c r="E485" i="11" s="1"/>
  <c r="F549" i="11"/>
  <c r="E549" i="11" s="1"/>
  <c r="F254" i="11"/>
  <c r="E254" i="11" s="1"/>
  <c r="F318" i="11"/>
  <c r="E318" i="11" s="1"/>
  <c r="F382" i="11"/>
  <c r="E382" i="11" s="1"/>
  <c r="F446" i="11"/>
  <c r="E446" i="11" s="1"/>
  <c r="F510" i="11"/>
  <c r="E510" i="11" s="1"/>
  <c r="F574" i="11"/>
  <c r="E574" i="11" s="1"/>
  <c r="F208" i="11"/>
  <c r="E208" i="11" s="1"/>
  <c r="F346" i="11"/>
  <c r="E346" i="11" s="1"/>
  <c r="F460" i="11"/>
  <c r="E460" i="11" s="1"/>
  <c r="F562" i="11"/>
  <c r="E562" i="11" s="1"/>
  <c r="F359" i="11"/>
  <c r="E359" i="11" s="1"/>
  <c r="F280" i="11"/>
  <c r="E280" i="11" s="1"/>
  <c r="F248" i="11"/>
  <c r="E248" i="11" s="1"/>
  <c r="F612" i="11"/>
  <c r="E612" i="11" s="1"/>
  <c r="F287" i="11"/>
  <c r="E287" i="11" s="1"/>
  <c r="F410" i="11"/>
  <c r="E410" i="11" s="1"/>
  <c r="F513" i="11"/>
  <c r="E513" i="11" s="1"/>
  <c r="F223" i="11"/>
  <c r="E223" i="11" s="1"/>
  <c r="F471" i="11"/>
  <c r="E471" i="11" s="1"/>
  <c r="F320" i="11"/>
  <c r="E320" i="11" s="1"/>
  <c r="F439" i="11"/>
  <c r="E439" i="11" s="1"/>
  <c r="F540" i="11"/>
  <c r="E540" i="11" s="1"/>
  <c r="F479" i="11"/>
  <c r="E479" i="11" s="1"/>
  <c r="F322" i="11"/>
  <c r="E322" i="11" s="1"/>
  <c r="F519" i="11"/>
  <c r="E519" i="11" s="1"/>
  <c r="F391" i="11"/>
  <c r="E391" i="11" s="1"/>
  <c r="F376" i="11"/>
  <c r="E376" i="11" s="1"/>
  <c r="F361" i="11"/>
  <c r="E361" i="11" s="1"/>
  <c r="F193" i="11"/>
  <c r="E193" i="11" s="1"/>
  <c r="F353" i="11"/>
  <c r="E353" i="11" s="1"/>
  <c r="F490" i="11"/>
  <c r="E490" i="11" s="1"/>
  <c r="F455" i="11"/>
  <c r="E455" i="11" s="1"/>
  <c r="F295" i="11"/>
  <c r="E295" i="11" s="1"/>
  <c r="F247" i="11"/>
  <c r="E247" i="11" s="1"/>
  <c r="F561" i="11"/>
  <c r="E561" i="11" s="1"/>
  <c r="F235" i="11"/>
  <c r="E235" i="11" s="1"/>
  <c r="F363" i="11"/>
  <c r="E363" i="11" s="1"/>
  <c r="F491" i="11"/>
  <c r="E491" i="11" s="1"/>
  <c r="F268" i="11"/>
  <c r="E268" i="11" s="1"/>
  <c r="F332" i="11"/>
  <c r="E332" i="11" s="1"/>
  <c r="F197" i="11"/>
  <c r="E197" i="11" s="1"/>
  <c r="F389" i="11"/>
  <c r="E389" i="11" s="1"/>
  <c r="F581" i="11"/>
  <c r="E581" i="11" s="1"/>
  <c r="F414" i="11"/>
  <c r="E414" i="11" s="1"/>
  <c r="F606" i="11"/>
  <c r="E606" i="11" s="1"/>
  <c r="F209" i="11"/>
  <c r="E209" i="11" s="1"/>
  <c r="F545" i="11"/>
  <c r="E545" i="11" s="1"/>
  <c r="F489" i="11"/>
  <c r="E489" i="11" s="1"/>
  <c r="F240" i="11"/>
  <c r="E240" i="11" s="1"/>
  <c r="F599" i="11"/>
  <c r="E599" i="11" s="1"/>
  <c r="F258" i="11"/>
  <c r="E258" i="11" s="1"/>
  <c r="F377" i="11"/>
  <c r="E377" i="11" s="1"/>
  <c r="F234" i="11"/>
  <c r="E234" i="11" s="1"/>
  <c r="F307" i="11"/>
  <c r="E307" i="11" s="1"/>
  <c r="F435" i="11"/>
  <c r="E435" i="11" s="1"/>
  <c r="F212" i="11"/>
  <c r="E212" i="11" s="1"/>
  <c r="F333" i="11"/>
  <c r="E333" i="11" s="1"/>
  <c r="F525" i="11"/>
  <c r="E525" i="11" s="1"/>
  <c r="F230" i="11"/>
  <c r="E230" i="11" s="1"/>
  <c r="F486" i="11"/>
  <c r="E486" i="11" s="1"/>
  <c r="F298" i="11"/>
  <c r="E298" i="11" s="1"/>
  <c r="F241" i="11"/>
  <c r="E241" i="11" s="1"/>
  <c r="F484" i="11"/>
  <c r="E484" i="11" s="1"/>
  <c r="F474" i="11"/>
  <c r="E474" i="11" s="1"/>
  <c r="F201" i="11"/>
  <c r="E201" i="11" s="1"/>
  <c r="F400" i="11"/>
  <c r="E400" i="11" s="1"/>
  <c r="F593" i="11"/>
  <c r="E593" i="11" s="1"/>
  <c r="F200" i="11"/>
  <c r="E200" i="11" s="1"/>
  <c r="F586" i="11"/>
  <c r="E586" i="11" s="1"/>
  <c r="F354" i="11"/>
  <c r="E354" i="11" s="1"/>
  <c r="F420" i="11"/>
  <c r="E420" i="11" s="1"/>
  <c r="F202" i="11"/>
  <c r="E202" i="11" s="1"/>
  <c r="F211" i="11"/>
  <c r="E211" i="11" s="1"/>
  <c r="F275" i="11"/>
  <c r="E275" i="11" s="1"/>
  <c r="F339" i="11"/>
  <c r="E339" i="11" s="1"/>
  <c r="F403" i="11"/>
  <c r="E403" i="11" s="1"/>
  <c r="F467" i="11"/>
  <c r="E467" i="11" s="1"/>
  <c r="F531" i="11"/>
  <c r="E531" i="11" s="1"/>
  <c r="F595" i="11"/>
  <c r="E595" i="11" s="1"/>
  <c r="F244" i="11"/>
  <c r="E244" i="11" s="1"/>
  <c r="F308" i="11"/>
  <c r="E308" i="11" s="1"/>
  <c r="F372" i="11"/>
  <c r="E372" i="11" s="1"/>
  <c r="F237" i="11"/>
  <c r="E237" i="11" s="1"/>
  <c r="F301" i="11"/>
  <c r="E301" i="11" s="1"/>
  <c r="F365" i="11"/>
  <c r="E365" i="11" s="1"/>
  <c r="F429" i="11"/>
  <c r="E429" i="11" s="1"/>
  <c r="F493" i="11"/>
  <c r="E493" i="11" s="1"/>
  <c r="F557" i="11"/>
  <c r="E557" i="11" s="1"/>
  <c r="F198" i="11"/>
  <c r="E198" i="11" s="1"/>
  <c r="F262" i="11"/>
  <c r="E262" i="11" s="1"/>
  <c r="F326" i="11"/>
  <c r="E326" i="11" s="1"/>
  <c r="F390" i="11"/>
  <c r="E390" i="11" s="1"/>
  <c r="F454" i="11"/>
  <c r="E454" i="11" s="1"/>
  <c r="F518" i="11"/>
  <c r="E518" i="11" s="1"/>
  <c r="F582" i="11"/>
  <c r="E582" i="11" s="1"/>
  <c r="F231" i="11"/>
  <c r="E231" i="11" s="1"/>
  <c r="F362" i="11"/>
  <c r="E362" i="11" s="1"/>
  <c r="F473" i="11"/>
  <c r="E473" i="11" s="1"/>
  <c r="F576" i="11"/>
  <c r="E576" i="11" s="1"/>
  <c r="F417" i="11"/>
  <c r="E417" i="11" s="1"/>
  <c r="F344" i="11"/>
  <c r="E344" i="11" s="1"/>
  <c r="F281" i="11"/>
  <c r="E281" i="11" s="1"/>
  <c r="F303" i="11"/>
  <c r="E303" i="11" s="1"/>
  <c r="F424" i="11"/>
  <c r="E424" i="11" s="1"/>
  <c r="F527" i="11"/>
  <c r="E527" i="11" s="1"/>
  <c r="F311" i="11"/>
  <c r="E311" i="11" s="1"/>
  <c r="F521" i="11"/>
  <c r="E521" i="11" s="1"/>
  <c r="F336" i="11"/>
  <c r="E336" i="11" s="1"/>
  <c r="F450" i="11"/>
  <c r="E450" i="11" s="1"/>
  <c r="F553" i="11"/>
  <c r="E553" i="11" s="1"/>
  <c r="F504" i="11"/>
  <c r="E504" i="11" s="1"/>
  <c r="F338" i="11"/>
  <c r="E338" i="11" s="1"/>
  <c r="F544" i="11"/>
  <c r="E544" i="11" s="1"/>
  <c r="F442" i="11"/>
  <c r="E442" i="11" s="1"/>
  <c r="F432" i="11"/>
  <c r="E432" i="11" s="1"/>
  <c r="F408" i="11"/>
  <c r="E408" i="11" s="1"/>
  <c r="F216" i="11"/>
  <c r="E216" i="11" s="1"/>
  <c r="F369" i="11"/>
  <c r="E369" i="11" s="1"/>
  <c r="F516" i="11"/>
  <c r="E516" i="11" s="1"/>
  <c r="F480" i="11"/>
  <c r="E480" i="11" s="1"/>
  <c r="F375" i="11"/>
  <c r="E375" i="11" s="1"/>
  <c r="F312" i="11"/>
  <c r="E312" i="11" s="1"/>
  <c r="F207" i="11"/>
  <c r="E207" i="11" s="1"/>
  <c r="F226" i="11"/>
  <c r="E226" i="11" s="1"/>
  <c r="F453" i="11"/>
  <c r="E453" i="11" s="1"/>
  <c r="F350" i="11"/>
  <c r="E350" i="11" s="1"/>
  <c r="F282" i="11"/>
  <c r="E282" i="11" s="1"/>
  <c r="F559" i="11"/>
  <c r="E559" i="11" s="1"/>
  <c r="F351" i="11"/>
  <c r="E351" i="11" s="1"/>
  <c r="F458" i="11"/>
  <c r="E458" i="11" s="1"/>
  <c r="F592" i="11"/>
  <c r="E592" i="11" s="1"/>
  <c r="F273" i="11"/>
  <c r="E273" i="11" s="1"/>
  <c r="F520" i="11"/>
  <c r="E520" i="11" s="1"/>
  <c r="F571" i="11"/>
  <c r="E571" i="11" s="1"/>
  <c r="F284" i="11"/>
  <c r="E284" i="11" s="1"/>
  <c r="F277" i="11"/>
  <c r="E277" i="11" s="1"/>
  <c r="F469" i="11"/>
  <c r="E469" i="11" s="1"/>
  <c r="F430" i="11"/>
  <c r="E430" i="11" s="1"/>
  <c r="F537" i="11"/>
  <c r="E537" i="11" s="1"/>
  <c r="F572" i="11"/>
  <c r="E572" i="11" s="1"/>
  <c r="F383" i="11"/>
  <c r="E383" i="11" s="1"/>
  <c r="F296" i="11"/>
  <c r="E296" i="11" s="1"/>
  <c r="F412" i="11"/>
  <c r="E412" i="11" s="1"/>
  <c r="F607" i="11"/>
  <c r="E607" i="11" s="1"/>
  <c r="F264" i="11"/>
  <c r="E264" i="11" s="1"/>
  <c r="F305" i="11"/>
  <c r="E305" i="11" s="1"/>
  <c r="F608" i="11"/>
  <c r="E608" i="11" s="1"/>
  <c r="F472" i="11"/>
  <c r="E472" i="11" s="1"/>
  <c r="F210" i="11"/>
  <c r="E210" i="11" s="1"/>
  <c r="F219" i="11"/>
  <c r="E219" i="11" s="1"/>
  <c r="F283" i="11"/>
  <c r="E283" i="11" s="1"/>
  <c r="F347" i="11"/>
  <c r="E347" i="11" s="1"/>
  <c r="F411" i="11"/>
  <c r="E411" i="11" s="1"/>
  <c r="F475" i="11"/>
  <c r="E475" i="11" s="1"/>
  <c r="F539" i="11"/>
  <c r="E539" i="11" s="1"/>
  <c r="F603" i="11"/>
  <c r="E603" i="11" s="1"/>
  <c r="F252" i="11"/>
  <c r="E252" i="11" s="1"/>
  <c r="F316" i="11"/>
  <c r="E316" i="11" s="1"/>
  <c r="F380" i="11"/>
  <c r="E380" i="11" s="1"/>
  <c r="F245" i="11"/>
  <c r="E245" i="11" s="1"/>
  <c r="F309" i="11"/>
  <c r="E309" i="11" s="1"/>
  <c r="F373" i="11"/>
  <c r="E373" i="11" s="1"/>
  <c r="F437" i="11"/>
  <c r="E437" i="11" s="1"/>
  <c r="F501" i="11"/>
  <c r="E501" i="11" s="1"/>
  <c r="F565" i="11"/>
  <c r="E565" i="11" s="1"/>
  <c r="F206" i="11"/>
  <c r="E206" i="11" s="1"/>
  <c r="F270" i="11"/>
  <c r="E270" i="11" s="1"/>
  <c r="F334" i="11"/>
  <c r="E334" i="11" s="1"/>
  <c r="F398" i="11"/>
  <c r="E398" i="11" s="1"/>
  <c r="F462" i="11"/>
  <c r="E462" i="11" s="1"/>
  <c r="F526" i="11"/>
  <c r="E526" i="11" s="1"/>
  <c r="F590" i="11"/>
  <c r="E590" i="11" s="1"/>
  <c r="F249" i="11"/>
  <c r="E249" i="11" s="1"/>
  <c r="F378" i="11"/>
  <c r="E378" i="11" s="1"/>
  <c r="F487" i="11"/>
  <c r="E487" i="11" s="1"/>
  <c r="F588" i="11"/>
  <c r="E588" i="11" s="1"/>
  <c r="F456" i="11"/>
  <c r="E456" i="11" s="1"/>
  <c r="F407" i="11"/>
  <c r="E407" i="11" s="1"/>
  <c r="F329" i="11"/>
  <c r="E329" i="11" s="1"/>
  <c r="F319" i="11"/>
  <c r="E319" i="11" s="1"/>
  <c r="F436" i="11"/>
  <c r="E436" i="11" s="1"/>
  <c r="F538" i="11"/>
  <c r="E538" i="11" s="1"/>
  <c r="F404" i="11"/>
  <c r="E404" i="11" s="1"/>
  <c r="F585" i="11"/>
  <c r="E585" i="11" s="1"/>
  <c r="F215" i="11"/>
  <c r="E215" i="11" s="1"/>
  <c r="F352" i="11"/>
  <c r="E352" i="11" s="1"/>
  <c r="F464" i="11"/>
  <c r="E464" i="11" s="1"/>
  <c r="F567" i="11"/>
  <c r="E567" i="11" s="1"/>
  <c r="F529" i="11"/>
  <c r="E529" i="11" s="1"/>
  <c r="F199" i="11"/>
  <c r="E199" i="11" s="1"/>
  <c r="F370" i="11"/>
  <c r="E370" i="11" s="1"/>
  <c r="F569" i="11"/>
  <c r="E569" i="11" s="1"/>
  <c r="F495" i="11"/>
  <c r="E495" i="11" s="1"/>
  <c r="F482" i="11"/>
  <c r="E482" i="11" s="1"/>
  <c r="F447" i="11"/>
  <c r="E447" i="11" s="1"/>
  <c r="F239" i="11"/>
  <c r="E239" i="11" s="1"/>
  <c r="F385" i="11"/>
  <c r="E385" i="11" s="1"/>
  <c r="F554" i="11"/>
  <c r="E554" i="11" s="1"/>
  <c r="F505" i="11"/>
  <c r="E505" i="11" s="1"/>
  <c r="F431" i="11"/>
  <c r="E431" i="11" s="1"/>
  <c r="F360" i="11"/>
  <c r="E360" i="11" s="1"/>
  <c r="F265" i="11"/>
  <c r="E265" i="11" s="1"/>
  <c r="F325" i="11"/>
  <c r="E325" i="11" s="1"/>
  <c r="F222" i="11"/>
  <c r="E222" i="11" s="1"/>
  <c r="F478" i="11"/>
  <c r="E478" i="11" s="1"/>
  <c r="F409" i="11"/>
  <c r="E409" i="11" s="1"/>
  <c r="F496" i="11"/>
  <c r="E496" i="11" s="1"/>
  <c r="F463" i="11"/>
  <c r="E463" i="11" s="1"/>
  <c r="F384" i="11"/>
  <c r="E384" i="11" s="1"/>
  <c r="F416" i="11"/>
  <c r="E416" i="11" s="1"/>
  <c r="F548" i="11"/>
  <c r="E548" i="11" s="1"/>
  <c r="F556" i="11"/>
  <c r="E556" i="11" s="1"/>
  <c r="F499" i="11"/>
  <c r="E499" i="11" s="1"/>
  <c r="F563" i="11"/>
  <c r="E563" i="11" s="1"/>
  <c r="F276" i="11"/>
  <c r="E276" i="11" s="1"/>
  <c r="F205" i="11"/>
  <c r="E205" i="11" s="1"/>
  <c r="F397" i="11"/>
  <c r="E397" i="11" s="1"/>
  <c r="F589" i="11"/>
  <c r="E589" i="11" s="1"/>
  <c r="F358" i="11"/>
  <c r="E358" i="11" s="1"/>
  <c r="F550" i="11"/>
  <c r="E550" i="11" s="1"/>
  <c r="F423" i="11"/>
  <c r="E423" i="11" s="1"/>
  <c r="F596" i="11"/>
  <c r="E596" i="11" s="1"/>
  <c r="F232" i="11"/>
  <c r="E232" i="11" s="1"/>
  <c r="F577" i="11"/>
  <c r="E577" i="11" s="1"/>
  <c r="F272" i="11"/>
  <c r="E272" i="11" s="1"/>
  <c r="F604" i="11"/>
  <c r="E604" i="11" s="1"/>
  <c r="F441" i="11"/>
  <c r="E441" i="11" s="1"/>
  <c r="F426" i="11"/>
  <c r="E426" i="11" s="1"/>
  <c r="F570" i="11"/>
  <c r="E570" i="11" s="1"/>
  <c r="F251" i="11"/>
  <c r="E251" i="11" s="1"/>
  <c r="F379" i="11"/>
  <c r="E379" i="11" s="1"/>
  <c r="F507" i="11"/>
  <c r="E507" i="11" s="1"/>
  <c r="F220" i="11"/>
  <c r="E220" i="11" s="1"/>
  <c r="F341" i="11"/>
  <c r="E341" i="11" s="1"/>
  <c r="F533" i="11"/>
  <c r="E533" i="11" s="1"/>
  <c r="F238" i="11"/>
  <c r="E238" i="11" s="1"/>
  <c r="F366" i="11"/>
  <c r="E366" i="11" s="1"/>
  <c r="F558" i="11"/>
  <c r="E558" i="11" s="1"/>
  <c r="F434" i="11"/>
  <c r="E434" i="11" s="1"/>
  <c r="F255" i="11"/>
  <c r="E255" i="11" s="1"/>
  <c r="F591" i="11"/>
  <c r="E591" i="11" s="1"/>
  <c r="F288" i="11"/>
  <c r="E288" i="11" s="1"/>
  <c r="F337" i="11"/>
  <c r="E337" i="11" s="1"/>
  <c r="F466" i="11"/>
  <c r="E466" i="11" s="1"/>
  <c r="F225" i="11"/>
  <c r="E225" i="11" s="1"/>
  <c r="F452" i="11"/>
  <c r="E452" i="11" s="1"/>
  <c r="F609" i="11"/>
  <c r="E609" i="11" s="1"/>
  <c r="F218" i="11"/>
  <c r="E218" i="11" s="1"/>
  <c r="F227" i="11"/>
  <c r="E227" i="11" s="1"/>
  <c r="F291" i="11"/>
  <c r="E291" i="11" s="1"/>
  <c r="F355" i="11"/>
  <c r="E355" i="11" s="1"/>
  <c r="F419" i="11"/>
  <c r="E419" i="11" s="1"/>
  <c r="F483" i="11"/>
  <c r="E483" i="11" s="1"/>
  <c r="F547" i="11"/>
  <c r="E547" i="11" s="1"/>
  <c r="F611" i="11"/>
  <c r="E611" i="11" s="1"/>
  <c r="F196" i="11"/>
  <c r="E196" i="11" s="1"/>
  <c r="F260" i="11"/>
  <c r="E260" i="11" s="1"/>
  <c r="F324" i="11"/>
  <c r="E324" i="11" s="1"/>
  <c r="F388" i="11"/>
  <c r="E388" i="11" s="1"/>
  <c r="F253" i="11"/>
  <c r="E253" i="11" s="1"/>
  <c r="F317" i="11"/>
  <c r="E317" i="11" s="1"/>
  <c r="F381" i="11"/>
  <c r="E381" i="11" s="1"/>
  <c r="F445" i="11"/>
  <c r="E445" i="11" s="1"/>
  <c r="F509" i="11"/>
  <c r="E509" i="11" s="1"/>
  <c r="F573" i="11"/>
  <c r="E573" i="11" s="1"/>
  <c r="F214" i="11"/>
  <c r="E214" i="11" s="1"/>
  <c r="F278" i="11"/>
  <c r="E278" i="11" s="1"/>
  <c r="F342" i="11"/>
  <c r="E342" i="11" s="1"/>
  <c r="F406" i="11"/>
  <c r="E406" i="11" s="1"/>
  <c r="F470" i="11"/>
  <c r="E470" i="11" s="1"/>
  <c r="F534" i="11"/>
  <c r="E534" i="11" s="1"/>
  <c r="F598" i="11"/>
  <c r="E598" i="11" s="1"/>
  <c r="F266" i="11"/>
  <c r="E266" i="11" s="1"/>
  <c r="F394" i="11"/>
  <c r="E394" i="11" s="1"/>
  <c r="F498" i="11"/>
  <c r="E498" i="11" s="1"/>
  <c r="F601" i="11"/>
  <c r="E601" i="11" s="1"/>
  <c r="F506" i="11"/>
  <c r="E506" i="11" s="1"/>
  <c r="F444" i="11"/>
  <c r="E444" i="11" s="1"/>
  <c r="F393" i="11"/>
  <c r="E393" i="11" s="1"/>
  <c r="F335" i="11"/>
  <c r="E335" i="11" s="1"/>
  <c r="F449" i="11"/>
  <c r="E449" i="11" s="1"/>
  <c r="F552" i="11"/>
  <c r="E552" i="11" s="1"/>
  <c r="F481" i="11"/>
  <c r="E481" i="11" s="1"/>
  <c r="F345" i="11"/>
  <c r="E345" i="11" s="1"/>
  <c r="F233" i="11"/>
  <c r="E233" i="11" s="1"/>
  <c r="F368" i="11"/>
  <c r="E368" i="11" s="1"/>
  <c r="F476" i="11"/>
  <c r="E476" i="11" s="1"/>
  <c r="F578" i="11"/>
  <c r="E578" i="11" s="1"/>
  <c r="F543" i="11"/>
  <c r="E543" i="11" s="1"/>
  <c r="F217" i="11"/>
  <c r="E217" i="11" s="1"/>
  <c r="F386" i="11"/>
  <c r="E386" i="11" s="1"/>
  <c r="F594" i="11"/>
  <c r="E594" i="11" s="1"/>
  <c r="F532" i="11"/>
  <c r="E532" i="11" s="1"/>
  <c r="F546" i="11"/>
  <c r="E546" i="11" s="1"/>
  <c r="F497" i="11"/>
  <c r="E497" i="11" s="1"/>
  <c r="F257" i="11"/>
  <c r="E257" i="11" s="1"/>
  <c r="F401" i="11"/>
  <c r="E401" i="11" s="1"/>
  <c r="F580" i="11"/>
  <c r="E580" i="11" s="1"/>
  <c r="F530" i="11"/>
  <c r="E530" i="11" s="1"/>
  <c r="F468" i="11"/>
  <c r="E468" i="11" s="1"/>
  <c r="F418" i="11"/>
  <c r="E418" i="11" s="1"/>
  <c r="F313" i="11"/>
  <c r="E313" i="11" s="1"/>
  <c r="F299" i="11"/>
  <c r="E299" i="11" s="1"/>
  <c r="F427" i="11"/>
  <c r="E427" i="11" s="1"/>
  <c r="F555" i="11"/>
  <c r="E555" i="11" s="1"/>
  <c r="F204" i="11"/>
  <c r="E204" i="11" s="1"/>
  <c r="F396" i="11"/>
  <c r="E396" i="11" s="1"/>
  <c r="F261" i="11"/>
  <c r="E261" i="11" s="1"/>
  <c r="F517" i="11"/>
  <c r="E517" i="11" s="1"/>
  <c r="F286" i="11"/>
  <c r="E286" i="11" s="1"/>
  <c r="F542" i="11"/>
  <c r="E542" i="11" s="1"/>
  <c r="F512" i="11"/>
  <c r="E512" i="11" s="1"/>
  <c r="F433" i="11"/>
  <c r="E433" i="11" s="1"/>
  <c r="F564" i="11"/>
  <c r="E564" i="11" s="1"/>
  <c r="F256" i="11"/>
  <c r="E256" i="11" s="1"/>
  <c r="F568" i="11"/>
  <c r="E568" i="11" s="1"/>
  <c r="F584" i="11"/>
  <c r="E584" i="11" s="1"/>
  <c r="F415" i="11"/>
  <c r="E415" i="11" s="1"/>
  <c r="F457" i="11"/>
  <c r="E457" i="11" s="1"/>
  <c r="F243" i="11"/>
  <c r="E243" i="11" s="1"/>
  <c r="F371" i="11"/>
  <c r="E371" i="11" s="1"/>
  <c r="F340" i="11"/>
  <c r="E340" i="11" s="1"/>
  <c r="F269" i="11"/>
  <c r="E269" i="11" s="1"/>
  <c r="F461" i="11"/>
  <c r="E461" i="11" s="1"/>
  <c r="F294" i="11"/>
  <c r="E294" i="11" s="1"/>
  <c r="F422" i="11"/>
  <c r="E422" i="11" s="1"/>
  <c r="F524" i="11"/>
  <c r="E524" i="11" s="1"/>
  <c r="F535" i="11"/>
  <c r="E535" i="11" s="1"/>
  <c r="F367" i="11"/>
  <c r="E367" i="11" s="1"/>
  <c r="F536" i="11"/>
  <c r="E536" i="11" s="1"/>
  <c r="F503" i="11"/>
  <c r="E503" i="11" s="1"/>
  <c r="F274" i="11"/>
  <c r="E274" i="11" s="1"/>
  <c r="F289" i="11"/>
  <c r="E289" i="11" s="1"/>
  <c r="F583" i="11"/>
  <c r="E583" i="11" s="1"/>
  <c r="F508" i="11"/>
  <c r="E508" i="11" s="1"/>
  <c r="F242" i="11"/>
  <c r="E242" i="11" s="1"/>
  <c r="F315" i="11"/>
  <c r="E315" i="11" s="1"/>
  <c r="F443" i="11"/>
  <c r="E443" i="11" s="1"/>
  <c r="F348" i="11"/>
  <c r="E348" i="11" s="1"/>
  <c r="F213" i="11"/>
  <c r="E213" i="11" s="1"/>
  <c r="F405" i="11"/>
  <c r="E405" i="11" s="1"/>
  <c r="F597" i="11"/>
  <c r="E597" i="11" s="1"/>
  <c r="F302" i="11"/>
  <c r="E302" i="11" s="1"/>
  <c r="F494" i="11"/>
  <c r="E494" i="11" s="1"/>
  <c r="F314" i="11"/>
  <c r="E314" i="11" s="1"/>
  <c r="F279" i="11"/>
  <c r="E279" i="11" s="1"/>
  <c r="F522" i="11"/>
  <c r="E522" i="11" s="1"/>
  <c r="F488" i="11"/>
  <c r="E488" i="11" s="1"/>
  <c r="F600" i="11"/>
  <c r="E600" i="11" s="1"/>
  <c r="F514" i="11"/>
  <c r="E514" i="11" s="1"/>
  <c r="F290" i="11"/>
  <c r="E290" i="11" s="1"/>
  <c r="F263" i="11"/>
  <c r="E263" i="11" s="1"/>
  <c r="F402" i="11"/>
  <c r="E402" i="11" s="1"/>
  <c r="F560" i="11"/>
  <c r="E560" i="11" s="1"/>
  <c r="K51" i="11"/>
  <c r="K33" i="11"/>
  <c r="K24" i="11"/>
  <c r="K42" i="11"/>
  <c r="J5" i="15"/>
  <c r="C5" i="15"/>
  <c r="J130" i="15"/>
  <c r="J131" i="15" s="1"/>
  <c r="J132" i="15" s="1"/>
  <c r="J133" i="15" s="1"/>
  <c r="J134" i="15" s="1"/>
  <c r="J135" i="15" s="1"/>
  <c r="J136" i="15" s="1"/>
  <c r="J137" i="15" s="1"/>
  <c r="J138" i="15" s="1"/>
  <c r="J139" i="15" s="1"/>
  <c r="J140" i="15" s="1"/>
  <c r="J141" i="15" s="1"/>
  <c r="J142" i="15" s="1"/>
  <c r="J143" i="15" s="1"/>
  <c r="J144" i="15" s="1"/>
  <c r="J145" i="15" s="1"/>
  <c r="J146" i="15" s="1"/>
  <c r="J147" i="15" s="1"/>
  <c r="J148" i="15" s="1"/>
  <c r="J149" i="15" s="1"/>
  <c r="J150" i="15" s="1"/>
  <c r="J151" i="15" s="1"/>
  <c r="J152" i="15" s="1"/>
  <c r="J153" i="15" s="1"/>
  <c r="J154" i="15" s="1"/>
  <c r="J155" i="15" s="1"/>
  <c r="J156" i="15" s="1"/>
  <c r="J157" i="15" s="1"/>
  <c r="J158" i="15" s="1"/>
  <c r="J159" i="15" s="1"/>
  <c r="J160" i="15" s="1"/>
  <c r="J161" i="15" s="1"/>
  <c r="J162" i="15" s="1"/>
  <c r="J163" i="15" s="1"/>
  <c r="J164" i="15" s="1"/>
  <c r="J165" i="15" s="1"/>
  <c r="J166" i="15" s="1"/>
  <c r="J167" i="15" s="1"/>
  <c r="J168" i="15" s="1"/>
  <c r="J169" i="15" s="1"/>
  <c r="J170" i="15" s="1"/>
  <c r="J171" i="15" s="1"/>
  <c r="J172" i="15" s="1"/>
  <c r="J173" i="15" s="1"/>
  <c r="J174" i="15" s="1"/>
  <c r="J175" i="15" s="1"/>
  <c r="J176" i="15" s="1"/>
  <c r="J177" i="15" s="1"/>
  <c r="J178" i="15" s="1"/>
  <c r="J179" i="15" s="1"/>
  <c r="J180" i="15" s="1"/>
  <c r="J181" i="15" s="1"/>
  <c r="J182" i="15" s="1"/>
  <c r="J183" i="15" s="1"/>
  <c r="J184" i="15" s="1"/>
  <c r="J185" i="15" s="1"/>
  <c r="J186" i="15" s="1"/>
  <c r="J187" i="15" s="1"/>
  <c r="J188" i="15" s="1"/>
  <c r="J189" i="15" s="1"/>
  <c r="C130" i="15"/>
  <c r="C131" i="15" s="1"/>
  <c r="C132" i="15" s="1"/>
  <c r="C133" i="15" s="1"/>
  <c r="C134" i="15" s="1"/>
  <c r="C135" i="15" s="1"/>
  <c r="C136" i="15" s="1"/>
  <c r="C137" i="15" s="1"/>
  <c r="C138" i="15" s="1"/>
  <c r="C139" i="15" s="1"/>
  <c r="C140" i="15" s="1"/>
  <c r="C141" i="15" s="1"/>
  <c r="C142" i="15" s="1"/>
  <c r="C143" i="15" s="1"/>
  <c r="C144" i="15" s="1"/>
  <c r="C145" i="15" s="1"/>
  <c r="C146" i="15" s="1"/>
  <c r="C147" i="15" s="1"/>
  <c r="C148" i="15" s="1"/>
  <c r="C149" i="15" s="1"/>
  <c r="C150" i="15" s="1"/>
  <c r="C151" i="15" s="1"/>
  <c r="C152" i="15" s="1"/>
  <c r="C153" i="15" s="1"/>
  <c r="C154" i="15" s="1"/>
  <c r="C155" i="15" s="1"/>
  <c r="C156" i="15" s="1"/>
  <c r="C157" i="15" s="1"/>
  <c r="C158" i="15" s="1"/>
  <c r="C159" i="15" s="1"/>
  <c r="C160" i="15" s="1"/>
  <c r="C161" i="15" s="1"/>
  <c r="C162" i="15" s="1"/>
  <c r="C163" i="15" s="1"/>
  <c r="C164" i="15" s="1"/>
  <c r="C165" i="15" s="1"/>
  <c r="C166" i="15" s="1"/>
  <c r="C167" i="15" s="1"/>
  <c r="C168" i="15" s="1"/>
  <c r="C169" i="15" s="1"/>
  <c r="C170" i="15" s="1"/>
  <c r="C171" i="15" s="1"/>
  <c r="C172" i="15" s="1"/>
  <c r="C173" i="15" s="1"/>
  <c r="C174" i="15" s="1"/>
  <c r="C175" i="15" s="1"/>
  <c r="C176" i="15" s="1"/>
  <c r="C177" i="15" s="1"/>
  <c r="C178" i="15" s="1"/>
  <c r="C179" i="15" s="1"/>
  <c r="C180" i="15" s="1"/>
  <c r="C181" i="15" s="1"/>
  <c r="C182" i="15" s="1"/>
  <c r="C183" i="15" s="1"/>
  <c r="C184" i="15" s="1"/>
  <c r="C185" i="15" s="1"/>
  <c r="C186" i="15" s="1"/>
  <c r="C187" i="15" s="1"/>
  <c r="C188" i="15" s="1"/>
  <c r="C189" i="15" s="1"/>
  <c r="C190" i="15" s="1"/>
  <c r="C191" i="15" s="1"/>
  <c r="C192" i="15" s="1"/>
  <c r="C193" i="15" s="1"/>
  <c r="C194" i="15" s="1"/>
  <c r="C195" i="15" s="1"/>
  <c r="C196" i="15" s="1"/>
  <c r="C197" i="15" s="1"/>
  <c r="C198" i="15" s="1"/>
  <c r="C199" i="15" s="1"/>
  <c r="C200" i="15" s="1"/>
  <c r="C201" i="15" s="1"/>
  <c r="C202" i="15" s="1"/>
  <c r="C203" i="15" s="1"/>
  <c r="C204" i="15" s="1"/>
  <c r="C205" i="15" s="1"/>
  <c r="C206" i="15" s="1"/>
  <c r="C207" i="15" s="1"/>
  <c r="C208" i="15" s="1"/>
  <c r="C209" i="15" s="1"/>
  <c r="C210" i="15" s="1"/>
  <c r="C211" i="15" s="1"/>
  <c r="C212" i="15" s="1"/>
  <c r="C213" i="15" s="1"/>
  <c r="C214" i="15" s="1"/>
  <c r="C215" i="15" s="1"/>
  <c r="C216" i="15" s="1"/>
  <c r="C217" i="15" s="1"/>
  <c r="C218" i="15" s="1"/>
  <c r="C219" i="15" s="1"/>
  <c r="C220" i="15" s="1"/>
  <c r="C221" i="15" s="1"/>
  <c r="C222" i="15" s="1"/>
  <c r="C223" i="15" s="1"/>
  <c r="C224" i="15" s="1"/>
  <c r="C225" i="15" s="1"/>
  <c r="C226" i="15" s="1"/>
  <c r="C227" i="15" s="1"/>
  <c r="C228" i="15" s="1"/>
  <c r="C229" i="15" s="1"/>
  <c r="C230" i="15" s="1"/>
  <c r="C231" i="15" s="1"/>
  <c r="C232" i="15" s="1"/>
  <c r="C233" i="15" s="1"/>
  <c r="C234" i="15" s="1"/>
  <c r="C235" i="15" s="1"/>
  <c r="C236" i="15" s="1"/>
  <c r="C237" i="15" s="1"/>
  <c r="C238" i="15" s="1"/>
  <c r="C239" i="15" s="1"/>
  <c r="C240" i="15" s="1"/>
  <c r="C241" i="15" s="1"/>
  <c r="C242" i="15" s="1"/>
  <c r="C243" i="15" s="1"/>
  <c r="C244" i="15" s="1"/>
  <c r="C245" i="15" s="1"/>
  <c r="C246" i="15" s="1"/>
  <c r="C247" i="15" s="1"/>
  <c r="C248" i="15" s="1"/>
  <c r="C249" i="15" s="1"/>
  <c r="C250" i="15" s="1"/>
  <c r="C251" i="15" s="1"/>
  <c r="C252" i="15" s="1"/>
  <c r="C253" i="15" s="1"/>
  <c r="C254" i="15" s="1"/>
  <c r="C255" i="15" s="1"/>
  <c r="C256" i="15" s="1"/>
  <c r="C257" i="15" s="1"/>
  <c r="C258" i="15" s="1"/>
  <c r="C259" i="15" s="1"/>
  <c r="C260" i="15" s="1"/>
  <c r="C261" i="15" s="1"/>
  <c r="C262" i="15" s="1"/>
  <c r="C263" i="15" s="1"/>
  <c r="C264" i="15" s="1"/>
  <c r="C265" i="15" s="1"/>
  <c r="C266" i="15" s="1"/>
  <c r="C267" i="15" s="1"/>
  <c r="C268" i="15" s="1"/>
  <c r="C269" i="15" s="1"/>
  <c r="C270" i="15" s="1"/>
  <c r="C271" i="15" s="1"/>
  <c r="C272" i="15" s="1"/>
  <c r="C273" i="15" s="1"/>
  <c r="C274" i="15" s="1"/>
  <c r="C275" i="15" s="1"/>
  <c r="C276" i="15" s="1"/>
  <c r="C277" i="15" s="1"/>
  <c r="C278" i="15" s="1"/>
  <c r="C279" i="15" s="1"/>
  <c r="C280" i="15" s="1"/>
  <c r="C281" i="15" s="1"/>
  <c r="C282" i="15" s="1"/>
  <c r="C283" i="15" s="1"/>
  <c r="C284" i="15" s="1"/>
  <c r="C285" i="15" s="1"/>
  <c r="C286" i="15" s="1"/>
  <c r="C287" i="15" s="1"/>
  <c r="C288" i="15" s="1"/>
  <c r="C289" i="15" s="1"/>
  <c r="C290" i="15" s="1"/>
  <c r="C291" i="15" s="1"/>
  <c r="C292" i="15" s="1"/>
  <c r="C293" i="15" s="1"/>
  <c r="C294" i="15" s="1"/>
  <c r="C295" i="15" s="1"/>
  <c r="C296" i="15" s="1"/>
  <c r="C297" i="15" s="1"/>
  <c r="C298" i="15" s="1"/>
  <c r="C299" i="15" s="1"/>
  <c r="C300" i="15" s="1"/>
  <c r="C301" i="15" s="1"/>
  <c r="C302" i="15" s="1"/>
  <c r="C303" i="15" s="1"/>
  <c r="C304" i="15" s="1"/>
  <c r="C305" i="15" s="1"/>
  <c r="C306" i="15" s="1"/>
  <c r="C307" i="15" s="1"/>
  <c r="C308" i="15" s="1"/>
  <c r="C309" i="15" s="1"/>
  <c r="C310" i="15" s="1"/>
  <c r="C311" i="15" s="1"/>
  <c r="C312" i="15" s="1"/>
  <c r="C313" i="15" s="1"/>
  <c r="C314" i="15" s="1"/>
  <c r="C315" i="15" s="1"/>
  <c r="C316" i="15" s="1"/>
  <c r="C317" i="15" s="1"/>
  <c r="C318" i="15" s="1"/>
  <c r="C319" i="15" s="1"/>
  <c r="C320" i="15" s="1"/>
  <c r="C321" i="15" s="1"/>
  <c r="C322" i="15" s="1"/>
  <c r="C323" i="15" s="1"/>
  <c r="C324" i="15" s="1"/>
  <c r="C325" i="15" s="1"/>
  <c r="C326" i="15" s="1"/>
  <c r="C327" i="15" s="1"/>
  <c r="C328" i="15" s="1"/>
  <c r="C329" i="15" s="1"/>
  <c r="C330" i="15" s="1"/>
  <c r="C331" i="15" s="1"/>
  <c r="C332" i="15" s="1"/>
  <c r="C333" i="15" s="1"/>
  <c r="C334" i="15" s="1"/>
  <c r="C335" i="15" s="1"/>
  <c r="C336" i="15" s="1"/>
  <c r="C337" i="15" s="1"/>
  <c r="C338" i="15" s="1"/>
  <c r="C339" i="15" s="1"/>
  <c r="C340" i="15" s="1"/>
  <c r="C341" i="15" s="1"/>
  <c r="C342" i="15" s="1"/>
  <c r="C343" i="15" s="1"/>
  <c r="C344" i="15" s="1"/>
  <c r="C345" i="15" s="1"/>
  <c r="C346" i="15" s="1"/>
  <c r="C347" i="15" s="1"/>
  <c r="C348" i="15" s="1"/>
  <c r="C349" i="15" s="1"/>
  <c r="C350" i="15" s="1"/>
  <c r="C351" i="15" s="1"/>
  <c r="C352" i="15" s="1"/>
  <c r="C353" i="15" s="1"/>
  <c r="C354" i="15" s="1"/>
  <c r="C355" i="15" s="1"/>
  <c r="C356" i="15" s="1"/>
  <c r="C357" i="15" s="1"/>
  <c r="C358" i="15" s="1"/>
  <c r="C359" i="15" s="1"/>
  <c r="C360" i="15" s="1"/>
  <c r="C361" i="15" s="1"/>
  <c r="C362" i="15" s="1"/>
  <c r="C363" i="15" s="1"/>
  <c r="C364" i="15" s="1"/>
  <c r="C365" i="15" s="1"/>
  <c r="C366" i="15" s="1"/>
  <c r="C367" i="15" s="1"/>
  <c r="C368" i="15" s="1"/>
  <c r="C369" i="15" s="1"/>
  <c r="K137" i="13"/>
  <c r="Q625" i="11"/>
  <c r="Q626" i="11" s="1"/>
  <c r="Q627" i="11" s="1"/>
  <c r="Q628" i="11" s="1"/>
  <c r="Q629" i="11" s="1"/>
  <c r="Q630" i="11" s="1"/>
  <c r="Q631" i="11" s="1"/>
  <c r="Q632" i="11" s="1"/>
  <c r="Q633" i="11" s="1"/>
  <c r="Q634" i="11" s="1"/>
  <c r="Q635" i="11" s="1"/>
  <c r="Q636" i="11" s="1"/>
  <c r="Q637" i="11" s="1"/>
  <c r="Q638" i="11" s="1"/>
  <c r="Q639" i="11" s="1"/>
  <c r="Q640" i="11" s="1"/>
  <c r="Q641" i="11" s="1"/>
  <c r="Q642" i="11" s="1"/>
  <c r="Q643" i="11" s="1"/>
  <c r="Q644" i="11" s="1"/>
  <c r="Q645" i="11" s="1"/>
  <c r="Q646" i="11" s="1"/>
  <c r="Q647" i="11" s="1"/>
  <c r="Q648" i="11" s="1"/>
  <c r="Q649" i="11" s="1"/>
  <c r="Q650" i="11" s="1"/>
  <c r="Q651" i="11" s="1"/>
  <c r="Q652" i="11" s="1"/>
  <c r="Q653" i="11" s="1"/>
  <c r="Q654" i="11" s="1"/>
  <c r="Q655" i="11" s="1"/>
  <c r="Q656" i="11" s="1"/>
  <c r="Q657" i="11" s="1"/>
  <c r="Q658" i="11" s="1"/>
  <c r="Q659" i="11" s="1"/>
  <c r="Q660" i="11" s="1"/>
  <c r="Q661" i="11" s="1"/>
  <c r="Q662" i="11" s="1"/>
  <c r="Q663" i="11" s="1"/>
  <c r="Q664" i="11" s="1"/>
  <c r="Q665" i="11" s="1"/>
  <c r="Q666" i="11" s="1"/>
  <c r="Q667" i="11" s="1"/>
  <c r="Q668" i="11" s="1"/>
  <c r="Q669" i="11" s="1"/>
  <c r="Q670" i="11" s="1"/>
  <c r="Q671" i="11" s="1"/>
  <c r="Q672" i="11" s="1"/>
  <c r="Q673" i="11" s="1"/>
  <c r="Q674" i="11" s="1"/>
  <c r="Q675" i="11" s="1"/>
  <c r="Q676" i="11" s="1"/>
  <c r="Q677" i="11" s="1"/>
  <c r="Q678" i="11" s="1"/>
  <c r="Q679" i="11" s="1"/>
  <c r="Q680" i="11" s="1"/>
  <c r="Q681" i="11" s="1"/>
  <c r="Q682" i="11" s="1"/>
  <c r="Q683" i="11" s="1"/>
  <c r="Q684" i="11" s="1"/>
  <c r="Q685" i="11" s="1"/>
  <c r="Q686" i="11" s="1"/>
  <c r="Q687" i="11" s="1"/>
  <c r="Q688" i="11" s="1"/>
  <c r="Q689" i="11" s="1"/>
  <c r="Q690" i="11" s="1"/>
  <c r="Q691" i="11" s="1"/>
  <c r="Q692" i="11" s="1"/>
  <c r="Q693" i="11" s="1"/>
  <c r="Q694" i="11" s="1"/>
  <c r="Q695" i="11" s="1"/>
  <c r="Q696" i="11" s="1"/>
  <c r="Q697" i="11" s="1"/>
  <c r="Q698" i="11" s="1"/>
  <c r="Q699" i="11" s="1"/>
  <c r="Q700" i="11" s="1"/>
  <c r="Q701" i="11" s="1"/>
  <c r="Q702" i="11" s="1"/>
  <c r="Q703" i="11" s="1"/>
  <c r="Q704" i="11" s="1"/>
  <c r="Q705" i="11" s="1"/>
  <c r="Q706" i="11" s="1"/>
  <c r="Q707" i="11" s="1"/>
  <c r="Q708" i="11" s="1"/>
  <c r="Q709" i="11" s="1"/>
  <c r="Q710" i="11" s="1"/>
  <c r="Q711" i="11" s="1"/>
  <c r="Q712" i="11" s="1"/>
  <c r="Q713" i="11" s="1"/>
  <c r="Q714" i="11" s="1"/>
  <c r="Q715" i="11" s="1"/>
  <c r="Q716" i="11" s="1"/>
  <c r="Q717" i="11" s="1"/>
  <c r="Q718" i="11" s="1"/>
  <c r="Q719" i="11" s="1"/>
  <c r="Q720" i="11" s="1"/>
  <c r="Q721" i="11" s="1"/>
  <c r="Q722" i="11" s="1"/>
  <c r="Q723" i="11" s="1"/>
  <c r="Q724" i="11" s="1"/>
  <c r="Q725" i="11" s="1"/>
  <c r="Q726" i="11" s="1"/>
  <c r="Q727" i="11" s="1"/>
  <c r="Q728" i="11" s="1"/>
  <c r="Q729" i="11" s="1"/>
  <c r="Q730" i="11" s="1"/>
  <c r="Q731" i="11" s="1"/>
  <c r="Q732" i="11" s="1"/>
  <c r="Q733" i="11" s="1"/>
  <c r="Q734" i="11" s="1"/>
  <c r="Q735" i="11" s="1"/>
  <c r="Q736" i="11" s="1"/>
  <c r="Q737" i="11" s="1"/>
  <c r="Q738" i="11" s="1"/>
  <c r="Q739" i="11" s="1"/>
  <c r="Q740" i="11" s="1"/>
  <c r="Q741" i="11" s="1"/>
  <c r="Q742" i="11" s="1"/>
  <c r="Q743" i="11" s="1"/>
  <c r="Q744" i="11" s="1"/>
  <c r="Q745" i="11" s="1"/>
  <c r="Q746" i="11" s="1"/>
  <c r="Q747" i="11" s="1"/>
  <c r="Q748" i="11" s="1"/>
  <c r="Q749" i="11" s="1"/>
  <c r="Q750" i="11" s="1"/>
  <c r="Q751" i="11" s="1"/>
  <c r="Q752" i="11" s="1"/>
  <c r="Q753" i="11" s="1"/>
  <c r="Q754" i="11" s="1"/>
  <c r="Q755" i="11" s="1"/>
  <c r="Q756" i="11" s="1"/>
  <c r="Q757" i="11" s="1"/>
  <c r="Q758" i="11" s="1"/>
  <c r="Q759" i="11" s="1"/>
  <c r="Q760" i="11" s="1"/>
  <c r="Q761" i="11" s="1"/>
  <c r="Q762" i="11" s="1"/>
  <c r="Q763" i="11" s="1"/>
  <c r="Q764" i="11" s="1"/>
  <c r="Q765" i="11" s="1"/>
  <c r="Q766" i="11" s="1"/>
  <c r="Q767" i="11" s="1"/>
  <c r="Q768" i="11" s="1"/>
  <c r="Q769" i="11" s="1"/>
  <c r="Q770" i="11" s="1"/>
  <c r="Q771" i="11" s="1"/>
  <c r="Q772" i="11" s="1"/>
  <c r="Q773" i="11" s="1"/>
  <c r="Q774" i="11" s="1"/>
  <c r="Q775" i="11" s="1"/>
  <c r="Q776" i="11" s="1"/>
  <c r="Q777" i="11" s="1"/>
  <c r="Q778" i="11" s="1"/>
  <c r="Q779" i="11" s="1"/>
  <c r="Q780" i="11" s="1"/>
  <c r="Q781" i="11" s="1"/>
  <c r="Q782" i="11" s="1"/>
  <c r="Q783" i="11" s="1"/>
  <c r="Q784" i="11" s="1"/>
  <c r="Q785" i="11" s="1"/>
  <c r="Q786" i="11" s="1"/>
  <c r="Q787" i="11" s="1"/>
  <c r="Q788" i="11" s="1"/>
  <c r="Q789" i="11" s="1"/>
  <c r="Q790" i="11" s="1"/>
  <c r="Q791" i="11" s="1"/>
  <c r="Q792" i="11" s="1"/>
  <c r="Q793" i="11" s="1"/>
  <c r="Q794" i="11" s="1"/>
  <c r="Q795" i="11" s="1"/>
  <c r="Q796" i="11" s="1"/>
  <c r="Q797" i="11" s="1"/>
  <c r="Q798" i="11" s="1"/>
  <c r="Q799" i="11" s="1"/>
  <c r="Q800" i="11" s="1"/>
  <c r="Q801" i="11" s="1"/>
  <c r="Q802" i="11" s="1"/>
  <c r="Q803" i="11" s="1"/>
  <c r="Q804" i="11" s="1"/>
  <c r="Q805" i="11" s="1"/>
  <c r="Q806" i="11" s="1"/>
  <c r="Q807" i="11" s="1"/>
  <c r="Q808" i="11" s="1"/>
  <c r="Q809" i="11" s="1"/>
  <c r="Q810" i="11" s="1"/>
  <c r="Q811" i="11" s="1"/>
  <c r="Q812" i="11" s="1"/>
  <c r="Q813" i="11" s="1"/>
  <c r="Q814" i="11" s="1"/>
  <c r="Q815" i="11" s="1"/>
  <c r="Q816" i="11" s="1"/>
  <c r="Q817" i="11" s="1"/>
  <c r="Q818" i="11" s="1"/>
  <c r="Q819" i="11" s="1"/>
  <c r="Q820" i="11" s="1"/>
  <c r="Q821" i="11" s="1"/>
  <c r="Q822" i="11" s="1"/>
  <c r="Q823" i="11" s="1"/>
  <c r="Q824" i="11" s="1"/>
  <c r="Q825" i="11" s="1"/>
  <c r="Q826" i="11" s="1"/>
  <c r="Q827" i="11" s="1"/>
  <c r="Q828" i="11" s="1"/>
  <c r="Q829" i="11" s="1"/>
  <c r="Q830" i="11" s="1"/>
  <c r="Q831" i="11" s="1"/>
  <c r="Q832" i="11" s="1"/>
  <c r="Q833" i="11" s="1"/>
  <c r="Q834" i="11" s="1"/>
  <c r="Q835" i="11" s="1"/>
  <c r="Q836" i="11" s="1"/>
  <c r="Q837" i="11" s="1"/>
  <c r="Q838" i="11" s="1"/>
  <c r="Q839" i="11" s="1"/>
  <c r="Q840" i="11" s="1"/>
  <c r="Q841" i="11" s="1"/>
  <c r="Q842" i="11" s="1"/>
  <c r="Q843" i="11" s="1"/>
  <c r="Q844" i="11" s="1"/>
  <c r="Q845" i="11" s="1"/>
  <c r="Q846" i="11" s="1"/>
  <c r="Q847" i="11" s="1"/>
  <c r="Q848" i="11" s="1"/>
  <c r="Q849" i="11" s="1"/>
  <c r="Q850" i="11" s="1"/>
  <c r="Q851" i="11" s="1"/>
  <c r="Q852" i="11" s="1"/>
  <c r="Q853" i="11" s="1"/>
  <c r="Q854" i="11" s="1"/>
  <c r="Q855" i="11" s="1"/>
  <c r="Q856" i="11" s="1"/>
  <c r="Q857" i="11" s="1"/>
  <c r="Q858" i="11" s="1"/>
  <c r="Q859" i="11" s="1"/>
  <c r="Q860" i="11" s="1"/>
  <c r="Q861" i="11" s="1"/>
  <c r="Q862" i="11" s="1"/>
  <c r="Q863" i="11" s="1"/>
  <c r="Q864" i="11" s="1"/>
  <c r="Q865" i="11" s="1"/>
  <c r="Q866" i="11" s="1"/>
  <c r="Q867" i="11" s="1"/>
  <c r="Q868" i="11" s="1"/>
  <c r="Q869" i="11" s="1"/>
  <c r="Q870" i="11" s="1"/>
  <c r="Q871" i="11" s="1"/>
  <c r="Q872" i="11" s="1"/>
  <c r="Q873" i="11" s="1"/>
  <c r="Q874" i="11" s="1"/>
  <c r="Q875" i="11" s="1"/>
  <c r="Q876" i="11" s="1"/>
  <c r="Q877" i="11" s="1"/>
  <c r="Q878" i="11" s="1"/>
  <c r="Q879" i="11" s="1"/>
  <c r="Q880" i="11" s="1"/>
  <c r="Q881" i="11" s="1"/>
  <c r="Q882" i="11" s="1"/>
  <c r="Q883" i="11" s="1"/>
  <c r="Q884" i="11" s="1"/>
  <c r="Q885" i="11" s="1"/>
  <c r="Q886" i="11" s="1"/>
  <c r="Q887" i="11" s="1"/>
  <c r="Q888" i="11" s="1"/>
  <c r="Q889" i="11" s="1"/>
  <c r="Q890" i="11" s="1"/>
  <c r="Q891" i="11" s="1"/>
  <c r="Q892" i="11" s="1"/>
  <c r="Q893" i="11" s="1"/>
  <c r="Q894" i="11" s="1"/>
  <c r="Q895" i="11" s="1"/>
  <c r="Q896" i="11" s="1"/>
  <c r="Q897" i="11" s="1"/>
  <c r="Q898" i="11" s="1"/>
  <c r="Q899" i="11" s="1"/>
  <c r="Q900" i="11" s="1"/>
  <c r="Q901" i="11" s="1"/>
  <c r="Q902" i="11" s="1"/>
  <c r="Q903" i="11" s="1"/>
  <c r="Q904" i="11" s="1"/>
  <c r="Q905" i="11" s="1"/>
  <c r="Q906" i="11" s="1"/>
  <c r="Q907" i="11" s="1"/>
  <c r="Q908" i="11" s="1"/>
  <c r="Q909" i="11" s="1"/>
  <c r="Q910" i="11" s="1"/>
  <c r="Q911" i="11" s="1"/>
  <c r="Q912" i="11" s="1"/>
  <c r="Q913" i="11" s="1"/>
  <c r="Q914" i="11" s="1"/>
  <c r="Q915" i="11" s="1"/>
  <c r="Q916" i="11" s="1"/>
  <c r="Q917" i="11" s="1"/>
  <c r="Q918" i="11" s="1"/>
  <c r="Q919" i="11" s="1"/>
  <c r="Q920" i="11" s="1"/>
  <c r="Q921" i="11" s="1"/>
  <c r="Q922" i="11" s="1"/>
  <c r="Q923" i="11" s="1"/>
  <c r="Q924" i="11" s="1"/>
  <c r="Q925" i="11" s="1"/>
  <c r="Q926" i="11" s="1"/>
  <c r="Q927" i="11" s="1"/>
  <c r="Q928" i="11" s="1"/>
  <c r="Q929" i="11" s="1"/>
  <c r="Q930" i="11" s="1"/>
  <c r="Q931" i="11" s="1"/>
  <c r="Q932" i="11" s="1"/>
  <c r="Q933" i="11" s="1"/>
  <c r="Q934" i="11" s="1"/>
  <c r="Q935" i="11" s="1"/>
  <c r="Q936" i="11" s="1"/>
  <c r="Q937" i="11" s="1"/>
  <c r="Q938" i="11" s="1"/>
  <c r="Q939" i="11" s="1"/>
  <c r="Q940" i="11" s="1"/>
  <c r="Q941" i="11" s="1"/>
  <c r="Q942" i="11" s="1"/>
  <c r="Q943" i="11" s="1"/>
  <c r="Q944" i="11" s="1"/>
  <c r="Q945" i="11" s="1"/>
  <c r="Q946" i="11" s="1"/>
  <c r="Q947" i="11" s="1"/>
  <c r="Q948" i="11" s="1"/>
  <c r="Q949" i="11" s="1"/>
  <c r="Q950" i="11" s="1"/>
  <c r="Q951" i="11" s="1"/>
  <c r="Q952" i="11" s="1"/>
  <c r="Q953" i="11" s="1"/>
  <c r="Q954" i="11" s="1"/>
  <c r="Q955" i="11" s="1"/>
  <c r="Q956" i="11" s="1"/>
  <c r="Q957" i="11" s="1"/>
  <c r="Q958" i="11" s="1"/>
  <c r="Q959" i="11" s="1"/>
  <c r="Q960" i="11" s="1"/>
  <c r="Q961" i="11" s="1"/>
  <c r="Q962" i="11" s="1"/>
  <c r="Q963" i="11" s="1"/>
  <c r="Q964" i="11" s="1"/>
  <c r="Q965" i="11" s="1"/>
  <c r="Q966" i="11" s="1"/>
  <c r="Q967" i="11" s="1"/>
  <c r="Q968" i="11" s="1"/>
  <c r="Q969" i="11" s="1"/>
  <c r="Q970" i="11" s="1"/>
  <c r="Q971" i="11" s="1"/>
  <c r="Q972" i="11" s="1"/>
  <c r="Q973" i="11" s="1"/>
  <c r="Q974" i="11" s="1"/>
  <c r="Q975" i="11" s="1"/>
  <c r="Q976" i="11" s="1"/>
  <c r="Q977" i="11" s="1"/>
  <c r="Q978" i="11" s="1"/>
  <c r="Q979" i="11" s="1"/>
  <c r="Q980" i="11" s="1"/>
  <c r="Q981" i="11" s="1"/>
  <c r="Q982" i="11" s="1"/>
  <c r="Q983" i="11" s="1"/>
  <c r="Q984" i="11" s="1"/>
  <c r="Q985" i="11" s="1"/>
  <c r="Q986" i="11" s="1"/>
  <c r="Q987" i="11" s="1"/>
  <c r="Q988" i="11" s="1"/>
  <c r="Q989" i="11" s="1"/>
  <c r="Q990" i="11" s="1"/>
  <c r="Q991" i="11" s="1"/>
  <c r="Q992" i="11" s="1"/>
  <c r="Q993" i="11" s="1"/>
  <c r="Q994" i="11" s="1"/>
  <c r="Q995" i="11" s="1"/>
  <c r="Q996" i="11" s="1"/>
  <c r="Q997" i="11" s="1"/>
  <c r="Q998" i="11" s="1"/>
  <c r="Q999" i="11" s="1"/>
  <c r="Q1000" i="11" s="1"/>
  <c r="Q1001" i="11" s="1"/>
  <c r="Q1002" i="11" s="1"/>
  <c r="Q1003" i="11" s="1"/>
  <c r="Q1004" i="11" s="1"/>
  <c r="Q1005" i="11" s="1"/>
  <c r="Q1006" i="11" s="1"/>
  <c r="Q1007" i="11" s="1"/>
  <c r="Q1008" i="11" s="1"/>
  <c r="Q1009" i="11" s="1"/>
  <c r="Q1010" i="11" s="1"/>
  <c r="Q1011" i="11" s="1"/>
  <c r="Q1012" i="11" s="1"/>
  <c r="Q1013" i="11" s="1"/>
  <c r="Q1014" i="11" s="1"/>
  <c r="Q1015" i="11" s="1"/>
  <c r="Q1016" i="11" s="1"/>
  <c r="Q1017" i="11" s="1"/>
  <c r="Q1018" i="11" s="1"/>
  <c r="Q1019" i="11" s="1"/>
  <c r="Q1020" i="11" s="1"/>
  <c r="Q1021" i="11" s="1"/>
  <c r="Q1022" i="11" s="1"/>
  <c r="Q1023" i="11" s="1"/>
  <c r="Q1024" i="11" s="1"/>
  <c r="Q1025" i="11" s="1"/>
  <c r="Q1026" i="11" s="1"/>
  <c r="Q1027" i="11" s="1"/>
  <c r="Q1028" i="11" s="1"/>
  <c r="Q1029" i="11" s="1"/>
  <c r="Q1030" i="11" s="1"/>
  <c r="Q1031" i="11" s="1"/>
  <c r="Q1032" i="11" s="1"/>
  <c r="Q1033" i="11" s="1"/>
  <c r="Q1034" i="11" s="1"/>
  <c r="Q1035" i="11" s="1"/>
  <c r="Q1036" i="11" s="1"/>
  <c r="Q1037" i="11" s="1"/>
  <c r="Q1038" i="11" s="1"/>
  <c r="Q1039" i="11" s="1"/>
  <c r="Q1040" i="11" s="1"/>
  <c r="Q1041" i="11" s="1"/>
  <c r="Q1042" i="11" s="1"/>
  <c r="Q1043" i="11" s="1"/>
  <c r="Q1044" i="11" s="1"/>
  <c r="Q1045" i="11" s="1"/>
  <c r="Q1046" i="11" s="1"/>
  <c r="Q1047" i="11" s="1"/>
  <c r="Q1048" i="11" s="1"/>
  <c r="Q1049" i="11" s="1"/>
  <c r="Q1050" i="11" s="1"/>
  <c r="Q1051" i="11" s="1"/>
  <c r="Q1052" i="11" s="1"/>
  <c r="Q1053" i="11" s="1"/>
  <c r="Q1054" i="11" s="1"/>
  <c r="Q1055" i="11" s="1"/>
  <c r="Q1056" i="11" s="1"/>
  <c r="Q1057" i="11" s="1"/>
  <c r="Q1058" i="11" s="1"/>
  <c r="Q1059" i="11" s="1"/>
  <c r="Q1060" i="11" s="1"/>
  <c r="Q1061" i="11" s="1"/>
  <c r="Q1062" i="11" s="1"/>
  <c r="Q1063" i="11" s="1"/>
  <c r="Q1064" i="11" s="1"/>
  <c r="Q1065" i="11" s="1"/>
  <c r="Q1066" i="11" s="1"/>
  <c r="Q1067" i="11" s="1"/>
  <c r="Q1068" i="11" s="1"/>
  <c r="Q1069" i="11" s="1"/>
  <c r="Q1070" i="11" s="1"/>
  <c r="Q1071" i="11" s="1"/>
  <c r="Q1072" i="11" s="1"/>
  <c r="Q1073" i="11" s="1"/>
  <c r="Q1074" i="11" s="1"/>
  <c r="Q1075" i="11" s="1"/>
  <c r="Q1076" i="11" s="1"/>
  <c r="Q1077" i="11" s="1"/>
  <c r="Q1078" i="11" s="1"/>
  <c r="Q1079" i="11" s="1"/>
  <c r="Q1080" i="11" s="1"/>
  <c r="Q1081" i="11" s="1"/>
  <c r="Q1082" i="11" s="1"/>
  <c r="Q1083" i="11" s="1"/>
  <c r="Q1084" i="11" s="1"/>
  <c r="Q1085" i="11" s="1"/>
  <c r="Q1086" i="11" s="1"/>
  <c r="Q1087" i="11" s="1"/>
  <c r="Q1088" i="11" s="1"/>
  <c r="Q1089" i="11" s="1"/>
  <c r="Q1090" i="11" s="1"/>
  <c r="Q1091" i="11" s="1"/>
  <c r="Q1092" i="11" s="1"/>
  <c r="Q1093" i="11" s="1"/>
  <c r="Q1094" i="11" s="1"/>
  <c r="Q1095" i="11" s="1"/>
  <c r="Q1096" i="11" s="1"/>
  <c r="Q1097" i="11" s="1"/>
  <c r="Q1098" i="11" s="1"/>
  <c r="Q1099" i="11" s="1"/>
  <c r="Q1100" i="11" s="1"/>
  <c r="Q1101" i="11" s="1"/>
  <c r="Q1102" i="11" s="1"/>
  <c r="Q1103" i="11" s="1"/>
  <c r="J619" i="11" a="1"/>
  <c r="J619" i="11" s="1"/>
  <c r="M628" i="11"/>
  <c r="L628" i="11" s="1"/>
  <c r="M636" i="11"/>
  <c r="L636" i="11" s="1"/>
  <c r="M644" i="11"/>
  <c r="L644" i="11" s="1"/>
  <c r="M652" i="11"/>
  <c r="L652" i="11" s="1"/>
  <c r="M660" i="11"/>
  <c r="L660" i="11" s="1"/>
  <c r="M668" i="11"/>
  <c r="L668" i="11" s="1"/>
  <c r="M676" i="11"/>
  <c r="L676" i="11" s="1"/>
  <c r="M684" i="11"/>
  <c r="L684" i="11" s="1"/>
  <c r="M692" i="11"/>
  <c r="L692" i="11" s="1"/>
  <c r="M700" i="11"/>
  <c r="L700" i="11" s="1"/>
  <c r="M708" i="11"/>
  <c r="L708" i="11" s="1"/>
  <c r="M716" i="11"/>
  <c r="L716" i="11" s="1"/>
  <c r="M724" i="11"/>
  <c r="L724" i="11" s="1"/>
  <c r="M732" i="11"/>
  <c r="L732" i="11" s="1"/>
  <c r="M740" i="11"/>
  <c r="L740" i="11" s="1"/>
  <c r="M748" i="11"/>
  <c r="L748" i="11" s="1"/>
  <c r="M756" i="11"/>
  <c r="L756" i="11" s="1"/>
  <c r="M764" i="11"/>
  <c r="L764" i="11" s="1"/>
  <c r="M772" i="11"/>
  <c r="L772" i="11" s="1"/>
  <c r="M780" i="11"/>
  <c r="L780" i="11" s="1"/>
  <c r="M788" i="11"/>
  <c r="L788" i="11" s="1"/>
  <c r="M796" i="11"/>
  <c r="L796" i="11" s="1"/>
  <c r="M804" i="11"/>
  <c r="L804" i="11" s="1"/>
  <c r="M812" i="11"/>
  <c r="L812" i="11" s="1"/>
  <c r="M820" i="11"/>
  <c r="L820" i="11" s="1"/>
  <c r="M632" i="11"/>
  <c r="L632" i="11" s="1"/>
  <c r="M640" i="11"/>
  <c r="L640" i="11" s="1"/>
  <c r="M648" i="11"/>
  <c r="L648" i="11" s="1"/>
  <c r="M656" i="11"/>
  <c r="L656" i="11" s="1"/>
  <c r="M664" i="11"/>
  <c r="L664" i="11" s="1"/>
  <c r="M672" i="11"/>
  <c r="L672" i="11" s="1"/>
  <c r="M680" i="11"/>
  <c r="L680" i="11" s="1"/>
  <c r="M688" i="11"/>
  <c r="L688" i="11" s="1"/>
  <c r="M696" i="11"/>
  <c r="L696" i="11" s="1"/>
  <c r="M704" i="11"/>
  <c r="L704" i="11" s="1"/>
  <c r="M712" i="11"/>
  <c r="L712" i="11" s="1"/>
  <c r="M720" i="11"/>
  <c r="L720" i="11" s="1"/>
  <c r="M728" i="11"/>
  <c r="L728" i="11" s="1"/>
  <c r="M736" i="11"/>
  <c r="L736" i="11" s="1"/>
  <c r="M744" i="11"/>
  <c r="L744" i="11" s="1"/>
  <c r="M752" i="11"/>
  <c r="L752" i="11" s="1"/>
  <c r="M760" i="11"/>
  <c r="L760" i="11" s="1"/>
  <c r="M768" i="11"/>
  <c r="L768" i="11" s="1"/>
  <c r="M776" i="11"/>
  <c r="L776" i="11" s="1"/>
  <c r="M784" i="11"/>
  <c r="L784" i="11" s="1"/>
  <c r="M792" i="11"/>
  <c r="L792" i="11" s="1"/>
  <c r="M800" i="11"/>
  <c r="L800" i="11" s="1"/>
  <c r="M808" i="11"/>
  <c r="L808" i="11" s="1"/>
  <c r="M816" i="11"/>
  <c r="L816" i="11" s="1"/>
  <c r="M824" i="11"/>
  <c r="L824" i="11" s="1"/>
  <c r="M631" i="11"/>
  <c r="L631" i="11" s="1"/>
  <c r="M642" i="11"/>
  <c r="L642" i="11" s="1"/>
  <c r="M653" i="11"/>
  <c r="L653" i="11" s="1"/>
  <c r="M663" i="11"/>
  <c r="L663" i="11" s="1"/>
  <c r="M674" i="11"/>
  <c r="L674" i="11" s="1"/>
  <c r="M685" i="11"/>
  <c r="L685" i="11" s="1"/>
  <c r="M695" i="11"/>
  <c r="L695" i="11" s="1"/>
  <c r="M706" i="11"/>
  <c r="L706" i="11" s="1"/>
  <c r="M717" i="11"/>
  <c r="L717" i="11" s="1"/>
  <c r="M727" i="11"/>
  <c r="L727" i="11" s="1"/>
  <c r="M738" i="11"/>
  <c r="L738" i="11" s="1"/>
  <c r="M749" i="11"/>
  <c r="L749" i="11" s="1"/>
  <c r="M759" i="11"/>
  <c r="L759" i="11" s="1"/>
  <c r="M770" i="11"/>
  <c r="L770" i="11" s="1"/>
  <c r="M781" i="11"/>
  <c r="L781" i="11" s="1"/>
  <c r="M791" i="11"/>
  <c r="L791" i="11" s="1"/>
  <c r="M802" i="11"/>
  <c r="L802" i="11" s="1"/>
  <c r="M813" i="11"/>
  <c r="L813" i="11" s="1"/>
  <c r="M823" i="11"/>
  <c r="L823" i="11" s="1"/>
  <c r="M832" i="11"/>
  <c r="L832" i="11" s="1"/>
  <c r="M840" i="11"/>
  <c r="L840" i="11" s="1"/>
  <c r="M848" i="11"/>
  <c r="L848" i="11" s="1"/>
  <c r="M856" i="11"/>
  <c r="L856" i="11" s="1"/>
  <c r="M864" i="11"/>
  <c r="L864" i="11" s="1"/>
  <c r="M872" i="11"/>
  <c r="L872" i="11" s="1"/>
  <c r="M880" i="11"/>
  <c r="L880" i="11" s="1"/>
  <c r="M888" i="11"/>
  <c r="L888" i="11" s="1"/>
  <c r="M896" i="11"/>
  <c r="L896" i="11" s="1"/>
  <c r="M904" i="11"/>
  <c r="L904" i="11" s="1"/>
  <c r="M912" i="11"/>
  <c r="L912" i="11" s="1"/>
  <c r="M920" i="11"/>
  <c r="L920" i="11" s="1"/>
  <c r="M928" i="11"/>
  <c r="L928" i="11" s="1"/>
  <c r="M936" i="11"/>
  <c r="L936" i="11" s="1"/>
  <c r="M944" i="11"/>
  <c r="L944" i="11" s="1"/>
  <c r="M952" i="11"/>
  <c r="L952" i="11" s="1"/>
  <c r="M960" i="11"/>
  <c r="L960" i="11" s="1"/>
  <c r="M968" i="11"/>
  <c r="L968" i="11" s="1"/>
  <c r="M976" i="11"/>
  <c r="L976" i="11" s="1"/>
  <c r="M984" i="11"/>
  <c r="L984" i="11" s="1"/>
  <c r="M992" i="11"/>
  <c r="L992" i="11" s="1"/>
  <c r="M1000" i="11"/>
  <c r="L1000" i="11" s="1"/>
  <c r="M1008" i="11"/>
  <c r="L1008" i="11" s="1"/>
  <c r="M1016" i="11"/>
  <c r="L1016" i="11" s="1"/>
  <c r="M1024" i="11"/>
  <c r="L1024" i="11" s="1"/>
  <c r="M1032" i="11"/>
  <c r="L1032" i="11" s="1"/>
  <c r="M1040" i="11"/>
  <c r="L1040" i="11" s="1"/>
  <c r="M1048" i="11"/>
  <c r="L1048" i="11" s="1"/>
  <c r="M625" i="11"/>
  <c r="L625" i="11" s="1"/>
  <c r="M635" i="11"/>
  <c r="L635" i="11" s="1"/>
  <c r="M646" i="11"/>
  <c r="L646" i="11" s="1"/>
  <c r="M657" i="11"/>
  <c r="L657" i="11" s="1"/>
  <c r="M667" i="11"/>
  <c r="L667" i="11" s="1"/>
  <c r="M678" i="11"/>
  <c r="L678" i="11" s="1"/>
  <c r="M689" i="11"/>
  <c r="L689" i="11" s="1"/>
  <c r="M699" i="11"/>
  <c r="L699" i="11" s="1"/>
  <c r="M710" i="11"/>
  <c r="L710" i="11" s="1"/>
  <c r="M721" i="11"/>
  <c r="L721" i="11" s="1"/>
  <c r="M731" i="11"/>
  <c r="L731" i="11" s="1"/>
  <c r="M742" i="11"/>
  <c r="L742" i="11" s="1"/>
  <c r="M753" i="11"/>
  <c r="L753" i="11" s="1"/>
  <c r="M763" i="11"/>
  <c r="L763" i="11" s="1"/>
  <c r="M774" i="11"/>
  <c r="L774" i="11" s="1"/>
  <c r="M785" i="11"/>
  <c r="L785" i="11" s="1"/>
  <c r="M795" i="11"/>
  <c r="L795" i="11" s="1"/>
  <c r="M806" i="11"/>
  <c r="L806" i="11" s="1"/>
  <c r="M817" i="11"/>
  <c r="L817" i="11" s="1"/>
  <c r="M827" i="11"/>
  <c r="L827" i="11" s="1"/>
  <c r="M835" i="11"/>
  <c r="L835" i="11" s="1"/>
  <c r="M843" i="11"/>
  <c r="L843" i="11" s="1"/>
  <c r="M851" i="11"/>
  <c r="L851" i="11" s="1"/>
  <c r="M859" i="11"/>
  <c r="L859" i="11" s="1"/>
  <c r="M867" i="11"/>
  <c r="L867" i="11" s="1"/>
  <c r="M875" i="11"/>
  <c r="L875" i="11" s="1"/>
  <c r="M883" i="11"/>
  <c r="L883" i="11" s="1"/>
  <c r="M626" i="11"/>
  <c r="L626" i="11" s="1"/>
  <c r="M637" i="11"/>
  <c r="L637" i="11" s="1"/>
  <c r="M647" i="11"/>
  <c r="L647" i="11" s="1"/>
  <c r="M658" i="11"/>
  <c r="L658" i="11" s="1"/>
  <c r="M669" i="11"/>
  <c r="L669" i="11" s="1"/>
  <c r="M679" i="11"/>
  <c r="L679" i="11" s="1"/>
  <c r="M690" i="11"/>
  <c r="L690" i="11" s="1"/>
  <c r="M701" i="11"/>
  <c r="L701" i="11" s="1"/>
  <c r="M711" i="11"/>
  <c r="L711" i="11" s="1"/>
  <c r="M722" i="11"/>
  <c r="L722" i="11" s="1"/>
  <c r="M733" i="11"/>
  <c r="L733" i="11" s="1"/>
  <c r="M743" i="11"/>
  <c r="L743" i="11" s="1"/>
  <c r="M754" i="11"/>
  <c r="L754" i="11" s="1"/>
  <c r="M765" i="11"/>
  <c r="L765" i="11" s="1"/>
  <c r="M775" i="11"/>
  <c r="L775" i="11" s="1"/>
  <c r="M786" i="11"/>
  <c r="L786" i="11" s="1"/>
  <c r="M797" i="11"/>
  <c r="L797" i="11" s="1"/>
  <c r="M807" i="11"/>
  <c r="L807" i="11" s="1"/>
  <c r="M818" i="11"/>
  <c r="L818" i="11" s="1"/>
  <c r="M828" i="11"/>
  <c r="L828" i="11" s="1"/>
  <c r="M836" i="11"/>
  <c r="L836" i="11" s="1"/>
  <c r="M844" i="11"/>
  <c r="L844" i="11" s="1"/>
  <c r="M852" i="11"/>
  <c r="L852" i="11" s="1"/>
  <c r="M860" i="11"/>
  <c r="L860" i="11" s="1"/>
  <c r="M868" i="11"/>
  <c r="L868" i="11" s="1"/>
  <c r="M876" i="11"/>
  <c r="L876" i="11" s="1"/>
  <c r="M884" i="11"/>
  <c r="L884" i="11" s="1"/>
  <c r="M892" i="11"/>
  <c r="L892" i="11" s="1"/>
  <c r="M900" i="11"/>
  <c r="L900" i="11" s="1"/>
  <c r="M908" i="11"/>
  <c r="L908" i="11" s="1"/>
  <c r="M916" i="11"/>
  <c r="L916" i="11" s="1"/>
  <c r="M924" i="11"/>
  <c r="L924" i="11" s="1"/>
  <c r="M932" i="11"/>
  <c r="L932" i="11" s="1"/>
  <c r="M940" i="11"/>
  <c r="L940" i="11" s="1"/>
  <c r="M948" i="11"/>
  <c r="L948" i="11" s="1"/>
  <c r="M956" i="11"/>
  <c r="L956" i="11" s="1"/>
  <c r="M964" i="11"/>
  <c r="L964" i="11" s="1"/>
  <c r="M972" i="11"/>
  <c r="L972" i="11" s="1"/>
  <c r="M980" i="11"/>
  <c r="L980" i="11" s="1"/>
  <c r="M988" i="11"/>
  <c r="L988" i="11" s="1"/>
  <c r="M996" i="11"/>
  <c r="L996" i="11" s="1"/>
  <c r="M1004" i="11"/>
  <c r="L1004" i="11" s="1"/>
  <c r="M1012" i="11"/>
  <c r="L1012" i="11" s="1"/>
  <c r="M1020" i="11"/>
  <c r="L1020" i="11" s="1"/>
  <c r="M1028" i="11"/>
  <c r="L1028" i="11" s="1"/>
  <c r="M1036" i="11"/>
  <c r="L1036" i="11" s="1"/>
  <c r="M1044" i="11"/>
  <c r="L1044" i="11" s="1"/>
  <c r="M1052" i="11"/>
  <c r="L1052" i="11" s="1"/>
  <c r="M627" i="11"/>
  <c r="L627" i="11" s="1"/>
  <c r="M638" i="11"/>
  <c r="L638" i="11" s="1"/>
  <c r="M649" i="11"/>
  <c r="L649" i="11" s="1"/>
  <c r="M659" i="11"/>
  <c r="L659" i="11" s="1"/>
  <c r="M670" i="11"/>
  <c r="L670" i="11" s="1"/>
  <c r="M681" i="11"/>
  <c r="L681" i="11" s="1"/>
  <c r="M691" i="11"/>
  <c r="L691" i="11" s="1"/>
  <c r="M629" i="11"/>
  <c r="L629" i="11" s="1"/>
  <c r="M639" i="11"/>
  <c r="L639" i="11" s="1"/>
  <c r="M650" i="11"/>
  <c r="L650" i="11" s="1"/>
  <c r="M661" i="11"/>
  <c r="L661" i="11" s="1"/>
  <c r="M671" i="11"/>
  <c r="L671" i="11" s="1"/>
  <c r="M682" i="11"/>
  <c r="L682" i="11" s="1"/>
  <c r="M693" i="11"/>
  <c r="L693" i="11" s="1"/>
  <c r="M703" i="11"/>
  <c r="L703" i="11" s="1"/>
  <c r="M654" i="11"/>
  <c r="L654" i="11" s="1"/>
  <c r="M683" i="11"/>
  <c r="L683" i="11" s="1"/>
  <c r="M707" i="11"/>
  <c r="L707" i="11" s="1"/>
  <c r="M725" i="11"/>
  <c r="L725" i="11" s="1"/>
  <c r="M741" i="11"/>
  <c r="L741" i="11" s="1"/>
  <c r="M758" i="11"/>
  <c r="L758" i="11" s="1"/>
  <c r="M777" i="11"/>
  <c r="L777" i="11" s="1"/>
  <c r="M793" i="11"/>
  <c r="L793" i="11" s="1"/>
  <c r="M810" i="11"/>
  <c r="L810" i="11" s="1"/>
  <c r="M826" i="11"/>
  <c r="L826" i="11" s="1"/>
  <c r="M853" i="11"/>
  <c r="L853" i="11" s="1"/>
  <c r="M878" i="11"/>
  <c r="L878" i="11" s="1"/>
  <c r="M890" i="11"/>
  <c r="L890" i="11" s="1"/>
  <c r="M634" i="11"/>
  <c r="L634" i="11" s="1"/>
  <c r="M665" i="11"/>
  <c r="L665" i="11" s="1"/>
  <c r="M694" i="11"/>
  <c r="L694" i="11" s="1"/>
  <c r="M714" i="11"/>
  <c r="L714" i="11" s="1"/>
  <c r="M730" i="11"/>
  <c r="L730" i="11" s="1"/>
  <c r="M747" i="11"/>
  <c r="L747" i="11" s="1"/>
  <c r="M766" i="11"/>
  <c r="L766" i="11" s="1"/>
  <c r="M782" i="11"/>
  <c r="L782" i="11" s="1"/>
  <c r="M799" i="11"/>
  <c r="L799" i="11" s="1"/>
  <c r="M815" i="11"/>
  <c r="L815" i="11" s="1"/>
  <c r="M831" i="11"/>
  <c r="L831" i="11" s="1"/>
  <c r="M845" i="11"/>
  <c r="L845" i="11" s="1"/>
  <c r="M857" i="11"/>
  <c r="L857" i="11" s="1"/>
  <c r="M870" i="11"/>
  <c r="L870" i="11" s="1"/>
  <c r="M882" i="11"/>
  <c r="L882" i="11" s="1"/>
  <c r="M894" i="11"/>
  <c r="L894" i="11" s="1"/>
  <c r="M905" i="11"/>
  <c r="L905" i="11" s="1"/>
  <c r="M915" i="11"/>
  <c r="L915" i="11" s="1"/>
  <c r="M926" i="11"/>
  <c r="L926" i="11" s="1"/>
  <c r="M937" i="11"/>
  <c r="L937" i="11" s="1"/>
  <c r="M947" i="11"/>
  <c r="L947" i="11" s="1"/>
  <c r="M958" i="11"/>
  <c r="L958" i="11" s="1"/>
  <c r="M969" i="11"/>
  <c r="L969" i="11" s="1"/>
  <c r="M979" i="11"/>
  <c r="L979" i="11" s="1"/>
  <c r="M990" i="11"/>
  <c r="L990" i="11" s="1"/>
  <c r="M1001" i="11"/>
  <c r="L1001" i="11" s="1"/>
  <c r="M1011" i="11"/>
  <c r="L1011" i="11" s="1"/>
  <c r="M1022" i="11"/>
  <c r="L1022" i="11" s="1"/>
  <c r="M1033" i="11"/>
  <c r="L1033" i="11" s="1"/>
  <c r="M1043" i="11"/>
  <c r="L1043" i="11" s="1"/>
  <c r="M1054" i="11"/>
  <c r="L1054" i="11" s="1"/>
  <c r="M1062" i="11"/>
  <c r="L1062" i="11" s="1"/>
  <c r="M1070" i="11"/>
  <c r="L1070" i="11" s="1"/>
  <c r="M1078" i="11"/>
  <c r="L1078" i="11" s="1"/>
  <c r="M1086" i="11"/>
  <c r="L1086" i="11" s="1"/>
  <c r="M1094" i="11"/>
  <c r="L1094" i="11" s="1"/>
  <c r="M1102" i="11"/>
  <c r="L1102" i="11" s="1"/>
  <c r="M641" i="11"/>
  <c r="L641" i="11" s="1"/>
  <c r="M666" i="11"/>
  <c r="L666" i="11" s="1"/>
  <c r="M697" i="11"/>
  <c r="L697" i="11" s="1"/>
  <c r="M734" i="11"/>
  <c r="L734" i="11" s="1"/>
  <c r="M750" i="11"/>
  <c r="L750" i="11" s="1"/>
  <c r="M767" i="11"/>
  <c r="L767" i="11" s="1"/>
  <c r="M801" i="11"/>
  <c r="L801" i="11" s="1"/>
  <c r="M819" i="11"/>
  <c r="L819" i="11" s="1"/>
  <c r="M833" i="11"/>
  <c r="L833" i="11" s="1"/>
  <c r="M858" i="11"/>
  <c r="L858" i="11" s="1"/>
  <c r="M871" i="11"/>
  <c r="L871" i="11" s="1"/>
  <c r="M895" i="11"/>
  <c r="L895" i="11" s="1"/>
  <c r="M917" i="11"/>
  <c r="L917" i="11" s="1"/>
  <c r="M927" i="11"/>
  <c r="L927" i="11" s="1"/>
  <c r="M949" i="11"/>
  <c r="L949" i="11" s="1"/>
  <c r="M970" i="11"/>
  <c r="L970" i="11" s="1"/>
  <c r="M981" i="11"/>
  <c r="L981" i="11" s="1"/>
  <c r="M1002" i="11"/>
  <c r="L1002" i="11" s="1"/>
  <c r="M1023" i="11"/>
  <c r="L1023" i="11" s="1"/>
  <c r="M1034" i="11"/>
  <c r="L1034" i="11" s="1"/>
  <c r="M1055" i="11"/>
  <c r="L1055" i="11" s="1"/>
  <c r="M1071" i="11"/>
  <c r="L1071" i="11" s="1"/>
  <c r="M1079" i="11"/>
  <c r="L1079" i="11" s="1"/>
  <c r="M1095" i="11"/>
  <c r="L1095" i="11" s="1"/>
  <c r="M715" i="11"/>
  <c r="L715" i="11" s="1"/>
  <c r="M783" i="11"/>
  <c r="L783" i="11" s="1"/>
  <c r="M846" i="11"/>
  <c r="L846" i="11" s="1"/>
  <c r="M885" i="11"/>
  <c r="L885" i="11" s="1"/>
  <c r="M906" i="11"/>
  <c r="L906" i="11" s="1"/>
  <c r="M938" i="11"/>
  <c r="L938" i="11" s="1"/>
  <c r="M959" i="11"/>
  <c r="L959" i="11" s="1"/>
  <c r="M991" i="11"/>
  <c r="L991" i="11" s="1"/>
  <c r="M1013" i="11"/>
  <c r="L1013" i="11" s="1"/>
  <c r="M1045" i="11"/>
  <c r="L1045" i="11" s="1"/>
  <c r="M1063" i="11"/>
  <c r="L1063" i="11" s="1"/>
  <c r="M1087" i="11"/>
  <c r="L1087" i="11" s="1"/>
  <c r="M1103" i="11"/>
  <c r="L1103" i="11" s="1"/>
  <c r="M643" i="11"/>
  <c r="L643" i="11" s="1"/>
  <c r="M673" i="11"/>
  <c r="L673" i="11" s="1"/>
  <c r="M698" i="11"/>
  <c r="L698" i="11" s="1"/>
  <c r="M718" i="11"/>
  <c r="L718" i="11" s="1"/>
  <c r="M735" i="11"/>
  <c r="L735" i="11" s="1"/>
  <c r="M751" i="11"/>
  <c r="L751" i="11" s="1"/>
  <c r="M769" i="11"/>
  <c r="L769" i="11" s="1"/>
  <c r="M787" i="11"/>
  <c r="L787" i="11" s="1"/>
  <c r="M803" i="11"/>
  <c r="L803" i="11" s="1"/>
  <c r="M821" i="11"/>
  <c r="L821" i="11" s="1"/>
  <c r="M834" i="11"/>
  <c r="L834" i="11" s="1"/>
  <c r="M847" i="11"/>
  <c r="L847" i="11" s="1"/>
  <c r="M861" i="11"/>
  <c r="L861" i="11" s="1"/>
  <c r="M873" i="11"/>
  <c r="L873" i="11" s="1"/>
  <c r="M886" i="11"/>
  <c r="L886" i="11" s="1"/>
  <c r="M897" i="11"/>
  <c r="L897" i="11" s="1"/>
  <c r="M907" i="11"/>
  <c r="L907" i="11" s="1"/>
  <c r="M918" i="11"/>
  <c r="L918" i="11" s="1"/>
  <c r="M929" i="11"/>
  <c r="L929" i="11" s="1"/>
  <c r="M939" i="11"/>
  <c r="L939" i="11" s="1"/>
  <c r="M950" i="11"/>
  <c r="L950" i="11" s="1"/>
  <c r="M961" i="11"/>
  <c r="L961" i="11" s="1"/>
  <c r="M971" i="11"/>
  <c r="L971" i="11" s="1"/>
  <c r="M982" i="11"/>
  <c r="L982" i="11" s="1"/>
  <c r="M993" i="11"/>
  <c r="L993" i="11" s="1"/>
  <c r="M1003" i="11"/>
  <c r="L1003" i="11" s="1"/>
  <c r="M1014" i="11"/>
  <c r="L1014" i="11" s="1"/>
  <c r="M1025" i="11"/>
  <c r="L1025" i="11" s="1"/>
  <c r="M1035" i="11"/>
  <c r="L1035" i="11" s="1"/>
  <c r="M1046" i="11"/>
  <c r="L1046" i="11" s="1"/>
  <c r="M1056" i="11"/>
  <c r="L1056" i="11" s="1"/>
  <c r="M1064" i="11"/>
  <c r="L1064" i="11" s="1"/>
  <c r="M1072" i="11"/>
  <c r="L1072" i="11" s="1"/>
  <c r="M1080" i="11"/>
  <c r="L1080" i="11" s="1"/>
  <c r="M1088" i="11"/>
  <c r="L1088" i="11" s="1"/>
  <c r="M1096" i="11"/>
  <c r="L1096" i="11" s="1"/>
  <c r="M624" i="11"/>
  <c r="L624" i="11" s="1"/>
  <c r="M723" i="11"/>
  <c r="L723" i="11" s="1"/>
  <c r="M809" i="11"/>
  <c r="L809" i="11" s="1"/>
  <c r="M850" i="11"/>
  <c r="L850" i="11" s="1"/>
  <c r="M889" i="11"/>
  <c r="L889" i="11" s="1"/>
  <c r="M910" i="11"/>
  <c r="L910" i="11" s="1"/>
  <c r="M931" i="11"/>
  <c r="L931" i="11" s="1"/>
  <c r="M953" i="11"/>
  <c r="L953" i="11" s="1"/>
  <c r="M974" i="11"/>
  <c r="L974" i="11" s="1"/>
  <c r="M995" i="11"/>
  <c r="L995" i="11" s="1"/>
  <c r="M1017" i="11"/>
  <c r="L1017" i="11" s="1"/>
  <c r="M1038" i="11"/>
  <c r="L1038" i="11" s="1"/>
  <c r="M1058" i="11"/>
  <c r="L1058" i="11" s="1"/>
  <c r="M1074" i="11"/>
  <c r="L1074" i="11" s="1"/>
  <c r="M1090" i="11"/>
  <c r="L1090" i="11" s="1"/>
  <c r="M645" i="11"/>
  <c r="L645" i="11" s="1"/>
  <c r="M675" i="11"/>
  <c r="L675" i="11" s="1"/>
  <c r="M702" i="11"/>
  <c r="L702" i="11" s="1"/>
  <c r="M719" i="11"/>
  <c r="L719" i="11" s="1"/>
  <c r="M737" i="11"/>
  <c r="L737" i="11" s="1"/>
  <c r="M755" i="11"/>
  <c r="L755" i="11" s="1"/>
  <c r="M771" i="11"/>
  <c r="L771" i="11" s="1"/>
  <c r="M789" i="11"/>
  <c r="L789" i="11" s="1"/>
  <c r="M805" i="11"/>
  <c r="L805" i="11" s="1"/>
  <c r="M822" i="11"/>
  <c r="L822" i="11" s="1"/>
  <c r="M837" i="11"/>
  <c r="L837" i="11" s="1"/>
  <c r="M849" i="11"/>
  <c r="L849" i="11" s="1"/>
  <c r="M862" i="11"/>
  <c r="L862" i="11" s="1"/>
  <c r="M874" i="11"/>
  <c r="L874" i="11" s="1"/>
  <c r="M887" i="11"/>
  <c r="L887" i="11" s="1"/>
  <c r="M898" i="11"/>
  <c r="L898" i="11" s="1"/>
  <c r="M909" i="11"/>
  <c r="L909" i="11" s="1"/>
  <c r="M919" i="11"/>
  <c r="L919" i="11" s="1"/>
  <c r="M930" i="11"/>
  <c r="L930" i="11" s="1"/>
  <c r="M941" i="11"/>
  <c r="L941" i="11" s="1"/>
  <c r="M951" i="11"/>
  <c r="L951" i="11" s="1"/>
  <c r="M962" i="11"/>
  <c r="L962" i="11" s="1"/>
  <c r="M973" i="11"/>
  <c r="L973" i="11" s="1"/>
  <c r="M983" i="11"/>
  <c r="L983" i="11" s="1"/>
  <c r="M994" i="11"/>
  <c r="L994" i="11" s="1"/>
  <c r="M1005" i="11"/>
  <c r="L1005" i="11" s="1"/>
  <c r="M1015" i="11"/>
  <c r="L1015" i="11" s="1"/>
  <c r="M1026" i="11"/>
  <c r="L1026" i="11" s="1"/>
  <c r="M1037" i="11"/>
  <c r="L1037" i="11" s="1"/>
  <c r="M1047" i="11"/>
  <c r="L1047" i="11" s="1"/>
  <c r="M1057" i="11"/>
  <c r="L1057" i="11" s="1"/>
  <c r="M1065" i="11"/>
  <c r="L1065" i="11" s="1"/>
  <c r="M1073" i="11"/>
  <c r="L1073" i="11" s="1"/>
  <c r="M1081" i="11"/>
  <c r="L1081" i="11" s="1"/>
  <c r="M1089" i="11"/>
  <c r="L1089" i="11" s="1"/>
  <c r="M1097" i="11"/>
  <c r="L1097" i="11" s="1"/>
  <c r="M651" i="11"/>
  <c r="L651" i="11" s="1"/>
  <c r="M677" i="11"/>
  <c r="L677" i="11" s="1"/>
  <c r="M705" i="11"/>
  <c r="L705" i="11" s="1"/>
  <c r="M739" i="11"/>
  <c r="L739" i="11" s="1"/>
  <c r="M757" i="11"/>
  <c r="L757" i="11" s="1"/>
  <c r="M773" i="11"/>
  <c r="L773" i="11" s="1"/>
  <c r="M790" i="11"/>
  <c r="L790" i="11" s="1"/>
  <c r="M825" i="11"/>
  <c r="L825" i="11" s="1"/>
  <c r="M838" i="11"/>
  <c r="L838" i="11" s="1"/>
  <c r="M863" i="11"/>
  <c r="L863" i="11" s="1"/>
  <c r="M877" i="11"/>
  <c r="L877" i="11" s="1"/>
  <c r="M899" i="11"/>
  <c r="L899" i="11" s="1"/>
  <c r="M921" i="11"/>
  <c r="L921" i="11" s="1"/>
  <c r="M942" i="11"/>
  <c r="L942" i="11" s="1"/>
  <c r="M963" i="11"/>
  <c r="L963" i="11" s="1"/>
  <c r="M985" i="11"/>
  <c r="L985" i="11" s="1"/>
  <c r="M1006" i="11"/>
  <c r="L1006" i="11" s="1"/>
  <c r="M1027" i="11"/>
  <c r="L1027" i="11" s="1"/>
  <c r="M1049" i="11"/>
  <c r="L1049" i="11" s="1"/>
  <c r="M1066" i="11"/>
  <c r="L1066" i="11" s="1"/>
  <c r="M1082" i="11"/>
  <c r="L1082" i="11" s="1"/>
  <c r="M1098" i="11"/>
  <c r="L1098" i="11" s="1"/>
  <c r="M713" i="11"/>
  <c r="L713" i="11" s="1"/>
  <c r="M779" i="11"/>
  <c r="L779" i="11" s="1"/>
  <c r="M841" i="11"/>
  <c r="L841" i="11" s="1"/>
  <c r="M881" i="11"/>
  <c r="L881" i="11" s="1"/>
  <c r="M914" i="11"/>
  <c r="L914" i="11" s="1"/>
  <c r="M945" i="11"/>
  <c r="L945" i="11" s="1"/>
  <c r="M975" i="11"/>
  <c r="L975" i="11" s="1"/>
  <c r="M999" i="11"/>
  <c r="L999" i="11" s="1"/>
  <c r="M1030" i="11"/>
  <c r="L1030" i="11" s="1"/>
  <c r="M1059" i="11"/>
  <c r="L1059" i="11" s="1"/>
  <c r="M1077" i="11"/>
  <c r="L1077" i="11" s="1"/>
  <c r="M1100" i="11"/>
  <c r="L1100" i="11" s="1"/>
  <c r="M630" i="11"/>
  <c r="L630" i="11" s="1"/>
  <c r="M726" i="11"/>
  <c r="L726" i="11" s="1"/>
  <c r="M794" i="11"/>
  <c r="L794" i="11" s="1"/>
  <c r="M842" i="11"/>
  <c r="L842" i="11" s="1"/>
  <c r="M891" i="11"/>
  <c r="L891" i="11" s="1"/>
  <c r="M922" i="11"/>
  <c r="L922" i="11" s="1"/>
  <c r="M946" i="11"/>
  <c r="L946" i="11" s="1"/>
  <c r="M977" i="11"/>
  <c r="L977" i="11" s="1"/>
  <c r="M1007" i="11"/>
  <c r="L1007" i="11" s="1"/>
  <c r="M1031" i="11"/>
  <c r="L1031" i="11" s="1"/>
  <c r="M1060" i="11"/>
  <c r="L1060" i="11" s="1"/>
  <c r="M1083" i="11"/>
  <c r="L1083" i="11" s="1"/>
  <c r="M1101" i="11"/>
  <c r="L1101" i="11" s="1"/>
  <c r="M987" i="11"/>
  <c r="L987" i="11" s="1"/>
  <c r="M1068" i="11"/>
  <c r="L1068" i="11" s="1"/>
  <c r="M903" i="11"/>
  <c r="L903" i="11" s="1"/>
  <c r="M989" i="11"/>
  <c r="L989" i="11" s="1"/>
  <c r="M1069" i="11"/>
  <c r="L1069" i="11" s="1"/>
  <c r="M911" i="11"/>
  <c r="L911" i="11" s="1"/>
  <c r="M997" i="11"/>
  <c r="L997" i="11" s="1"/>
  <c r="M1075" i="11"/>
  <c r="L1075" i="11" s="1"/>
  <c r="M778" i="11"/>
  <c r="L778" i="11" s="1"/>
  <c r="M879" i="11"/>
  <c r="L879" i="11" s="1"/>
  <c r="M967" i="11"/>
  <c r="L967" i="11" s="1"/>
  <c r="M1053" i="11"/>
  <c r="L1053" i="11" s="1"/>
  <c r="M633" i="11"/>
  <c r="L633" i="11" s="1"/>
  <c r="M729" i="11"/>
  <c r="L729" i="11" s="1"/>
  <c r="M798" i="11"/>
  <c r="L798" i="11" s="1"/>
  <c r="M854" i="11"/>
  <c r="L854" i="11" s="1"/>
  <c r="M893" i="11"/>
  <c r="L893" i="11" s="1"/>
  <c r="M923" i="11"/>
  <c r="L923" i="11" s="1"/>
  <c r="M954" i="11"/>
  <c r="L954" i="11" s="1"/>
  <c r="M978" i="11"/>
  <c r="L978" i="11" s="1"/>
  <c r="M1009" i="11"/>
  <c r="L1009" i="11" s="1"/>
  <c r="M1039" i="11"/>
  <c r="L1039" i="11" s="1"/>
  <c r="M1061" i="11"/>
  <c r="L1061" i="11" s="1"/>
  <c r="M1084" i="11"/>
  <c r="L1084" i="11" s="1"/>
  <c r="M1042" i="11"/>
  <c r="L1042" i="11" s="1"/>
  <c r="M829" i="11"/>
  <c r="L829" i="11" s="1"/>
  <c r="M965" i="11"/>
  <c r="L965" i="11" s="1"/>
  <c r="M1050" i="11"/>
  <c r="L1050" i="11" s="1"/>
  <c r="M687" i="11"/>
  <c r="L687" i="11" s="1"/>
  <c r="M762" i="11"/>
  <c r="L762" i="11" s="1"/>
  <c r="M869" i="11"/>
  <c r="L869" i="11" s="1"/>
  <c r="M935" i="11"/>
  <c r="L935" i="11" s="1"/>
  <c r="M1021" i="11"/>
  <c r="L1021" i="11" s="1"/>
  <c r="M1093" i="11"/>
  <c r="L1093" i="11" s="1"/>
  <c r="M709" i="11"/>
  <c r="L709" i="11" s="1"/>
  <c r="M839" i="11"/>
  <c r="L839" i="11" s="1"/>
  <c r="M913" i="11"/>
  <c r="L913" i="11" s="1"/>
  <c r="M998" i="11"/>
  <c r="L998" i="11" s="1"/>
  <c r="M1076" i="11"/>
  <c r="L1076" i="11" s="1"/>
  <c r="M655" i="11"/>
  <c r="L655" i="11" s="1"/>
  <c r="M745" i="11"/>
  <c r="L745" i="11" s="1"/>
  <c r="M811" i="11"/>
  <c r="L811" i="11" s="1"/>
  <c r="M855" i="11"/>
  <c r="L855" i="11" s="1"/>
  <c r="M901" i="11"/>
  <c r="L901" i="11" s="1"/>
  <c r="M925" i="11"/>
  <c r="L925" i="11" s="1"/>
  <c r="M955" i="11"/>
  <c r="L955" i="11" s="1"/>
  <c r="M986" i="11"/>
  <c r="L986" i="11" s="1"/>
  <c r="M1010" i="11"/>
  <c r="L1010" i="11" s="1"/>
  <c r="M1041" i="11"/>
  <c r="L1041" i="11" s="1"/>
  <c r="M1067" i="11"/>
  <c r="L1067" i="11" s="1"/>
  <c r="M1085" i="11"/>
  <c r="L1085" i="11" s="1"/>
  <c r="M662" i="11"/>
  <c r="L662" i="11" s="1"/>
  <c r="M746" i="11"/>
  <c r="L746" i="11" s="1"/>
  <c r="M814" i="11"/>
  <c r="L814" i="11" s="1"/>
  <c r="M865" i="11"/>
  <c r="L865" i="11" s="1"/>
  <c r="M902" i="11"/>
  <c r="L902" i="11" s="1"/>
  <c r="M933" i="11"/>
  <c r="L933" i="11" s="1"/>
  <c r="M957" i="11"/>
  <c r="L957" i="11" s="1"/>
  <c r="M1018" i="11"/>
  <c r="L1018" i="11" s="1"/>
  <c r="M1091" i="11"/>
  <c r="L1091" i="11" s="1"/>
  <c r="M686" i="11"/>
  <c r="L686" i="11" s="1"/>
  <c r="M761" i="11"/>
  <c r="L761" i="11" s="1"/>
  <c r="M866" i="11"/>
  <c r="L866" i="11" s="1"/>
  <c r="M934" i="11"/>
  <c r="L934" i="11" s="1"/>
  <c r="M1019" i="11"/>
  <c r="L1019" i="11" s="1"/>
  <c r="M1092" i="11"/>
  <c r="L1092" i="11" s="1"/>
  <c r="M830" i="11"/>
  <c r="L830" i="11" s="1"/>
  <c r="M966" i="11"/>
  <c r="L966" i="11" s="1"/>
  <c r="M1051" i="11"/>
  <c r="L1051" i="11" s="1"/>
  <c r="M943" i="11"/>
  <c r="L943" i="11" s="1"/>
  <c r="M1029" i="11"/>
  <c r="L1029" i="11" s="1"/>
  <c r="M1099" i="11"/>
  <c r="L1099" i="11" s="1"/>
  <c r="F625" i="11"/>
  <c r="E625" i="11" s="1"/>
  <c r="F633" i="11"/>
  <c r="E633" i="11" s="1"/>
  <c r="F641" i="11"/>
  <c r="E641" i="11" s="1"/>
  <c r="F649" i="11"/>
  <c r="E649" i="11" s="1"/>
  <c r="F657" i="11"/>
  <c r="E657" i="11" s="1"/>
  <c r="F665" i="11"/>
  <c r="E665" i="11" s="1"/>
  <c r="F673" i="11"/>
  <c r="E673" i="11" s="1"/>
  <c r="F681" i="11"/>
  <c r="E681" i="11" s="1"/>
  <c r="F689" i="11"/>
  <c r="E689" i="11" s="1"/>
  <c r="F697" i="11"/>
  <c r="E697" i="11" s="1"/>
  <c r="F705" i="11"/>
  <c r="E705" i="11" s="1"/>
  <c r="F713" i="11"/>
  <c r="E713" i="11" s="1"/>
  <c r="F721" i="11"/>
  <c r="E721" i="11" s="1"/>
  <c r="F729" i="11"/>
  <c r="E729" i="11" s="1"/>
  <c r="F737" i="11"/>
  <c r="E737" i="11" s="1"/>
  <c r="F745" i="11"/>
  <c r="E745" i="11" s="1"/>
  <c r="F753" i="11"/>
  <c r="E753" i="11" s="1"/>
  <c r="F761" i="11"/>
  <c r="E761" i="11" s="1"/>
  <c r="F769" i="11"/>
  <c r="E769" i="11" s="1"/>
  <c r="F777" i="11"/>
  <c r="E777" i="11" s="1"/>
  <c r="F785" i="11"/>
  <c r="E785" i="11" s="1"/>
  <c r="F793" i="11"/>
  <c r="E793" i="11" s="1"/>
  <c r="F801" i="11"/>
  <c r="E801" i="11" s="1"/>
  <c r="F809" i="11"/>
  <c r="E809" i="11" s="1"/>
  <c r="F817" i="11"/>
  <c r="E817" i="11" s="1"/>
  <c r="F626" i="11"/>
  <c r="E626" i="11" s="1"/>
  <c r="F634" i="11"/>
  <c r="E634" i="11" s="1"/>
  <c r="F642" i="11"/>
  <c r="E642" i="11" s="1"/>
  <c r="F650" i="11"/>
  <c r="E650" i="11" s="1"/>
  <c r="F658" i="11"/>
  <c r="E658" i="11" s="1"/>
  <c r="F666" i="11"/>
  <c r="E666" i="11" s="1"/>
  <c r="F674" i="11"/>
  <c r="E674" i="11" s="1"/>
  <c r="F682" i="11"/>
  <c r="E682" i="11" s="1"/>
  <c r="F690" i="11"/>
  <c r="E690" i="11" s="1"/>
  <c r="F698" i="11"/>
  <c r="E698" i="11" s="1"/>
  <c r="F706" i="11"/>
  <c r="E706" i="11" s="1"/>
  <c r="F714" i="11"/>
  <c r="E714" i="11" s="1"/>
  <c r="F722" i="11"/>
  <c r="E722" i="11" s="1"/>
  <c r="F730" i="11"/>
  <c r="E730" i="11" s="1"/>
  <c r="F738" i="11"/>
  <c r="E738" i="11" s="1"/>
  <c r="F746" i="11"/>
  <c r="E746" i="11" s="1"/>
  <c r="F754" i="11"/>
  <c r="E754" i="11" s="1"/>
  <c r="F762" i="11"/>
  <c r="E762" i="11" s="1"/>
  <c r="F770" i="11"/>
  <c r="E770" i="11" s="1"/>
  <c r="F778" i="11"/>
  <c r="E778" i="11" s="1"/>
  <c r="F786" i="11"/>
  <c r="E786" i="11" s="1"/>
  <c r="F794" i="11"/>
  <c r="E794" i="11" s="1"/>
  <c r="F802" i="11"/>
  <c r="E802" i="11" s="1"/>
  <c r="F810" i="11"/>
  <c r="E810" i="11" s="1"/>
  <c r="F818" i="11"/>
  <c r="E818" i="11" s="1"/>
  <c r="F627" i="11"/>
  <c r="E627" i="11" s="1"/>
  <c r="F635" i="11"/>
  <c r="E635" i="11" s="1"/>
  <c r="F643" i="11"/>
  <c r="E643" i="11" s="1"/>
  <c r="F651" i="11"/>
  <c r="E651" i="11" s="1"/>
  <c r="F659" i="11"/>
  <c r="E659" i="11" s="1"/>
  <c r="F667" i="11"/>
  <c r="E667" i="11" s="1"/>
  <c r="F675" i="11"/>
  <c r="E675" i="11" s="1"/>
  <c r="F683" i="11"/>
  <c r="E683" i="11" s="1"/>
  <c r="F691" i="11"/>
  <c r="E691" i="11" s="1"/>
  <c r="F699" i="11"/>
  <c r="E699" i="11" s="1"/>
  <c r="F707" i="11"/>
  <c r="E707" i="11" s="1"/>
  <c r="F715" i="11"/>
  <c r="E715" i="11" s="1"/>
  <c r="F723" i="11"/>
  <c r="E723" i="11" s="1"/>
  <c r="F731" i="11"/>
  <c r="E731" i="11" s="1"/>
  <c r="F739" i="11"/>
  <c r="E739" i="11" s="1"/>
  <c r="F747" i="11"/>
  <c r="E747" i="11" s="1"/>
  <c r="F755" i="11"/>
  <c r="E755" i="11" s="1"/>
  <c r="F763" i="11"/>
  <c r="E763" i="11" s="1"/>
  <c r="F771" i="11"/>
  <c r="E771" i="11" s="1"/>
  <c r="F779" i="11"/>
  <c r="E779" i="11" s="1"/>
  <c r="F787" i="11"/>
  <c r="E787" i="11" s="1"/>
  <c r="F795" i="11"/>
  <c r="E795" i="11" s="1"/>
  <c r="F803" i="11"/>
  <c r="E803" i="11" s="1"/>
  <c r="F811" i="11"/>
  <c r="E811" i="11" s="1"/>
  <c r="F819" i="11"/>
  <c r="E819" i="11" s="1"/>
  <c r="F631" i="11"/>
  <c r="E631" i="11" s="1"/>
  <c r="F645" i="11"/>
  <c r="E645" i="11" s="1"/>
  <c r="F656" i="11"/>
  <c r="E656" i="11" s="1"/>
  <c r="F670" i="11"/>
  <c r="E670" i="11" s="1"/>
  <c r="F684" i="11"/>
  <c r="E684" i="11" s="1"/>
  <c r="F695" i="11"/>
  <c r="E695" i="11" s="1"/>
  <c r="F709" i="11"/>
  <c r="E709" i="11" s="1"/>
  <c r="F720" i="11"/>
  <c r="E720" i="11" s="1"/>
  <c r="F734" i="11"/>
  <c r="E734" i="11" s="1"/>
  <c r="F748" i="11"/>
  <c r="E748" i="11" s="1"/>
  <c r="F759" i="11"/>
  <c r="E759" i="11" s="1"/>
  <c r="F773" i="11"/>
  <c r="E773" i="11" s="1"/>
  <c r="F784" i="11"/>
  <c r="E784" i="11" s="1"/>
  <c r="F798" i="11"/>
  <c r="E798" i="11" s="1"/>
  <c r="F812" i="11"/>
  <c r="E812" i="11" s="1"/>
  <c r="F823" i="11"/>
  <c r="E823" i="11" s="1"/>
  <c r="F831" i="11"/>
  <c r="E831" i="11" s="1"/>
  <c r="F839" i="11"/>
  <c r="E839" i="11" s="1"/>
  <c r="F847" i="11"/>
  <c r="E847" i="11" s="1"/>
  <c r="F855" i="11"/>
  <c r="E855" i="11" s="1"/>
  <c r="F863" i="11"/>
  <c r="E863" i="11" s="1"/>
  <c r="F871" i="11"/>
  <c r="E871" i="11" s="1"/>
  <c r="F879" i="11"/>
  <c r="E879" i="11" s="1"/>
  <c r="F887" i="11"/>
  <c r="E887" i="11" s="1"/>
  <c r="F895" i="11"/>
  <c r="E895" i="11" s="1"/>
  <c r="F903" i="11"/>
  <c r="E903" i="11" s="1"/>
  <c r="F911" i="11"/>
  <c r="E911" i="11" s="1"/>
  <c r="F919" i="11"/>
  <c r="E919" i="11" s="1"/>
  <c r="F927" i="11"/>
  <c r="E927" i="11" s="1"/>
  <c r="F935" i="11"/>
  <c r="E935" i="11" s="1"/>
  <c r="F943" i="11"/>
  <c r="E943" i="11" s="1"/>
  <c r="F951" i="11"/>
  <c r="E951" i="11" s="1"/>
  <c r="F959" i="11"/>
  <c r="E959" i="11" s="1"/>
  <c r="F967" i="11"/>
  <c r="E967" i="11" s="1"/>
  <c r="F975" i="11"/>
  <c r="E975" i="11" s="1"/>
  <c r="F983" i="11"/>
  <c r="E983" i="11" s="1"/>
  <c r="F991" i="11"/>
  <c r="E991" i="11" s="1"/>
  <c r="F999" i="11"/>
  <c r="E999" i="11" s="1"/>
  <c r="F1007" i="11"/>
  <c r="E1007" i="11" s="1"/>
  <c r="F1015" i="11"/>
  <c r="E1015" i="11" s="1"/>
  <c r="F1023" i="11"/>
  <c r="E1023" i="11" s="1"/>
  <c r="F1031" i="11"/>
  <c r="E1031" i="11" s="1"/>
  <c r="F1039" i="11"/>
  <c r="E1039" i="11" s="1"/>
  <c r="F1047" i="11"/>
  <c r="E1047" i="11" s="1"/>
  <c r="F1055" i="11"/>
  <c r="E1055" i="11" s="1"/>
  <c r="F1063" i="11"/>
  <c r="E1063" i="11" s="1"/>
  <c r="F1071" i="11"/>
  <c r="E1071" i="11" s="1"/>
  <c r="F1079" i="11"/>
  <c r="E1079" i="11" s="1"/>
  <c r="F1087" i="11"/>
  <c r="E1087" i="11" s="1"/>
  <c r="F1095" i="11"/>
  <c r="E1095" i="11" s="1"/>
  <c r="F1103" i="11"/>
  <c r="E1103" i="11" s="1"/>
  <c r="F632" i="11"/>
  <c r="E632" i="11" s="1"/>
  <c r="F646" i="11"/>
  <c r="E646" i="11" s="1"/>
  <c r="F660" i="11"/>
  <c r="E660" i="11" s="1"/>
  <c r="F671" i="11"/>
  <c r="E671" i="11" s="1"/>
  <c r="F685" i="11"/>
  <c r="E685" i="11" s="1"/>
  <c r="F696" i="11"/>
  <c r="E696" i="11" s="1"/>
  <c r="F710" i="11"/>
  <c r="E710" i="11" s="1"/>
  <c r="F724" i="11"/>
  <c r="E724" i="11" s="1"/>
  <c r="F735" i="11"/>
  <c r="E735" i="11" s="1"/>
  <c r="F749" i="11"/>
  <c r="E749" i="11" s="1"/>
  <c r="F760" i="11"/>
  <c r="E760" i="11" s="1"/>
  <c r="F774" i="11"/>
  <c r="E774" i="11" s="1"/>
  <c r="F788" i="11"/>
  <c r="E788" i="11" s="1"/>
  <c r="F799" i="11"/>
  <c r="E799" i="11" s="1"/>
  <c r="F813" i="11"/>
  <c r="E813" i="11" s="1"/>
  <c r="F824" i="11"/>
  <c r="E824" i="11" s="1"/>
  <c r="F832" i="11"/>
  <c r="E832" i="11" s="1"/>
  <c r="F840" i="11"/>
  <c r="E840" i="11" s="1"/>
  <c r="F848" i="11"/>
  <c r="E848" i="11" s="1"/>
  <c r="F856" i="11"/>
  <c r="E856" i="11" s="1"/>
  <c r="F864" i="11"/>
  <c r="E864" i="11" s="1"/>
  <c r="F872" i="11"/>
  <c r="E872" i="11" s="1"/>
  <c r="F880" i="11"/>
  <c r="E880" i="11" s="1"/>
  <c r="F888" i="11"/>
  <c r="E888" i="11" s="1"/>
  <c r="F896" i="11"/>
  <c r="E896" i="11" s="1"/>
  <c r="F904" i="11"/>
  <c r="E904" i="11" s="1"/>
  <c r="F912" i="11"/>
  <c r="E912" i="11" s="1"/>
  <c r="F920" i="11"/>
  <c r="E920" i="11" s="1"/>
  <c r="F928" i="11"/>
  <c r="E928" i="11" s="1"/>
  <c r="F936" i="11"/>
  <c r="E936" i="11" s="1"/>
  <c r="F944" i="11"/>
  <c r="E944" i="11" s="1"/>
  <c r="F952" i="11"/>
  <c r="E952" i="11" s="1"/>
  <c r="F960" i="11"/>
  <c r="E960" i="11" s="1"/>
  <c r="F968" i="11"/>
  <c r="E968" i="11" s="1"/>
  <c r="F976" i="11"/>
  <c r="E976" i="11" s="1"/>
  <c r="F984" i="11"/>
  <c r="E984" i="11" s="1"/>
  <c r="F992" i="11"/>
  <c r="E992" i="11" s="1"/>
  <c r="F1000" i="11"/>
  <c r="E1000" i="11" s="1"/>
  <c r="F1008" i="11"/>
  <c r="E1008" i="11" s="1"/>
  <c r="F1016" i="11"/>
  <c r="E1016" i="11" s="1"/>
  <c r="F1024" i="11"/>
  <c r="E1024" i="11" s="1"/>
  <c r="F1032" i="11"/>
  <c r="E1032" i="11" s="1"/>
  <c r="F1040" i="11"/>
  <c r="E1040" i="11" s="1"/>
  <c r="F1048" i="11"/>
  <c r="E1048" i="11" s="1"/>
  <c r="F1056" i="11"/>
  <c r="E1056" i="11" s="1"/>
  <c r="F1064" i="11"/>
  <c r="E1064" i="11" s="1"/>
  <c r="F1072" i="11"/>
  <c r="E1072" i="11" s="1"/>
  <c r="F1080" i="11"/>
  <c r="E1080" i="11" s="1"/>
  <c r="F1088" i="11"/>
  <c r="E1088" i="11" s="1"/>
  <c r="F1096" i="11"/>
  <c r="E1096" i="11" s="1"/>
  <c r="F624" i="11"/>
  <c r="E624" i="11" s="1"/>
  <c r="F636" i="11"/>
  <c r="E636" i="11" s="1"/>
  <c r="F647" i="11"/>
  <c r="E647" i="11" s="1"/>
  <c r="F661" i="11"/>
  <c r="E661" i="11" s="1"/>
  <c r="F672" i="11"/>
  <c r="E672" i="11" s="1"/>
  <c r="F686" i="11"/>
  <c r="E686" i="11" s="1"/>
  <c r="F700" i="11"/>
  <c r="E700" i="11" s="1"/>
  <c r="F711" i="11"/>
  <c r="E711" i="11" s="1"/>
  <c r="F725" i="11"/>
  <c r="E725" i="11" s="1"/>
  <c r="F736" i="11"/>
  <c r="E736" i="11" s="1"/>
  <c r="F750" i="11"/>
  <c r="E750" i="11" s="1"/>
  <c r="F764" i="11"/>
  <c r="E764" i="11" s="1"/>
  <c r="F775" i="11"/>
  <c r="E775" i="11" s="1"/>
  <c r="F789" i="11"/>
  <c r="E789" i="11" s="1"/>
  <c r="F800" i="11"/>
  <c r="E800" i="11" s="1"/>
  <c r="F814" i="11"/>
  <c r="E814" i="11" s="1"/>
  <c r="F825" i="11"/>
  <c r="E825" i="11" s="1"/>
  <c r="F833" i="11"/>
  <c r="E833" i="11" s="1"/>
  <c r="F841" i="11"/>
  <c r="E841" i="11" s="1"/>
  <c r="F849" i="11"/>
  <c r="E849" i="11" s="1"/>
  <c r="F857" i="11"/>
  <c r="E857" i="11" s="1"/>
  <c r="F865" i="11"/>
  <c r="E865" i="11" s="1"/>
  <c r="F873" i="11"/>
  <c r="E873" i="11" s="1"/>
  <c r="F881" i="11"/>
  <c r="E881" i="11" s="1"/>
  <c r="F889" i="11"/>
  <c r="E889" i="11" s="1"/>
  <c r="F897" i="11"/>
  <c r="E897" i="11" s="1"/>
  <c r="F905" i="11"/>
  <c r="E905" i="11" s="1"/>
  <c r="F913" i="11"/>
  <c r="E913" i="11" s="1"/>
  <c r="F921" i="11"/>
  <c r="E921" i="11" s="1"/>
  <c r="F929" i="11"/>
  <c r="E929" i="11" s="1"/>
  <c r="F937" i="11"/>
  <c r="E937" i="11" s="1"/>
  <c r="F945" i="11"/>
  <c r="E945" i="11" s="1"/>
  <c r="F953" i="11"/>
  <c r="E953" i="11" s="1"/>
  <c r="F961" i="11"/>
  <c r="E961" i="11" s="1"/>
  <c r="F969" i="11"/>
  <c r="E969" i="11" s="1"/>
  <c r="F977" i="11"/>
  <c r="E977" i="11" s="1"/>
  <c r="F985" i="11"/>
  <c r="E985" i="11" s="1"/>
  <c r="F993" i="11"/>
  <c r="E993" i="11" s="1"/>
  <c r="F1001" i="11"/>
  <c r="E1001" i="11" s="1"/>
  <c r="F1009" i="11"/>
  <c r="E1009" i="11" s="1"/>
  <c r="F1017" i="11"/>
  <c r="E1017" i="11" s="1"/>
  <c r="F1025" i="11"/>
  <c r="E1025" i="11" s="1"/>
  <c r="F1033" i="11"/>
  <c r="E1033" i="11" s="1"/>
  <c r="F1041" i="11"/>
  <c r="E1041" i="11" s="1"/>
  <c r="F1049" i="11"/>
  <c r="E1049" i="11" s="1"/>
  <c r="F1057" i="11"/>
  <c r="E1057" i="11" s="1"/>
  <c r="F1065" i="11"/>
  <c r="E1065" i="11" s="1"/>
  <c r="F1073" i="11"/>
  <c r="E1073" i="11" s="1"/>
  <c r="F1081" i="11"/>
  <c r="E1081" i="11" s="1"/>
  <c r="F1089" i="11"/>
  <c r="E1089" i="11" s="1"/>
  <c r="F1097" i="11"/>
  <c r="E1097" i="11" s="1"/>
  <c r="F637" i="11"/>
  <c r="E637" i="11" s="1"/>
  <c r="F648" i="11"/>
  <c r="E648" i="11" s="1"/>
  <c r="F662" i="11"/>
  <c r="E662" i="11" s="1"/>
  <c r="F676" i="11"/>
  <c r="E676" i="11" s="1"/>
  <c r="F687" i="11"/>
  <c r="E687" i="11" s="1"/>
  <c r="F701" i="11"/>
  <c r="E701" i="11" s="1"/>
  <c r="F712" i="11"/>
  <c r="E712" i="11" s="1"/>
  <c r="F726" i="11"/>
  <c r="E726" i="11" s="1"/>
  <c r="F740" i="11"/>
  <c r="E740" i="11" s="1"/>
  <c r="F751" i="11"/>
  <c r="E751" i="11" s="1"/>
  <c r="F765" i="11"/>
  <c r="E765" i="11" s="1"/>
  <c r="F776" i="11"/>
  <c r="E776" i="11" s="1"/>
  <c r="F790" i="11"/>
  <c r="E790" i="11" s="1"/>
  <c r="F804" i="11"/>
  <c r="E804" i="11" s="1"/>
  <c r="F815" i="11"/>
  <c r="E815" i="11" s="1"/>
  <c r="F826" i="11"/>
  <c r="E826" i="11" s="1"/>
  <c r="F834" i="11"/>
  <c r="E834" i="11" s="1"/>
  <c r="F842" i="11"/>
  <c r="E842" i="11" s="1"/>
  <c r="F850" i="11"/>
  <c r="E850" i="11" s="1"/>
  <c r="F858" i="11"/>
  <c r="E858" i="11" s="1"/>
  <c r="F866" i="11"/>
  <c r="E866" i="11" s="1"/>
  <c r="F874" i="11"/>
  <c r="E874" i="11" s="1"/>
  <c r="F882" i="11"/>
  <c r="E882" i="11" s="1"/>
  <c r="F890" i="11"/>
  <c r="E890" i="11" s="1"/>
  <c r="F898" i="11"/>
  <c r="E898" i="11" s="1"/>
  <c r="F906" i="11"/>
  <c r="E906" i="11" s="1"/>
  <c r="F914" i="11"/>
  <c r="E914" i="11" s="1"/>
  <c r="F922" i="11"/>
  <c r="E922" i="11" s="1"/>
  <c r="F930" i="11"/>
  <c r="E930" i="11" s="1"/>
  <c r="F938" i="11"/>
  <c r="E938" i="11" s="1"/>
  <c r="F946" i="11"/>
  <c r="E946" i="11" s="1"/>
  <c r="F954" i="11"/>
  <c r="E954" i="11" s="1"/>
  <c r="F962" i="11"/>
  <c r="E962" i="11" s="1"/>
  <c r="F970" i="11"/>
  <c r="E970" i="11" s="1"/>
  <c r="F978" i="11"/>
  <c r="E978" i="11" s="1"/>
  <c r="F986" i="11"/>
  <c r="E986" i="11" s="1"/>
  <c r="F994" i="11"/>
  <c r="E994" i="11" s="1"/>
  <c r="F1002" i="11"/>
  <c r="E1002" i="11" s="1"/>
  <c r="F1010" i="11"/>
  <c r="E1010" i="11" s="1"/>
  <c r="F1018" i="11"/>
  <c r="E1018" i="11" s="1"/>
  <c r="F1026" i="11"/>
  <c r="E1026" i="11" s="1"/>
  <c r="F1034" i="11"/>
  <c r="E1034" i="11" s="1"/>
  <c r="F1042" i="11"/>
  <c r="E1042" i="11" s="1"/>
  <c r="F1050" i="11"/>
  <c r="E1050" i="11" s="1"/>
  <c r="F1058" i="11"/>
  <c r="E1058" i="11" s="1"/>
  <c r="F1066" i="11"/>
  <c r="E1066" i="11" s="1"/>
  <c r="F1074" i="11"/>
  <c r="E1074" i="11" s="1"/>
  <c r="F1082" i="11"/>
  <c r="E1082" i="11" s="1"/>
  <c r="F1090" i="11"/>
  <c r="E1090" i="11" s="1"/>
  <c r="F1098" i="11"/>
  <c r="E1098" i="11" s="1"/>
  <c r="F638" i="11"/>
  <c r="E638" i="11" s="1"/>
  <c r="F652" i="11"/>
  <c r="E652" i="11" s="1"/>
  <c r="F663" i="11"/>
  <c r="E663" i="11" s="1"/>
  <c r="F677" i="11"/>
  <c r="E677" i="11" s="1"/>
  <c r="F688" i="11"/>
  <c r="E688" i="11" s="1"/>
  <c r="F702" i="11"/>
  <c r="E702" i="11" s="1"/>
  <c r="F716" i="11"/>
  <c r="E716" i="11" s="1"/>
  <c r="F727" i="11"/>
  <c r="E727" i="11" s="1"/>
  <c r="F741" i="11"/>
  <c r="E741" i="11" s="1"/>
  <c r="F752" i="11"/>
  <c r="E752" i="11" s="1"/>
  <c r="F766" i="11"/>
  <c r="E766" i="11" s="1"/>
  <c r="F780" i="11"/>
  <c r="E780" i="11" s="1"/>
  <c r="F791" i="11"/>
  <c r="E791" i="11" s="1"/>
  <c r="F805" i="11"/>
  <c r="E805" i="11" s="1"/>
  <c r="F816" i="11"/>
  <c r="E816" i="11" s="1"/>
  <c r="F827" i="11"/>
  <c r="E827" i="11" s="1"/>
  <c r="F835" i="11"/>
  <c r="E835" i="11" s="1"/>
  <c r="F843" i="11"/>
  <c r="E843" i="11" s="1"/>
  <c r="F851" i="11"/>
  <c r="E851" i="11" s="1"/>
  <c r="F859" i="11"/>
  <c r="E859" i="11" s="1"/>
  <c r="F867" i="11"/>
  <c r="E867" i="11" s="1"/>
  <c r="F875" i="11"/>
  <c r="E875" i="11" s="1"/>
  <c r="F883" i="11"/>
  <c r="E883" i="11" s="1"/>
  <c r="F891" i="11"/>
  <c r="E891" i="11" s="1"/>
  <c r="F899" i="11"/>
  <c r="E899" i="11" s="1"/>
  <c r="F907" i="11"/>
  <c r="E907" i="11" s="1"/>
  <c r="F915" i="11"/>
  <c r="E915" i="11" s="1"/>
  <c r="F923" i="11"/>
  <c r="E923" i="11" s="1"/>
  <c r="F931" i="11"/>
  <c r="E931" i="11" s="1"/>
  <c r="F939" i="11"/>
  <c r="E939" i="11" s="1"/>
  <c r="F947" i="11"/>
  <c r="E947" i="11" s="1"/>
  <c r="F955" i="11"/>
  <c r="E955" i="11" s="1"/>
  <c r="F963" i="11"/>
  <c r="E963" i="11" s="1"/>
  <c r="F971" i="11"/>
  <c r="E971" i="11" s="1"/>
  <c r="F979" i="11"/>
  <c r="E979" i="11" s="1"/>
  <c r="F987" i="11"/>
  <c r="E987" i="11" s="1"/>
  <c r="F995" i="11"/>
  <c r="E995" i="11" s="1"/>
  <c r="F1003" i="11"/>
  <c r="E1003" i="11" s="1"/>
  <c r="F1011" i="11"/>
  <c r="E1011" i="11" s="1"/>
  <c r="F1019" i="11"/>
  <c r="E1019" i="11" s="1"/>
  <c r="F1027" i="11"/>
  <c r="E1027" i="11" s="1"/>
  <c r="F1035" i="11"/>
  <c r="E1035" i="11" s="1"/>
  <c r="F1043" i="11"/>
  <c r="E1043" i="11" s="1"/>
  <c r="F1051" i="11"/>
  <c r="E1051" i="11" s="1"/>
  <c r="F1059" i="11"/>
  <c r="E1059" i="11" s="1"/>
  <c r="F1067" i="11"/>
  <c r="E1067" i="11" s="1"/>
  <c r="F1075" i="11"/>
  <c r="E1075" i="11" s="1"/>
  <c r="F1083" i="11"/>
  <c r="E1083" i="11" s="1"/>
  <c r="F1091" i="11"/>
  <c r="E1091" i="11" s="1"/>
  <c r="F1099" i="11"/>
  <c r="E1099" i="11" s="1"/>
  <c r="F629" i="11"/>
  <c r="E629" i="11" s="1"/>
  <c r="F640" i="11"/>
  <c r="E640" i="11" s="1"/>
  <c r="F654" i="11"/>
  <c r="E654" i="11" s="1"/>
  <c r="F668" i="11"/>
  <c r="E668" i="11" s="1"/>
  <c r="F679" i="11"/>
  <c r="E679" i="11" s="1"/>
  <c r="F693" i="11"/>
  <c r="E693" i="11" s="1"/>
  <c r="F704" i="11"/>
  <c r="E704" i="11" s="1"/>
  <c r="F718" i="11"/>
  <c r="E718" i="11" s="1"/>
  <c r="F732" i="11"/>
  <c r="E732" i="11" s="1"/>
  <c r="F743" i="11"/>
  <c r="E743" i="11" s="1"/>
  <c r="F757" i="11"/>
  <c r="E757" i="11" s="1"/>
  <c r="F768" i="11"/>
  <c r="E768" i="11" s="1"/>
  <c r="F782" i="11"/>
  <c r="E782" i="11" s="1"/>
  <c r="F796" i="11"/>
  <c r="E796" i="11" s="1"/>
  <c r="F807" i="11"/>
  <c r="E807" i="11" s="1"/>
  <c r="F821" i="11"/>
  <c r="E821" i="11" s="1"/>
  <c r="F829" i="11"/>
  <c r="E829" i="11" s="1"/>
  <c r="F837" i="11"/>
  <c r="E837" i="11" s="1"/>
  <c r="F845" i="11"/>
  <c r="E845" i="11" s="1"/>
  <c r="F853" i="11"/>
  <c r="E853" i="11" s="1"/>
  <c r="F861" i="11"/>
  <c r="E861" i="11" s="1"/>
  <c r="F869" i="11"/>
  <c r="E869" i="11" s="1"/>
  <c r="F877" i="11"/>
  <c r="E877" i="11" s="1"/>
  <c r="F885" i="11"/>
  <c r="E885" i="11" s="1"/>
  <c r="F893" i="11"/>
  <c r="E893" i="11" s="1"/>
  <c r="F901" i="11"/>
  <c r="E901" i="11" s="1"/>
  <c r="F909" i="11"/>
  <c r="E909" i="11" s="1"/>
  <c r="F917" i="11"/>
  <c r="E917" i="11" s="1"/>
  <c r="F925" i="11"/>
  <c r="E925" i="11" s="1"/>
  <c r="F933" i="11"/>
  <c r="E933" i="11" s="1"/>
  <c r="F941" i="11"/>
  <c r="E941" i="11" s="1"/>
  <c r="F949" i="11"/>
  <c r="E949" i="11" s="1"/>
  <c r="F957" i="11"/>
  <c r="E957" i="11" s="1"/>
  <c r="F965" i="11"/>
  <c r="E965" i="11" s="1"/>
  <c r="F973" i="11"/>
  <c r="E973" i="11" s="1"/>
  <c r="F981" i="11"/>
  <c r="E981" i="11" s="1"/>
  <c r="F989" i="11"/>
  <c r="E989" i="11" s="1"/>
  <c r="F997" i="11"/>
  <c r="E997" i="11" s="1"/>
  <c r="F1005" i="11"/>
  <c r="E1005" i="11" s="1"/>
  <c r="F1013" i="11"/>
  <c r="E1013" i="11" s="1"/>
  <c r="F1021" i="11"/>
  <c r="E1021" i="11" s="1"/>
  <c r="F1029" i="11"/>
  <c r="E1029" i="11" s="1"/>
  <c r="F1037" i="11"/>
  <c r="E1037" i="11" s="1"/>
  <c r="F1045" i="11"/>
  <c r="E1045" i="11" s="1"/>
  <c r="F1053" i="11"/>
  <c r="E1053" i="11" s="1"/>
  <c r="F1061" i="11"/>
  <c r="E1061" i="11" s="1"/>
  <c r="F1069" i="11"/>
  <c r="E1069" i="11" s="1"/>
  <c r="F1077" i="11"/>
  <c r="E1077" i="11" s="1"/>
  <c r="F1085" i="11"/>
  <c r="E1085" i="11" s="1"/>
  <c r="F1093" i="11"/>
  <c r="E1093" i="11" s="1"/>
  <c r="F1101" i="11"/>
  <c r="E1101" i="11" s="1"/>
  <c r="F1052" i="11"/>
  <c r="E1052" i="11" s="1"/>
  <c r="F630" i="11"/>
  <c r="E630" i="11" s="1"/>
  <c r="F680" i="11"/>
  <c r="E680" i="11" s="1"/>
  <c r="F733" i="11"/>
  <c r="E733" i="11" s="1"/>
  <c r="F783" i="11"/>
  <c r="E783" i="11" s="1"/>
  <c r="F830" i="11"/>
  <c r="E830" i="11" s="1"/>
  <c r="F862" i="11"/>
  <c r="E862" i="11" s="1"/>
  <c r="F894" i="11"/>
  <c r="E894" i="11" s="1"/>
  <c r="F926" i="11"/>
  <c r="E926" i="11" s="1"/>
  <c r="F958" i="11"/>
  <c r="E958" i="11" s="1"/>
  <c r="F990" i="11"/>
  <c r="E990" i="11" s="1"/>
  <c r="F1022" i="11"/>
  <c r="E1022" i="11" s="1"/>
  <c r="F1054" i="11"/>
  <c r="E1054" i="11" s="1"/>
  <c r="F1086" i="11"/>
  <c r="E1086" i="11" s="1"/>
  <c r="F653" i="11"/>
  <c r="E653" i="11" s="1"/>
  <c r="F806" i="11"/>
  <c r="E806" i="11" s="1"/>
  <c r="F876" i="11"/>
  <c r="E876" i="11" s="1"/>
  <c r="F940" i="11"/>
  <c r="E940" i="11" s="1"/>
  <c r="F1004" i="11"/>
  <c r="E1004" i="11" s="1"/>
  <c r="F1068" i="11"/>
  <c r="E1068" i="11" s="1"/>
  <c r="F916" i="11"/>
  <c r="E916" i="11" s="1"/>
  <c r="F781" i="11"/>
  <c r="E781" i="11" s="1"/>
  <c r="F956" i="11"/>
  <c r="E956" i="11" s="1"/>
  <c r="F639" i="11"/>
  <c r="E639" i="11" s="1"/>
  <c r="F692" i="11"/>
  <c r="E692" i="11" s="1"/>
  <c r="F742" i="11"/>
  <c r="E742" i="11" s="1"/>
  <c r="F792" i="11"/>
  <c r="E792" i="11" s="1"/>
  <c r="F836" i="11"/>
  <c r="E836" i="11" s="1"/>
  <c r="F868" i="11"/>
  <c r="E868" i="11" s="1"/>
  <c r="F900" i="11"/>
  <c r="E900" i="11" s="1"/>
  <c r="F932" i="11"/>
  <c r="E932" i="11" s="1"/>
  <c r="F964" i="11"/>
  <c r="E964" i="11" s="1"/>
  <c r="F996" i="11"/>
  <c r="E996" i="11" s="1"/>
  <c r="F1028" i="11"/>
  <c r="E1028" i="11" s="1"/>
  <c r="F1060" i="11"/>
  <c r="E1060" i="11" s="1"/>
  <c r="F1092" i="11"/>
  <c r="E1092" i="11" s="1"/>
  <c r="F694" i="11"/>
  <c r="E694" i="11" s="1"/>
  <c r="F838" i="11"/>
  <c r="E838" i="11" s="1"/>
  <c r="F902" i="11"/>
  <c r="E902" i="11" s="1"/>
  <c r="F966" i="11"/>
  <c r="E966" i="11" s="1"/>
  <c r="F1030" i="11"/>
  <c r="E1030" i="11" s="1"/>
  <c r="F1094" i="11"/>
  <c r="E1094" i="11" s="1"/>
  <c r="F756" i="11"/>
  <c r="E756" i="11" s="1"/>
  <c r="F844" i="11"/>
  <c r="E844" i="11" s="1"/>
  <c r="F908" i="11"/>
  <c r="E908" i="11" s="1"/>
  <c r="F972" i="11"/>
  <c r="E972" i="11" s="1"/>
  <c r="F1036" i="11"/>
  <c r="E1036" i="11" s="1"/>
  <c r="F1100" i="11"/>
  <c r="E1100" i="11" s="1"/>
  <c r="F717" i="11"/>
  <c r="E717" i="11" s="1"/>
  <c r="F884" i="11"/>
  <c r="E884" i="11" s="1"/>
  <c r="F980" i="11"/>
  <c r="E980" i="11" s="1"/>
  <c r="F1044" i="11"/>
  <c r="E1044" i="11" s="1"/>
  <c r="F1078" i="11"/>
  <c r="E1078" i="11" s="1"/>
  <c r="F628" i="11"/>
  <c r="E628" i="11" s="1"/>
  <c r="F728" i="11"/>
  <c r="E728" i="11" s="1"/>
  <c r="F828" i="11"/>
  <c r="E828" i="11" s="1"/>
  <c r="F924" i="11"/>
  <c r="E924" i="11" s="1"/>
  <c r="F988" i="11"/>
  <c r="E988" i="11" s="1"/>
  <c r="F1084" i="11"/>
  <c r="E1084" i="11" s="1"/>
  <c r="F644" i="11"/>
  <c r="E644" i="11" s="1"/>
  <c r="F744" i="11"/>
  <c r="E744" i="11" s="1"/>
  <c r="F797" i="11"/>
  <c r="E797" i="11" s="1"/>
  <c r="F870" i="11"/>
  <c r="E870" i="11" s="1"/>
  <c r="F934" i="11"/>
  <c r="E934" i="11" s="1"/>
  <c r="F998" i="11"/>
  <c r="E998" i="11" s="1"/>
  <c r="F1062" i="11"/>
  <c r="E1062" i="11" s="1"/>
  <c r="F703" i="11"/>
  <c r="E703" i="11" s="1"/>
  <c r="F820" i="11"/>
  <c r="E820" i="11" s="1"/>
  <c r="F860" i="11"/>
  <c r="E860" i="11" s="1"/>
  <c r="F655" i="11"/>
  <c r="E655" i="11" s="1"/>
  <c r="F708" i="11"/>
  <c r="E708" i="11" s="1"/>
  <c r="F758" i="11"/>
  <c r="E758" i="11" s="1"/>
  <c r="F808" i="11"/>
  <c r="E808" i="11" s="1"/>
  <c r="F846" i="11"/>
  <c r="E846" i="11" s="1"/>
  <c r="F878" i="11"/>
  <c r="E878" i="11" s="1"/>
  <c r="F910" i="11"/>
  <c r="E910" i="11" s="1"/>
  <c r="F942" i="11"/>
  <c r="E942" i="11" s="1"/>
  <c r="F974" i="11"/>
  <c r="E974" i="11" s="1"/>
  <c r="F1006" i="11"/>
  <c r="E1006" i="11" s="1"/>
  <c r="F1038" i="11"/>
  <c r="E1038" i="11" s="1"/>
  <c r="F1070" i="11"/>
  <c r="E1070" i="11" s="1"/>
  <c r="F1102" i="11"/>
  <c r="E1102" i="11" s="1"/>
  <c r="F664" i="11"/>
  <c r="E664" i="11" s="1"/>
  <c r="F767" i="11"/>
  <c r="E767" i="11" s="1"/>
  <c r="F852" i="11"/>
  <c r="E852" i="11" s="1"/>
  <c r="F948" i="11"/>
  <c r="E948" i="11" s="1"/>
  <c r="F1012" i="11"/>
  <c r="E1012" i="11" s="1"/>
  <c r="F1076" i="11"/>
  <c r="E1076" i="11" s="1"/>
  <c r="F669" i="11"/>
  <c r="E669" i="11" s="1"/>
  <c r="F719" i="11"/>
  <c r="E719" i="11" s="1"/>
  <c r="F772" i="11"/>
  <c r="E772" i="11" s="1"/>
  <c r="F822" i="11"/>
  <c r="E822" i="11" s="1"/>
  <c r="F854" i="11"/>
  <c r="E854" i="11" s="1"/>
  <c r="F886" i="11"/>
  <c r="E886" i="11" s="1"/>
  <c r="F918" i="11"/>
  <c r="E918" i="11" s="1"/>
  <c r="F950" i="11"/>
  <c r="E950" i="11" s="1"/>
  <c r="F982" i="11"/>
  <c r="E982" i="11" s="1"/>
  <c r="F1014" i="11"/>
  <c r="E1014" i="11" s="1"/>
  <c r="F1046" i="11"/>
  <c r="E1046" i="11" s="1"/>
  <c r="F678" i="11"/>
  <c r="E678" i="11" s="1"/>
  <c r="F892" i="11"/>
  <c r="E892" i="11" s="1"/>
  <c r="F1020" i="11"/>
  <c r="E1020" i="11" s="1"/>
  <c r="C744" i="11"/>
  <c r="C745" i="11" s="1"/>
  <c r="C746" i="11" s="1"/>
  <c r="C747" i="11" s="1"/>
  <c r="C748" i="11" s="1"/>
  <c r="C749" i="11" s="1"/>
  <c r="C750" i="11" s="1"/>
  <c r="C751" i="11" s="1"/>
  <c r="C752" i="11" s="1"/>
  <c r="C753" i="11" s="1"/>
  <c r="C754" i="11" s="1"/>
  <c r="C755" i="11" s="1"/>
  <c r="C756" i="11" s="1"/>
  <c r="C757" i="11" s="1"/>
  <c r="C758" i="11" s="1"/>
  <c r="C759" i="11" s="1"/>
  <c r="C760" i="11" s="1"/>
  <c r="C761" i="11" s="1"/>
  <c r="C762" i="11" s="1"/>
  <c r="C763" i="11" s="1"/>
  <c r="C764" i="11" s="1"/>
  <c r="C765" i="11" s="1"/>
  <c r="C766" i="11" s="1"/>
  <c r="C767" i="11" s="1"/>
  <c r="C768" i="11" s="1"/>
  <c r="C769" i="11" s="1"/>
  <c r="C770" i="11" s="1"/>
  <c r="C771" i="11" s="1"/>
  <c r="C772" i="11" s="1"/>
  <c r="C773" i="11" s="1"/>
  <c r="C774" i="11" s="1"/>
  <c r="C775" i="11" s="1"/>
  <c r="C776" i="11" s="1"/>
  <c r="C777" i="11" s="1"/>
  <c r="C778" i="11" s="1"/>
  <c r="C779" i="11" s="1"/>
  <c r="C780" i="11" s="1"/>
  <c r="C781" i="11" s="1"/>
  <c r="C782" i="11" s="1"/>
  <c r="C783" i="11" s="1"/>
  <c r="C784" i="11" s="1"/>
  <c r="C785" i="11" s="1"/>
  <c r="C786" i="11" s="1"/>
  <c r="C787" i="11" s="1"/>
  <c r="C788" i="11" s="1"/>
  <c r="C789" i="11" s="1"/>
  <c r="C790" i="11" s="1"/>
  <c r="C791" i="11" s="1"/>
  <c r="C792" i="11" s="1"/>
  <c r="C793" i="11" s="1"/>
  <c r="C794" i="11" s="1"/>
  <c r="C795" i="11" s="1"/>
  <c r="C796" i="11" s="1"/>
  <c r="C797" i="11" s="1"/>
  <c r="C798" i="11" s="1"/>
  <c r="C799" i="11" s="1"/>
  <c r="C800" i="11" s="1"/>
  <c r="C801" i="11" s="1"/>
  <c r="C802" i="11" s="1"/>
  <c r="C803" i="11" s="1"/>
  <c r="C804" i="11" s="1"/>
  <c r="C805" i="11" s="1"/>
  <c r="C806" i="11" s="1"/>
  <c r="C807" i="11" s="1"/>
  <c r="C808" i="11" s="1"/>
  <c r="C809" i="11" s="1"/>
  <c r="C810" i="11" s="1"/>
  <c r="C811" i="11" s="1"/>
  <c r="C812" i="11" s="1"/>
  <c r="C813" i="11" s="1"/>
  <c r="C814" i="11" s="1"/>
  <c r="C815" i="11" s="1"/>
  <c r="C816" i="11" s="1"/>
  <c r="C817" i="11" s="1"/>
  <c r="C818" i="11" s="1"/>
  <c r="C819" i="11" s="1"/>
  <c r="C820" i="11" s="1"/>
  <c r="C821" i="11" s="1"/>
  <c r="C822" i="11" s="1"/>
  <c r="C823" i="11" s="1"/>
  <c r="C824" i="11" s="1"/>
  <c r="C825" i="11" s="1"/>
  <c r="C826" i="11" s="1"/>
  <c r="C827" i="11" s="1"/>
  <c r="C828" i="11" s="1"/>
  <c r="C829" i="11" s="1"/>
  <c r="C830" i="11" s="1"/>
  <c r="C831" i="11" s="1"/>
  <c r="C832" i="11" s="1"/>
  <c r="C833" i="11" s="1"/>
  <c r="C834" i="11" s="1"/>
  <c r="C835" i="11" s="1"/>
  <c r="C836" i="11" s="1"/>
  <c r="C837" i="11" s="1"/>
  <c r="C838" i="11" s="1"/>
  <c r="C839" i="11" s="1"/>
  <c r="C840" i="11" s="1"/>
  <c r="C841" i="11" s="1"/>
  <c r="C842" i="11" s="1"/>
  <c r="C843" i="11" s="1"/>
  <c r="C844" i="11" s="1"/>
  <c r="C845" i="11" s="1"/>
  <c r="C846" i="11" s="1"/>
  <c r="C847" i="11" s="1"/>
  <c r="C848" i="11" s="1"/>
  <c r="C849" i="11" s="1"/>
  <c r="C850" i="11" s="1"/>
  <c r="C851" i="11" s="1"/>
  <c r="C852" i="11" s="1"/>
  <c r="C853" i="11" s="1"/>
  <c r="C854" i="11" s="1"/>
  <c r="C855" i="11" s="1"/>
  <c r="C856" i="11" s="1"/>
  <c r="C857" i="11" s="1"/>
  <c r="C858" i="11" s="1"/>
  <c r="C859" i="11" s="1"/>
  <c r="C860" i="11" s="1"/>
  <c r="C861" i="11" s="1"/>
  <c r="C862" i="11" s="1"/>
  <c r="C863" i="11" s="1"/>
  <c r="C864" i="11" s="1"/>
  <c r="C865" i="11" s="1"/>
  <c r="C866" i="11" s="1"/>
  <c r="C867" i="11" s="1"/>
  <c r="C868" i="11" s="1"/>
  <c r="C869" i="11" s="1"/>
  <c r="C870" i="11" s="1"/>
  <c r="C871" i="11" s="1"/>
  <c r="C872" i="11" s="1"/>
  <c r="C873" i="11" s="1"/>
  <c r="C874" i="11" s="1"/>
  <c r="C875" i="11" s="1"/>
  <c r="C876" i="11" s="1"/>
  <c r="C877" i="11" s="1"/>
  <c r="C878" i="11" s="1"/>
  <c r="C879" i="11" s="1"/>
  <c r="C880" i="11" s="1"/>
  <c r="C881" i="11" s="1"/>
  <c r="C882" i="11" s="1"/>
  <c r="C883" i="11" s="1"/>
  <c r="C884" i="11" s="1"/>
  <c r="C885" i="11" s="1"/>
  <c r="C886" i="11" s="1"/>
  <c r="C887" i="11" s="1"/>
  <c r="C888" i="11" s="1"/>
  <c r="C889" i="11" s="1"/>
  <c r="C890" i="11" s="1"/>
  <c r="C891" i="11" s="1"/>
  <c r="C892" i="11" s="1"/>
  <c r="C893" i="11" s="1"/>
  <c r="C894" i="11" s="1"/>
  <c r="C895" i="11" s="1"/>
  <c r="C896" i="11" s="1"/>
  <c r="C897" i="11" s="1"/>
  <c r="C898" i="11" s="1"/>
  <c r="C899" i="11" s="1"/>
  <c r="C900" i="11" s="1"/>
  <c r="C901" i="11" s="1"/>
  <c r="C902" i="11" s="1"/>
  <c r="C903" i="11" s="1"/>
  <c r="C904" i="11" s="1"/>
  <c r="C905" i="11" s="1"/>
  <c r="C906" i="11" s="1"/>
  <c r="C907" i="11" s="1"/>
  <c r="C908" i="11" s="1"/>
  <c r="C909" i="11" s="1"/>
  <c r="C910" i="11" s="1"/>
  <c r="C911" i="11" s="1"/>
  <c r="C912" i="11" s="1"/>
  <c r="C913" i="11" s="1"/>
  <c r="C914" i="11" s="1"/>
  <c r="C915" i="11" s="1"/>
  <c r="C916" i="11" s="1"/>
  <c r="C917" i="11" s="1"/>
  <c r="C918" i="11" s="1"/>
  <c r="C919" i="11" s="1"/>
  <c r="C920" i="11" s="1"/>
  <c r="C921" i="11" s="1"/>
  <c r="C922" i="11" s="1"/>
  <c r="C923" i="11" s="1"/>
  <c r="C924" i="11" s="1"/>
  <c r="C925" i="11" s="1"/>
  <c r="C926" i="11" s="1"/>
  <c r="C927" i="11" s="1"/>
  <c r="C928" i="11" s="1"/>
  <c r="C929" i="11" s="1"/>
  <c r="C930" i="11" s="1"/>
  <c r="C931" i="11" s="1"/>
  <c r="C932" i="11" s="1"/>
  <c r="C933" i="11" s="1"/>
  <c r="C934" i="11" s="1"/>
  <c r="C935" i="11" s="1"/>
  <c r="C936" i="11" s="1"/>
  <c r="C937" i="11" s="1"/>
  <c r="C938" i="11" s="1"/>
  <c r="C939" i="11" s="1"/>
  <c r="C940" i="11" s="1"/>
  <c r="C941" i="11" s="1"/>
  <c r="C942" i="11" s="1"/>
  <c r="C943" i="11" s="1"/>
  <c r="C944" i="11" s="1"/>
  <c r="C945" i="11" s="1"/>
  <c r="C946" i="11" s="1"/>
  <c r="C947" i="11" s="1"/>
  <c r="C948" i="11" s="1"/>
  <c r="C949" i="11" s="1"/>
  <c r="C950" i="11" s="1"/>
  <c r="C951" i="11" s="1"/>
  <c r="C952" i="11" s="1"/>
  <c r="C953" i="11" s="1"/>
  <c r="C954" i="11" s="1"/>
  <c r="C955" i="11" s="1"/>
  <c r="C956" i="11" s="1"/>
  <c r="C957" i="11" s="1"/>
  <c r="C958" i="11" s="1"/>
  <c r="C959" i="11" s="1"/>
  <c r="C960" i="11" s="1"/>
  <c r="C961" i="11" s="1"/>
  <c r="C962" i="11" s="1"/>
  <c r="C963" i="11" s="1"/>
  <c r="C964" i="11" s="1"/>
  <c r="C965" i="11" s="1"/>
  <c r="C966" i="11" s="1"/>
  <c r="C967" i="11" s="1"/>
  <c r="C968" i="11" s="1"/>
  <c r="C969" i="11" s="1"/>
  <c r="C970" i="11" s="1"/>
  <c r="C971" i="11" s="1"/>
  <c r="C972" i="11" s="1"/>
  <c r="C973" i="11" s="1"/>
  <c r="C974" i="11" s="1"/>
  <c r="C975" i="11" s="1"/>
  <c r="C976" i="11" s="1"/>
  <c r="C977" i="11" s="1"/>
  <c r="C978" i="11" s="1"/>
  <c r="C979" i="11" s="1"/>
  <c r="C980" i="11" s="1"/>
  <c r="C981" i="11" s="1"/>
  <c r="C982" i="11" s="1"/>
  <c r="C983" i="11" s="1"/>
  <c r="C984" i="11" s="1"/>
  <c r="C985" i="11" s="1"/>
  <c r="C986" i="11" s="1"/>
  <c r="C987" i="11" s="1"/>
  <c r="C988" i="11" s="1"/>
  <c r="C989" i="11" s="1"/>
  <c r="C990" i="11" s="1"/>
  <c r="C991" i="11" s="1"/>
  <c r="C992" i="11" s="1"/>
  <c r="C993" i="11" s="1"/>
  <c r="C994" i="11" s="1"/>
  <c r="C995" i="11" s="1"/>
  <c r="C996" i="11" s="1"/>
  <c r="C997" i="11" s="1"/>
  <c r="C998" i="11" s="1"/>
  <c r="C999" i="11" s="1"/>
  <c r="C1000" i="11" s="1"/>
  <c r="C1001" i="11" s="1"/>
  <c r="C1002" i="11" s="1"/>
  <c r="C1003" i="11" s="1"/>
  <c r="C1004" i="11" s="1"/>
  <c r="C1005" i="11" s="1"/>
  <c r="C1006" i="11" s="1"/>
  <c r="C1007" i="11" s="1"/>
  <c r="C1008" i="11" s="1"/>
  <c r="C1009" i="11" s="1"/>
  <c r="C1010" i="11" s="1"/>
  <c r="C1011" i="11" s="1"/>
  <c r="C1012" i="11" s="1"/>
  <c r="C1013" i="11" s="1"/>
  <c r="C1014" i="11" s="1"/>
  <c r="C1015" i="11" s="1"/>
  <c r="C1016" i="11" s="1"/>
  <c r="C1017" i="11" s="1"/>
  <c r="C1018" i="11" s="1"/>
  <c r="C1019" i="11" s="1"/>
  <c r="C1020" i="11" s="1"/>
  <c r="C1021" i="11" s="1"/>
  <c r="C1022" i="11" s="1"/>
  <c r="C1023" i="11" s="1"/>
  <c r="C1024" i="11" s="1"/>
  <c r="C1025" i="11" s="1"/>
  <c r="C1026" i="11" s="1"/>
  <c r="C1027" i="11" s="1"/>
  <c r="C1028" i="11" s="1"/>
  <c r="C1029" i="11" s="1"/>
  <c r="C1030" i="11" s="1"/>
  <c r="C1031" i="11" s="1"/>
  <c r="C1032" i="11" s="1"/>
  <c r="C1033" i="11" s="1"/>
  <c r="C1034" i="11" s="1"/>
  <c r="C1035" i="11" s="1"/>
  <c r="C1036" i="11" s="1"/>
  <c r="C1037" i="11" s="1"/>
  <c r="C1038" i="11" s="1"/>
  <c r="C1039" i="11" s="1"/>
  <c r="C1040" i="11" s="1"/>
  <c r="C1041" i="11" s="1"/>
  <c r="C1042" i="11" s="1"/>
  <c r="C1043" i="11" s="1"/>
  <c r="C1044" i="11" s="1"/>
  <c r="C1045" i="11" s="1"/>
  <c r="C1046" i="11" s="1"/>
  <c r="C1047" i="11" s="1"/>
  <c r="C1048" i="11" s="1"/>
  <c r="C1049" i="11" s="1"/>
  <c r="C1050" i="11" s="1"/>
  <c r="C1051" i="11" s="1"/>
  <c r="C1052" i="11" s="1"/>
  <c r="C1053" i="11" s="1"/>
  <c r="C1054" i="11" s="1"/>
  <c r="C1055" i="11" s="1"/>
  <c r="C1056" i="11" s="1"/>
  <c r="C1057" i="11" s="1"/>
  <c r="C1058" i="11" s="1"/>
  <c r="C1059" i="11" s="1"/>
  <c r="C1060" i="11" s="1"/>
  <c r="C1061" i="11" s="1"/>
  <c r="C1062" i="11" s="1"/>
  <c r="C1063" i="11" s="1"/>
  <c r="C1064" i="11" s="1"/>
  <c r="C1065" i="11" s="1"/>
  <c r="C1066" i="11" s="1"/>
  <c r="C1067" i="11" s="1"/>
  <c r="C1068" i="11" s="1"/>
  <c r="C1069" i="11" s="1"/>
  <c r="C1070" i="11" s="1"/>
  <c r="C1071" i="11" s="1"/>
  <c r="C1072" i="11" s="1"/>
  <c r="C1073" i="11" s="1"/>
  <c r="C1074" i="11" s="1"/>
  <c r="C1075" i="11" s="1"/>
  <c r="C1076" i="11" s="1"/>
  <c r="C1077" i="11" s="1"/>
  <c r="C1078" i="11" s="1"/>
  <c r="C1079" i="11" s="1"/>
  <c r="C1080" i="11" s="1"/>
  <c r="C1081" i="11" s="1"/>
  <c r="C1082" i="11" s="1"/>
  <c r="C1083" i="11" s="1"/>
  <c r="C1084" i="11" s="1"/>
  <c r="C1085" i="11" s="1"/>
  <c r="C1086" i="11" s="1"/>
  <c r="C1087" i="11" s="1"/>
  <c r="C1088" i="11" s="1"/>
  <c r="C1089" i="11" s="1"/>
  <c r="C1090" i="11" s="1"/>
  <c r="C1091" i="11" s="1"/>
  <c r="C1092" i="11" s="1"/>
  <c r="C1093" i="11" s="1"/>
  <c r="C1094" i="11" s="1"/>
  <c r="C1095" i="11" s="1"/>
  <c r="C1096" i="11" s="1"/>
  <c r="C1097" i="11" s="1"/>
  <c r="C1098" i="11" s="1"/>
  <c r="C1099" i="11" s="1"/>
  <c r="C1100" i="11" s="1"/>
  <c r="C1101" i="11" s="1"/>
  <c r="C1102" i="11" s="1"/>
  <c r="C1103" i="11" s="1"/>
  <c r="T1096" i="11"/>
  <c r="S1096" i="11" s="1"/>
  <c r="T1094" i="11"/>
  <c r="S1094" i="11" s="1"/>
  <c r="T1067" i="11"/>
  <c r="S1067" i="11" s="1"/>
  <c r="T1065" i="11"/>
  <c r="S1065" i="11" s="1"/>
  <c r="T1063" i="11"/>
  <c r="S1063" i="11" s="1"/>
  <c r="T1061" i="11"/>
  <c r="S1061" i="11" s="1"/>
  <c r="T1046" i="11"/>
  <c r="S1046" i="11" s="1"/>
  <c r="T1031" i="11"/>
  <c r="S1031" i="11" s="1"/>
  <c r="T1020" i="11"/>
  <c r="S1020" i="11" s="1"/>
  <c r="T1013" i="11"/>
  <c r="S1013" i="11" s="1"/>
  <c r="T1011" i="11"/>
  <c r="S1011" i="11" s="1"/>
  <c r="T1002" i="11"/>
  <c r="S1002" i="11" s="1"/>
  <c r="T1000" i="11"/>
  <c r="S1000" i="11" s="1"/>
  <c r="T972" i="11"/>
  <c r="S972" i="11" s="1"/>
  <c r="T961" i="11"/>
  <c r="S961" i="11" s="1"/>
  <c r="T959" i="11"/>
  <c r="S959" i="11" s="1"/>
  <c r="T957" i="11"/>
  <c r="S957" i="11" s="1"/>
  <c r="T955" i="11"/>
  <c r="S955" i="11" s="1"/>
  <c r="T953" i="11"/>
  <c r="S953" i="11" s="1"/>
  <c r="T951" i="11"/>
  <c r="S951" i="11" s="1"/>
  <c r="T1103" i="11"/>
  <c r="S1103" i="11" s="1"/>
  <c r="T1084" i="11"/>
  <c r="S1084" i="11" s="1"/>
  <c r="T1082" i="11"/>
  <c r="S1082" i="11" s="1"/>
  <c r="T1080" i="11"/>
  <c r="S1080" i="11" s="1"/>
  <c r="T1078" i="11"/>
  <c r="S1078" i="11" s="1"/>
  <c r="T1051" i="11"/>
  <c r="S1051" i="11" s="1"/>
  <c r="T1049" i="11"/>
  <c r="S1049" i="11" s="1"/>
  <c r="T1036" i="11"/>
  <c r="S1036" i="11" s="1"/>
  <c r="T1029" i="11"/>
  <c r="S1029" i="11" s="1"/>
  <c r="T1027" i="11"/>
  <c r="S1027" i="11" s="1"/>
  <c r="T1009" i="11"/>
  <c r="S1009" i="11" s="1"/>
  <c r="T1007" i="11"/>
  <c r="S1007" i="11" s="1"/>
  <c r="T996" i="11"/>
  <c r="S996" i="11" s="1"/>
  <c r="T1101" i="11"/>
  <c r="S1101" i="11" s="1"/>
  <c r="T1099" i="11"/>
  <c r="S1099" i="11" s="1"/>
  <c r="T1097" i="11"/>
  <c r="S1097" i="11" s="1"/>
  <c r="T1076" i="11"/>
  <c r="S1076" i="11" s="1"/>
  <c r="T1074" i="11"/>
  <c r="S1074" i="11" s="1"/>
  <c r="T1072" i="11"/>
  <c r="S1072" i="11" s="1"/>
  <c r="T1070" i="11"/>
  <c r="S1070" i="11" s="1"/>
  <c r="T1047" i="11"/>
  <c r="S1047" i="11" s="1"/>
  <c r="T1034" i="11"/>
  <c r="S1034" i="11" s="1"/>
  <c r="T1025" i="11"/>
  <c r="S1025" i="11" s="1"/>
  <c r="T1023" i="11"/>
  <c r="S1023" i="11" s="1"/>
  <c r="T1021" i="11"/>
  <c r="S1021" i="11" s="1"/>
  <c r="T1016" i="11"/>
  <c r="S1016" i="11" s="1"/>
  <c r="T1005" i="11"/>
  <c r="S1005" i="11" s="1"/>
  <c r="T994" i="11"/>
  <c r="S994" i="11" s="1"/>
  <c r="T992" i="11"/>
  <c r="S992" i="11" s="1"/>
  <c r="T966" i="11"/>
  <c r="S966" i="11" s="1"/>
  <c r="T964" i="11"/>
  <c r="S964" i="11" s="1"/>
  <c r="T937" i="11"/>
  <c r="S937" i="11" s="1"/>
  <c r="T926" i="11"/>
  <c r="S926" i="11" s="1"/>
  <c r="T924" i="11"/>
  <c r="S924" i="11" s="1"/>
  <c r="T913" i="11"/>
  <c r="S913" i="11" s="1"/>
  <c r="T911" i="11"/>
  <c r="S911" i="11" s="1"/>
  <c r="T896" i="11"/>
  <c r="S896" i="11" s="1"/>
  <c r="T894" i="11"/>
  <c r="S894" i="11" s="1"/>
  <c r="T883" i="11"/>
  <c r="S883" i="11" s="1"/>
  <c r="T881" i="11"/>
  <c r="S881" i="11" s="1"/>
  <c r="T879" i="11"/>
  <c r="S879" i="11" s="1"/>
  <c r="T867" i="11"/>
  <c r="S867" i="11" s="1"/>
  <c r="T853" i="11"/>
  <c r="S853" i="11" s="1"/>
  <c r="T835" i="11"/>
  <c r="S835" i="11" s="1"/>
  <c r="T833" i="11"/>
  <c r="S833" i="11" s="1"/>
  <c r="T831" i="11"/>
  <c r="S831" i="11" s="1"/>
  <c r="T822" i="11"/>
  <c r="S822" i="11" s="1"/>
  <c r="T813" i="11"/>
  <c r="S813" i="11" s="1"/>
  <c r="T804" i="11"/>
  <c r="S804" i="11" s="1"/>
  <c r="T802" i="11"/>
  <c r="S802" i="11" s="1"/>
  <c r="T800" i="11"/>
  <c r="S800" i="11" s="1"/>
  <c r="T793" i="11"/>
  <c r="S793" i="11" s="1"/>
  <c r="T791" i="11"/>
  <c r="S791" i="11" s="1"/>
  <c r="T784" i="11"/>
  <c r="S784" i="11" s="1"/>
  <c r="T777" i="11"/>
  <c r="S777" i="11" s="1"/>
  <c r="T775" i="11"/>
  <c r="S775" i="11" s="1"/>
  <c r="T768" i="11"/>
  <c r="S768" i="11" s="1"/>
  <c r="T766" i="11"/>
  <c r="S766" i="11" s="1"/>
  <c r="T1095" i="11"/>
  <c r="S1095" i="11" s="1"/>
  <c r="T1093" i="11"/>
  <c r="S1093" i="11" s="1"/>
  <c r="T1068" i="11"/>
  <c r="S1068" i="11" s="1"/>
  <c r="T1066" i="11"/>
  <c r="S1066" i="11" s="1"/>
  <c r="T1064" i="11"/>
  <c r="S1064" i="11" s="1"/>
  <c r="T1062" i="11"/>
  <c r="S1062" i="11" s="1"/>
  <c r="T1032" i="11"/>
  <c r="S1032" i="11" s="1"/>
  <c r="T1019" i="11"/>
  <c r="S1019" i="11" s="1"/>
  <c r="T1014" i="11"/>
  <c r="S1014" i="11" s="1"/>
  <c r="T1012" i="11"/>
  <c r="S1012" i="11" s="1"/>
  <c r="T1003" i="11"/>
  <c r="S1003" i="11" s="1"/>
  <c r="T1001" i="11"/>
  <c r="S1001" i="11" s="1"/>
  <c r="T999" i="11"/>
  <c r="S999" i="11" s="1"/>
  <c r="T990" i="11"/>
  <c r="S990" i="11" s="1"/>
  <c r="T973" i="11"/>
  <c r="S973" i="11" s="1"/>
  <c r="T962" i="11"/>
  <c r="S962" i="11" s="1"/>
  <c r="T960" i="11"/>
  <c r="S960" i="11" s="1"/>
  <c r="T958" i="11"/>
  <c r="S958" i="11" s="1"/>
  <c r="T956" i="11"/>
  <c r="S956" i="11" s="1"/>
  <c r="T954" i="11"/>
  <c r="S954" i="11" s="1"/>
  <c r="T952" i="11"/>
  <c r="S952" i="11" s="1"/>
  <c r="T935" i="11"/>
  <c r="S935" i="11" s="1"/>
  <c r="T933" i="11"/>
  <c r="S933" i="11" s="1"/>
  <c r="T1083" i="11"/>
  <c r="S1083" i="11" s="1"/>
  <c r="T1081" i="11"/>
  <c r="S1081" i="11" s="1"/>
  <c r="T1079" i="11"/>
  <c r="S1079" i="11" s="1"/>
  <c r="T1077" i="11"/>
  <c r="S1077" i="11" s="1"/>
  <c r="T1052" i="11"/>
  <c r="S1052" i="11" s="1"/>
  <c r="T1050" i="11"/>
  <c r="S1050" i="11" s="1"/>
  <c r="T1035" i="11"/>
  <c r="S1035" i="11" s="1"/>
  <c r="T1028" i="11"/>
  <c r="S1028" i="11" s="1"/>
  <c r="T1026" i="11"/>
  <c r="S1026" i="11" s="1"/>
  <c r="T1008" i="11"/>
  <c r="S1008" i="11" s="1"/>
  <c r="T986" i="11"/>
  <c r="S986" i="11" s="1"/>
  <c r="T1102" i="11"/>
  <c r="S1102" i="11" s="1"/>
  <c r="T1100" i="11"/>
  <c r="S1100" i="11" s="1"/>
  <c r="T1098" i="11"/>
  <c r="S1098" i="11" s="1"/>
  <c r="T1075" i="11"/>
  <c r="S1075" i="11" s="1"/>
  <c r="T1073" i="11"/>
  <c r="S1073" i="11" s="1"/>
  <c r="T1071" i="11"/>
  <c r="S1071" i="11" s="1"/>
  <c r="T1069" i="11"/>
  <c r="S1069" i="11" s="1"/>
  <c r="T1091" i="11"/>
  <c r="S1091" i="11" s="1"/>
  <c r="T1054" i="11"/>
  <c r="S1054" i="11" s="1"/>
  <c r="T1048" i="11"/>
  <c r="S1048" i="11" s="1"/>
  <c r="T1040" i="11"/>
  <c r="S1040" i="11" s="1"/>
  <c r="T1024" i="11"/>
  <c r="S1024" i="11" s="1"/>
  <c r="T998" i="11"/>
  <c r="S998" i="11" s="1"/>
  <c r="T983" i="11"/>
  <c r="S983" i="11" s="1"/>
  <c r="T976" i="11"/>
  <c r="S976" i="11" s="1"/>
  <c r="T974" i="11"/>
  <c r="S974" i="11" s="1"/>
  <c r="T970" i="11"/>
  <c r="S970" i="11" s="1"/>
  <c r="T965" i="11"/>
  <c r="S965" i="11" s="1"/>
  <c r="T1088" i="11"/>
  <c r="S1088" i="11" s="1"/>
  <c r="T1059" i="11"/>
  <c r="S1059" i="11" s="1"/>
  <c r="T1045" i="11"/>
  <c r="S1045" i="11" s="1"/>
  <c r="T1037" i="11"/>
  <c r="S1037" i="11" s="1"/>
  <c r="T1018" i="11"/>
  <c r="S1018" i="11" s="1"/>
  <c r="T1085" i="11"/>
  <c r="S1085" i="11" s="1"/>
  <c r="T1056" i="11"/>
  <c r="S1056" i="11" s="1"/>
  <c r="T1042" i="11"/>
  <c r="S1042" i="11" s="1"/>
  <c r="T1015" i="11"/>
  <c r="S1015" i="11" s="1"/>
  <c r="T995" i="11"/>
  <c r="S995" i="11" s="1"/>
  <c r="T987" i="11"/>
  <c r="S987" i="11" s="1"/>
  <c r="T980" i="11"/>
  <c r="S980" i="11" s="1"/>
  <c r="T967" i="11"/>
  <c r="S967" i="11" s="1"/>
  <c r="T1090" i="11"/>
  <c r="S1090" i="11" s="1"/>
  <c r="T1053" i="11"/>
  <c r="S1053" i="11" s="1"/>
  <c r="T1039" i="11"/>
  <c r="S1039" i="11" s="1"/>
  <c r="T1010" i="11"/>
  <c r="S1010" i="11" s="1"/>
  <c r="T997" i="11"/>
  <c r="S997" i="11" s="1"/>
  <c r="T982" i="11"/>
  <c r="S982" i="11" s="1"/>
  <c r="T971" i="11"/>
  <c r="S971" i="11" s="1"/>
  <c r="T969" i="11"/>
  <c r="S969" i="11" s="1"/>
  <c r="T939" i="11"/>
  <c r="S939" i="11" s="1"/>
  <c r="T922" i="11"/>
  <c r="S922" i="11" s="1"/>
  <c r="T914" i="11"/>
  <c r="S914" i="11" s="1"/>
  <c r="T912" i="11"/>
  <c r="S912" i="11" s="1"/>
  <c r="T908" i="11"/>
  <c r="S908" i="11" s="1"/>
  <c r="T906" i="11"/>
  <c r="S906" i="11" s="1"/>
  <c r="T892" i="11"/>
  <c r="S892" i="11" s="1"/>
  <c r="T880" i="11"/>
  <c r="S880" i="11" s="1"/>
  <c r="T876" i="11"/>
  <c r="S876" i="11" s="1"/>
  <c r="T862" i="11"/>
  <c r="S862" i="11" s="1"/>
  <c r="T851" i="11"/>
  <c r="S851" i="11" s="1"/>
  <c r="T849" i="11"/>
  <c r="S849" i="11" s="1"/>
  <c r="T838" i="11"/>
  <c r="S838" i="11" s="1"/>
  <c r="T834" i="11"/>
  <c r="S834" i="11" s="1"/>
  <c r="T826" i="11"/>
  <c r="S826" i="11" s="1"/>
  <c r="T820" i="11"/>
  <c r="S820" i="11" s="1"/>
  <c r="T818" i="11"/>
  <c r="S818" i="11" s="1"/>
  <c r="T816" i="11"/>
  <c r="S816" i="11" s="1"/>
  <c r="T805" i="11"/>
  <c r="S805" i="11" s="1"/>
  <c r="T803" i="11"/>
  <c r="S803" i="11" s="1"/>
  <c r="T797" i="11"/>
  <c r="S797" i="11" s="1"/>
  <c r="T795" i="11"/>
  <c r="S795" i="11" s="1"/>
  <c r="T780" i="11"/>
  <c r="S780" i="11" s="1"/>
  <c r="T757" i="11"/>
  <c r="S757" i="11" s="1"/>
  <c r="T753" i="11"/>
  <c r="S753" i="11" s="1"/>
  <c r="T751" i="11"/>
  <c r="S751" i="11" s="1"/>
  <c r="T746" i="11"/>
  <c r="S746" i="11" s="1"/>
  <c r="T741" i="11"/>
  <c r="S741" i="11" s="1"/>
  <c r="T723" i="11"/>
  <c r="S723" i="11" s="1"/>
  <c r="T715" i="11"/>
  <c r="S715" i="11" s="1"/>
  <c r="T710" i="11"/>
  <c r="S710" i="11" s="1"/>
  <c r="T708" i="11"/>
  <c r="S708" i="11" s="1"/>
  <c r="T706" i="11"/>
  <c r="S706" i="11" s="1"/>
  <c r="T704" i="11"/>
  <c r="S704" i="11" s="1"/>
  <c r="T697" i="11"/>
  <c r="S697" i="11" s="1"/>
  <c r="T683" i="11"/>
  <c r="S683" i="11" s="1"/>
  <c r="T676" i="11"/>
  <c r="S676" i="11" s="1"/>
  <c r="T671" i="11"/>
  <c r="S671" i="11" s="1"/>
  <c r="T669" i="11"/>
  <c r="S669" i="11" s="1"/>
  <c r="T664" i="11"/>
  <c r="S664" i="11" s="1"/>
  <c r="T652" i="11"/>
  <c r="S652" i="11" s="1"/>
  <c r="T1087" i="11"/>
  <c r="S1087" i="11" s="1"/>
  <c r="T1058" i="11"/>
  <c r="S1058" i="11" s="1"/>
  <c r="T1044" i="11"/>
  <c r="S1044" i="11" s="1"/>
  <c r="T1004" i="11"/>
  <c r="S1004" i="11" s="1"/>
  <c r="T991" i="11"/>
  <c r="S991" i="11" s="1"/>
  <c r="T989" i="11"/>
  <c r="S989" i="11" s="1"/>
  <c r="T984" i="11"/>
  <c r="S984" i="11" s="1"/>
  <c r="T975" i="11"/>
  <c r="S975" i="11" s="1"/>
  <c r="T1092" i="11"/>
  <c r="S1092" i="11" s="1"/>
  <c r="T1055" i="11"/>
  <c r="S1055" i="11" s="1"/>
  <c r="T1041" i="11"/>
  <c r="S1041" i="11" s="1"/>
  <c r="T1033" i="11"/>
  <c r="S1033" i="11" s="1"/>
  <c r="T1022" i="11"/>
  <c r="S1022" i="11" s="1"/>
  <c r="T1017" i="11"/>
  <c r="S1017" i="11" s="1"/>
  <c r="T977" i="11"/>
  <c r="S977" i="11" s="1"/>
  <c r="T963" i="11"/>
  <c r="S963" i="11" s="1"/>
  <c r="T900" i="11"/>
  <c r="S900" i="11" s="1"/>
  <c r="T870" i="11"/>
  <c r="S870" i="11" s="1"/>
  <c r="T865" i="11"/>
  <c r="S865" i="11" s="1"/>
  <c r="T845" i="11"/>
  <c r="S845" i="11" s="1"/>
  <c r="T823" i="11"/>
  <c r="S823" i="11" s="1"/>
  <c r="T812" i="11"/>
  <c r="S812" i="11" s="1"/>
  <c r="T810" i="11"/>
  <c r="S810" i="11" s="1"/>
  <c r="T808" i="11"/>
  <c r="S808" i="11" s="1"/>
  <c r="T789" i="11"/>
  <c r="S789" i="11" s="1"/>
  <c r="T787" i="11"/>
  <c r="S787" i="11" s="1"/>
  <c r="T783" i="11"/>
  <c r="S783" i="11" s="1"/>
  <c r="T772" i="11"/>
  <c r="S772" i="11" s="1"/>
  <c r="T1089" i="11"/>
  <c r="S1089" i="11" s="1"/>
  <c r="T1060" i="11"/>
  <c r="S1060" i="11" s="1"/>
  <c r="T1038" i="11"/>
  <c r="S1038" i="11" s="1"/>
  <c r="T979" i="11"/>
  <c r="S979" i="11" s="1"/>
  <c r="T950" i="11"/>
  <c r="S950" i="11" s="1"/>
  <c r="T948" i="11"/>
  <c r="S948" i="11" s="1"/>
  <c r="T946" i="11"/>
  <c r="S946" i="11" s="1"/>
  <c r="T944" i="11"/>
  <c r="S944" i="11" s="1"/>
  <c r="T942" i="11"/>
  <c r="S942" i="11" s="1"/>
  <c r="T940" i="11"/>
  <c r="S940" i="11" s="1"/>
  <c r="T938" i="11"/>
  <c r="S938" i="11" s="1"/>
  <c r="T863" i="11"/>
  <c r="S863" i="11" s="1"/>
  <c r="T854" i="11"/>
  <c r="S854" i="11" s="1"/>
  <c r="T843" i="11"/>
  <c r="S843" i="11" s="1"/>
  <c r="T841" i="11"/>
  <c r="S841" i="11" s="1"/>
  <c r="T839" i="11"/>
  <c r="S839" i="11" s="1"/>
  <c r="T825" i="11"/>
  <c r="S825" i="11" s="1"/>
  <c r="T821" i="11"/>
  <c r="S821" i="11" s="1"/>
  <c r="T806" i="11"/>
  <c r="S806" i="11" s="1"/>
  <c r="T798" i="11"/>
  <c r="S798" i="11" s="1"/>
  <c r="T785" i="11"/>
  <c r="S785" i="11" s="1"/>
  <c r="T770" i="11"/>
  <c r="S770" i="11" s="1"/>
  <c r="T760" i="11"/>
  <c r="S760" i="11" s="1"/>
  <c r="T758" i="11"/>
  <c r="S758" i="11" s="1"/>
  <c r="T756" i="11"/>
  <c r="S756" i="11" s="1"/>
  <c r="T754" i="11"/>
  <c r="S754" i="11" s="1"/>
  <c r="T747" i="11"/>
  <c r="S747" i="11" s="1"/>
  <c r="T737" i="11"/>
  <c r="S737" i="11" s="1"/>
  <c r="T734" i="11"/>
  <c r="S734" i="11" s="1"/>
  <c r="T724" i="11"/>
  <c r="S724" i="11" s="1"/>
  <c r="T716" i="11"/>
  <c r="S716" i="11" s="1"/>
  <c r="T686" i="11"/>
  <c r="S686" i="11" s="1"/>
  <c r="T679" i="11"/>
  <c r="S679" i="11" s="1"/>
  <c r="T677" i="11"/>
  <c r="S677" i="11" s="1"/>
  <c r="T672" i="11"/>
  <c r="S672" i="11" s="1"/>
  <c r="T665" i="11"/>
  <c r="S665" i="11" s="1"/>
  <c r="T660" i="11"/>
  <c r="S660" i="11" s="1"/>
  <c r="T932" i="11"/>
  <c r="S932" i="11" s="1"/>
  <c r="T925" i="11"/>
  <c r="S925" i="11" s="1"/>
  <c r="T916" i="11"/>
  <c r="S916" i="11" s="1"/>
  <c r="T889" i="11"/>
  <c r="S889" i="11" s="1"/>
  <c r="T873" i="11"/>
  <c r="S873" i="11" s="1"/>
  <c r="T856" i="11"/>
  <c r="S856" i="11" s="1"/>
  <c r="T1057" i="11"/>
  <c r="S1057" i="11" s="1"/>
  <c r="T945" i="11"/>
  <c r="S945" i="11" s="1"/>
  <c r="T934" i="11"/>
  <c r="S934" i="11" s="1"/>
  <c r="T927" i="11"/>
  <c r="S927" i="11" s="1"/>
  <c r="T918" i="11"/>
  <c r="S918" i="11" s="1"/>
  <c r="T902" i="11"/>
  <c r="S902" i="11" s="1"/>
  <c r="T893" i="11"/>
  <c r="S893" i="11" s="1"/>
  <c r="T891" i="11"/>
  <c r="S891" i="11" s="1"/>
  <c r="T882" i="11"/>
  <c r="S882" i="11" s="1"/>
  <c r="T877" i="11"/>
  <c r="S877" i="11" s="1"/>
  <c r="T875" i="11"/>
  <c r="S875" i="11" s="1"/>
  <c r="T864" i="11"/>
  <c r="S864" i="11" s="1"/>
  <c r="T858" i="11"/>
  <c r="S858" i="11" s="1"/>
  <c r="T988" i="11"/>
  <c r="S988" i="11" s="1"/>
  <c r="T985" i="11"/>
  <c r="S985" i="11" s="1"/>
  <c r="T978" i="11"/>
  <c r="S978" i="11" s="1"/>
  <c r="T929" i="11"/>
  <c r="S929" i="11" s="1"/>
  <c r="T920" i="11"/>
  <c r="S920" i="11" s="1"/>
  <c r="T904" i="11"/>
  <c r="S904" i="11" s="1"/>
  <c r="T897" i="11"/>
  <c r="S897" i="11" s="1"/>
  <c r="T895" i="11"/>
  <c r="S895" i="11" s="1"/>
  <c r="T884" i="11"/>
  <c r="S884" i="11" s="1"/>
  <c r="T981" i="11"/>
  <c r="S981" i="11" s="1"/>
  <c r="T947" i="11"/>
  <c r="S947" i="11" s="1"/>
  <c r="T936" i="11"/>
  <c r="S936" i="11" s="1"/>
  <c r="T931" i="11"/>
  <c r="S931" i="11" s="1"/>
  <c r="T915" i="11"/>
  <c r="S915" i="11" s="1"/>
  <c r="T910" i="11"/>
  <c r="S910" i="11" s="1"/>
  <c r="T899" i="11"/>
  <c r="S899" i="11" s="1"/>
  <c r="T886" i="11"/>
  <c r="S886" i="11" s="1"/>
  <c r="T866" i="11"/>
  <c r="S866" i="11" s="1"/>
  <c r="T847" i="11"/>
  <c r="S847" i="11" s="1"/>
  <c r="T830" i="11"/>
  <c r="S830" i="11" s="1"/>
  <c r="T888" i="11"/>
  <c r="S888" i="11" s="1"/>
  <c r="T872" i="11"/>
  <c r="S872" i="11" s="1"/>
  <c r="T868" i="11"/>
  <c r="S868" i="11" s="1"/>
  <c r="T857" i="11"/>
  <c r="S857" i="11" s="1"/>
  <c r="T855" i="11"/>
  <c r="S855" i="11" s="1"/>
  <c r="T842" i="11"/>
  <c r="S842" i="11" s="1"/>
  <c r="T828" i="11"/>
  <c r="S828" i="11" s="1"/>
  <c r="T814" i="11"/>
  <c r="S814" i="11" s="1"/>
  <c r="T809" i="11"/>
  <c r="S809" i="11" s="1"/>
  <c r="T759" i="11"/>
  <c r="S759" i="11" s="1"/>
  <c r="T744" i="11"/>
  <c r="S744" i="11" s="1"/>
  <c r="T742" i="11"/>
  <c r="S742" i="11" s="1"/>
  <c r="T740" i="11"/>
  <c r="S740" i="11" s="1"/>
  <c r="T725" i="11"/>
  <c r="S725" i="11" s="1"/>
  <c r="T700" i="11"/>
  <c r="S700" i="11" s="1"/>
  <c r="T698" i="11"/>
  <c r="S698" i="11" s="1"/>
  <c r="T696" i="11"/>
  <c r="S696" i="11" s="1"/>
  <c r="T694" i="11"/>
  <c r="S694" i="11" s="1"/>
  <c r="T692" i="11"/>
  <c r="S692" i="11" s="1"/>
  <c r="T684" i="11"/>
  <c r="S684" i="11" s="1"/>
  <c r="T682" i="11"/>
  <c r="S682" i="11" s="1"/>
  <c r="T680" i="11"/>
  <c r="S680" i="11" s="1"/>
  <c r="T659" i="11"/>
  <c r="S659" i="11" s="1"/>
  <c r="T638" i="11"/>
  <c r="S638" i="11" s="1"/>
  <c r="T631" i="11"/>
  <c r="S631" i="11" s="1"/>
  <c r="T1086" i="11"/>
  <c r="S1086" i="11" s="1"/>
  <c r="T1030" i="11"/>
  <c r="S1030" i="11" s="1"/>
  <c r="T993" i="11"/>
  <c r="S993" i="11" s="1"/>
  <c r="T949" i="11"/>
  <c r="S949" i="11" s="1"/>
  <c r="T941" i="11"/>
  <c r="S941" i="11" s="1"/>
  <c r="T919" i="11"/>
  <c r="S919" i="11" s="1"/>
  <c r="T917" i="11"/>
  <c r="S917" i="11" s="1"/>
  <c r="T903" i="11"/>
  <c r="S903" i="11" s="1"/>
  <c r="T901" i="11"/>
  <c r="S901" i="11" s="1"/>
  <c r="T890" i="11"/>
  <c r="S890" i="11" s="1"/>
  <c r="T878" i="11"/>
  <c r="S878" i="11" s="1"/>
  <c r="T874" i="11"/>
  <c r="S874" i="11" s="1"/>
  <c r="T861" i="11"/>
  <c r="S861" i="11" s="1"/>
  <c r="T859" i="11"/>
  <c r="S859" i="11" s="1"/>
  <c r="T837" i="11"/>
  <c r="S837" i="11" s="1"/>
  <c r="T832" i="11"/>
  <c r="S832" i="11" s="1"/>
  <c r="T799" i="11"/>
  <c r="S799" i="11" s="1"/>
  <c r="T773" i="11"/>
  <c r="S773" i="11" s="1"/>
  <c r="T738" i="11"/>
  <c r="S738" i="11" s="1"/>
  <c r="T736" i="11"/>
  <c r="S736" i="11" s="1"/>
  <c r="T732" i="11"/>
  <c r="S732" i="11" s="1"/>
  <c r="T714" i="11"/>
  <c r="S714" i="11" s="1"/>
  <c r="T690" i="11"/>
  <c r="S690" i="11" s="1"/>
  <c r="T663" i="11"/>
  <c r="S663" i="11" s="1"/>
  <c r="T657" i="11"/>
  <c r="S657" i="11" s="1"/>
  <c r="T651" i="11"/>
  <c r="S651" i="11" s="1"/>
  <c r="T636" i="11"/>
  <c r="S636" i="11" s="1"/>
  <c r="T1006" i="11"/>
  <c r="S1006" i="11" s="1"/>
  <c r="T928" i="11"/>
  <c r="S928" i="11" s="1"/>
  <c r="T921" i="11"/>
  <c r="S921" i="11" s="1"/>
  <c r="T907" i="11"/>
  <c r="S907" i="11" s="1"/>
  <c r="T905" i="11"/>
  <c r="S905" i="11" s="1"/>
  <c r="T848" i="11"/>
  <c r="S848" i="11" s="1"/>
  <c r="T844" i="11"/>
  <c r="S844" i="11" s="1"/>
  <c r="T811" i="11"/>
  <c r="S811" i="11" s="1"/>
  <c r="T786" i="11"/>
  <c r="S786" i="11" s="1"/>
  <c r="T779" i="11"/>
  <c r="S779" i="11" s="1"/>
  <c r="T763" i="11"/>
  <c r="S763" i="11" s="1"/>
  <c r="T761" i="11"/>
  <c r="S761" i="11" s="1"/>
  <c r="T749" i="11"/>
  <c r="S749" i="11" s="1"/>
  <c r="T745" i="11"/>
  <c r="S745" i="11" s="1"/>
  <c r="T730" i="11"/>
  <c r="S730" i="11" s="1"/>
  <c r="T728" i="11"/>
  <c r="S728" i="11" s="1"/>
  <c r="T721" i="11"/>
  <c r="S721" i="11" s="1"/>
  <c r="T719" i="11"/>
  <c r="S719" i="11" s="1"/>
  <c r="T712" i="11"/>
  <c r="S712" i="11" s="1"/>
  <c r="T688" i="11"/>
  <c r="S688" i="11" s="1"/>
  <c r="T675" i="11"/>
  <c r="S675" i="11" s="1"/>
  <c r="T673" i="11"/>
  <c r="S673" i="11" s="1"/>
  <c r="T667" i="11"/>
  <c r="S667" i="11" s="1"/>
  <c r="T661" i="11"/>
  <c r="S661" i="11" s="1"/>
  <c r="T655" i="11"/>
  <c r="S655" i="11" s="1"/>
  <c r="T653" i="11"/>
  <c r="S653" i="11" s="1"/>
  <c r="T649" i="11"/>
  <c r="S649" i="11" s="1"/>
  <c r="T647" i="11"/>
  <c r="S647" i="11" s="1"/>
  <c r="T634" i="11"/>
  <c r="S634" i="11" s="1"/>
  <c r="T629" i="11"/>
  <c r="S629" i="11" s="1"/>
  <c r="T627" i="11"/>
  <c r="S627" i="11" s="1"/>
  <c r="T850" i="11"/>
  <c r="S850" i="11" s="1"/>
  <c r="T815" i="11"/>
  <c r="S815" i="11" s="1"/>
  <c r="T796" i="11"/>
  <c r="S796" i="11" s="1"/>
  <c r="T726" i="11"/>
  <c r="S726" i="11" s="1"/>
  <c r="T699" i="11"/>
  <c r="S699" i="11" s="1"/>
  <c r="T678" i="11"/>
  <c r="S678" i="11" s="1"/>
  <c r="T668" i="11"/>
  <c r="S668" i="11" s="1"/>
  <c r="T666" i="11"/>
  <c r="S666" i="11" s="1"/>
  <c r="T642" i="11"/>
  <c r="S642" i="11" s="1"/>
  <c r="T633" i="11"/>
  <c r="S633" i="11" s="1"/>
  <c r="T769" i="11"/>
  <c r="S769" i="11" s="1"/>
  <c r="T764" i="11"/>
  <c r="S764" i="11" s="1"/>
  <c r="T711" i="11"/>
  <c r="S711" i="11" s="1"/>
  <c r="T701" i="11"/>
  <c r="S701" i="11" s="1"/>
  <c r="T693" i="11"/>
  <c r="S693" i="11" s="1"/>
  <c r="T646" i="11"/>
  <c r="S646" i="11" s="1"/>
  <c r="T644" i="11"/>
  <c r="S644" i="11" s="1"/>
  <c r="T637" i="11"/>
  <c r="S637" i="11" s="1"/>
  <c r="T898" i="11"/>
  <c r="S898" i="11" s="1"/>
  <c r="T817" i="11"/>
  <c r="S817" i="11" s="1"/>
  <c r="T801" i="11"/>
  <c r="S801" i="11" s="1"/>
  <c r="T781" i="11"/>
  <c r="S781" i="11" s="1"/>
  <c r="T774" i="11"/>
  <c r="S774" i="11" s="1"/>
  <c r="T771" i="11"/>
  <c r="S771" i="11" s="1"/>
  <c r="T755" i="11"/>
  <c r="S755" i="11" s="1"/>
  <c r="T748" i="11"/>
  <c r="S748" i="11" s="1"/>
  <c r="T739" i="11"/>
  <c r="S739" i="11" s="1"/>
  <c r="T713" i="11"/>
  <c r="S713" i="11" s="1"/>
  <c r="T703" i="11"/>
  <c r="S703" i="11" s="1"/>
  <c r="T670" i="11"/>
  <c r="S670" i="11" s="1"/>
  <c r="T648" i="11"/>
  <c r="S648" i="11" s="1"/>
  <c r="T639" i="11"/>
  <c r="S639" i="11" s="1"/>
  <c r="T630" i="11"/>
  <c r="S630" i="11" s="1"/>
  <c r="T628" i="11"/>
  <c r="S628" i="11" s="1"/>
  <c r="T626" i="11"/>
  <c r="S626" i="11" s="1"/>
  <c r="T624" i="11"/>
  <c r="S624" i="11" s="1"/>
  <c r="T1043" i="11"/>
  <c r="S1043" i="11" s="1"/>
  <c r="T885" i="11"/>
  <c r="S885" i="11" s="1"/>
  <c r="T852" i="11"/>
  <c r="S852" i="11" s="1"/>
  <c r="T836" i="11"/>
  <c r="S836" i="11" s="1"/>
  <c r="T750" i="11"/>
  <c r="S750" i="11" s="1"/>
  <c r="T727" i="11"/>
  <c r="S727" i="11" s="1"/>
  <c r="T717" i="11"/>
  <c r="S717" i="11" s="1"/>
  <c r="T705" i="11"/>
  <c r="S705" i="11" s="1"/>
  <c r="T685" i="11"/>
  <c r="S685" i="11" s="1"/>
  <c r="T650" i="11"/>
  <c r="S650" i="11" s="1"/>
  <c r="T641" i="11"/>
  <c r="S641" i="11" s="1"/>
  <c r="T632" i="11"/>
  <c r="S632" i="11" s="1"/>
  <c r="T943" i="11"/>
  <c r="S943" i="11" s="1"/>
  <c r="T819" i="11"/>
  <c r="S819" i="11" s="1"/>
  <c r="T788" i="11"/>
  <c r="S788" i="11" s="1"/>
  <c r="T776" i="11"/>
  <c r="S776" i="11" s="1"/>
  <c r="T752" i="11"/>
  <c r="S752" i="11" s="1"/>
  <c r="T729" i="11"/>
  <c r="S729" i="11" s="1"/>
  <c r="T695" i="11"/>
  <c r="S695" i="11" s="1"/>
  <c r="T662" i="11"/>
  <c r="S662" i="11" s="1"/>
  <c r="T643" i="11"/>
  <c r="S643" i="11" s="1"/>
  <c r="T887" i="11"/>
  <c r="S887" i="11" s="1"/>
  <c r="T869" i="11"/>
  <c r="S869" i="11" s="1"/>
  <c r="T846" i="11"/>
  <c r="S846" i="11" s="1"/>
  <c r="T827" i="11"/>
  <c r="S827" i="11" s="1"/>
  <c r="T824" i="11"/>
  <c r="S824" i="11" s="1"/>
  <c r="T790" i="11"/>
  <c r="S790" i="11" s="1"/>
  <c r="T778" i="11"/>
  <c r="S778" i="11" s="1"/>
  <c r="T765" i="11"/>
  <c r="S765" i="11" s="1"/>
  <c r="T743" i="11"/>
  <c r="S743" i="11" s="1"/>
  <c r="T731" i="11"/>
  <c r="S731" i="11" s="1"/>
  <c r="T707" i="11"/>
  <c r="S707" i="11" s="1"/>
  <c r="T645" i="11"/>
  <c r="S645" i="11" s="1"/>
  <c r="T625" i="11"/>
  <c r="S625" i="11" s="1"/>
  <c r="T923" i="11"/>
  <c r="S923" i="11" s="1"/>
  <c r="T860" i="11"/>
  <c r="S860" i="11" s="1"/>
  <c r="T840" i="11"/>
  <c r="S840" i="11" s="1"/>
  <c r="T829" i="11"/>
  <c r="S829" i="11" s="1"/>
  <c r="T792" i="11"/>
  <c r="S792" i="11" s="1"/>
  <c r="T782" i="11"/>
  <c r="S782" i="11" s="1"/>
  <c r="T767" i="11"/>
  <c r="S767" i="11" s="1"/>
  <c r="T733" i="11"/>
  <c r="S733" i="11" s="1"/>
  <c r="T702" i="11"/>
  <c r="S702" i="11" s="1"/>
  <c r="T689" i="11"/>
  <c r="S689" i="11" s="1"/>
  <c r="T687" i="11"/>
  <c r="S687" i="11" s="1"/>
  <c r="T674" i="11"/>
  <c r="S674" i="11" s="1"/>
  <c r="T656" i="11"/>
  <c r="S656" i="11" s="1"/>
  <c r="T654" i="11"/>
  <c r="S654" i="11" s="1"/>
  <c r="T909" i="11"/>
  <c r="S909" i="11" s="1"/>
  <c r="T735" i="11"/>
  <c r="S735" i="11" s="1"/>
  <c r="T681" i="11"/>
  <c r="S681" i="11" s="1"/>
  <c r="T658" i="11"/>
  <c r="S658" i="11" s="1"/>
  <c r="T640" i="11"/>
  <c r="S640" i="11" s="1"/>
  <c r="T930" i="11"/>
  <c r="S930" i="11" s="1"/>
  <c r="T718" i="11"/>
  <c r="S718" i="11" s="1"/>
  <c r="T807" i="11"/>
  <c r="S807" i="11" s="1"/>
  <c r="T720" i="11"/>
  <c r="S720" i="11" s="1"/>
  <c r="T691" i="11"/>
  <c r="S691" i="11" s="1"/>
  <c r="T794" i="11"/>
  <c r="S794" i="11" s="1"/>
  <c r="T722" i="11"/>
  <c r="S722" i="11" s="1"/>
  <c r="T709" i="11"/>
  <c r="S709" i="11" s="1"/>
  <c r="T635" i="11"/>
  <c r="S635" i="11" s="1"/>
  <c r="T968" i="11"/>
  <c r="S968" i="11" s="1"/>
  <c r="T762" i="11"/>
  <c r="S762" i="11" s="1"/>
  <c r="T871" i="11"/>
  <c r="S871" i="11" s="1"/>
  <c r="E178" i="11"/>
  <c r="C134" i="11"/>
  <c r="C135" i="11" s="1"/>
  <c r="C136" i="11" s="1"/>
  <c r="C137" i="11" s="1"/>
  <c r="C138" i="11" s="1"/>
  <c r="C139" i="11" s="1"/>
  <c r="C140" i="11" s="1"/>
  <c r="C141" i="11" s="1"/>
  <c r="C142" i="11" s="1"/>
  <c r="C143" i="11" s="1"/>
  <c r="C144" i="11" s="1"/>
  <c r="C145" i="11" s="1"/>
  <c r="C146" i="11" s="1"/>
  <c r="C147" i="11" s="1"/>
  <c r="C148" i="11" s="1"/>
  <c r="C149" i="11" s="1"/>
  <c r="C150" i="11" s="1"/>
  <c r="C151" i="11" s="1"/>
  <c r="C152" i="11" s="1"/>
  <c r="C153" i="11" s="1"/>
  <c r="C154" i="11" s="1"/>
  <c r="C155" i="11" s="1"/>
  <c r="C156" i="11" s="1"/>
  <c r="C157" i="11" s="1"/>
  <c r="C158" i="11" s="1"/>
  <c r="C159" i="11" s="1"/>
  <c r="C160" i="11" s="1"/>
  <c r="C161" i="11" s="1"/>
  <c r="C162" i="11" s="1"/>
  <c r="C163" i="11" s="1"/>
  <c r="C164" i="11" s="1"/>
  <c r="C165" i="11" s="1"/>
  <c r="C166" i="11" s="1"/>
  <c r="C167" i="11" s="1"/>
  <c r="C168" i="11" s="1"/>
  <c r="C169" i="11" s="1"/>
  <c r="C170" i="11" s="1"/>
  <c r="C171" i="11" s="1"/>
  <c r="C172" i="11" s="1"/>
  <c r="C173" i="11" s="1"/>
  <c r="C174" i="11" s="1"/>
  <c r="C175" i="11" s="1"/>
  <c r="C176" i="11" s="1"/>
  <c r="C177" i="11" s="1"/>
  <c r="C178" i="11" s="1"/>
  <c r="C179" i="11" s="1"/>
  <c r="C180" i="11" s="1"/>
  <c r="C181" i="11" s="1"/>
  <c r="C182" i="11" s="1"/>
  <c r="C183" i="11" s="1"/>
  <c r="C184" i="11" s="1"/>
  <c r="C185" i="11" s="1"/>
  <c r="C186" i="11" s="1"/>
  <c r="C187" i="11" s="1"/>
  <c r="C188" i="11" s="1"/>
  <c r="C189" i="11" s="1"/>
  <c r="C190" i="11" s="1"/>
  <c r="C191" i="11" s="1"/>
  <c r="C192" i="11" s="1"/>
  <c r="C193" i="11" s="1"/>
  <c r="C194" i="11" s="1"/>
  <c r="C195" i="11" s="1"/>
  <c r="C196" i="11" s="1"/>
  <c r="C197" i="11" s="1"/>
  <c r="C198" i="11" s="1"/>
  <c r="C199" i="11" s="1"/>
  <c r="C200" i="11" s="1"/>
  <c r="C201" i="11" s="1"/>
  <c r="C202" i="11" s="1"/>
  <c r="C203" i="11" s="1"/>
  <c r="C204" i="11" s="1"/>
  <c r="C205" i="11" s="1"/>
  <c r="C206" i="11" s="1"/>
  <c r="C207" i="11" s="1"/>
  <c r="C208" i="11" s="1"/>
  <c r="C209" i="11" s="1"/>
  <c r="C210" i="11" s="1"/>
  <c r="C211" i="11" s="1"/>
  <c r="C212" i="11" s="1"/>
  <c r="C213" i="11" s="1"/>
  <c r="C214" i="11" s="1"/>
  <c r="C215" i="11" s="1"/>
  <c r="C216" i="11" s="1"/>
  <c r="C217" i="11" s="1"/>
  <c r="C218" i="11" s="1"/>
  <c r="C219" i="11" s="1"/>
  <c r="C220" i="11" s="1"/>
  <c r="C221" i="11" s="1"/>
  <c r="C222" i="11" s="1"/>
  <c r="C223" i="11" s="1"/>
  <c r="C224" i="11" s="1"/>
  <c r="C225" i="11" s="1"/>
  <c r="C226" i="11" s="1"/>
  <c r="C227" i="11" s="1"/>
  <c r="C228" i="11" s="1"/>
  <c r="C229" i="11" s="1"/>
  <c r="C230" i="11" s="1"/>
  <c r="C231" i="11" s="1"/>
  <c r="C232" i="11" s="1"/>
  <c r="C233" i="11" s="1"/>
  <c r="C234" i="11" s="1"/>
  <c r="C235" i="11" s="1"/>
  <c r="C236" i="11" s="1"/>
  <c r="C237" i="11" s="1"/>
  <c r="C238" i="11" s="1"/>
  <c r="C239" i="11" s="1"/>
  <c r="C240" i="11" s="1"/>
  <c r="C241" i="11" s="1"/>
  <c r="C242" i="11" s="1"/>
  <c r="C243" i="11" s="1"/>
  <c r="C244" i="11" s="1"/>
  <c r="C245" i="11" s="1"/>
  <c r="C246" i="11" s="1"/>
  <c r="C247" i="11" s="1"/>
  <c r="C248" i="11" s="1"/>
  <c r="C249" i="11" s="1"/>
  <c r="C250" i="11" s="1"/>
  <c r="C251" i="11" s="1"/>
  <c r="C252" i="11" s="1"/>
  <c r="C253" i="11" s="1"/>
  <c r="C254" i="11" s="1"/>
  <c r="C255" i="11" s="1"/>
  <c r="C256" i="11" s="1"/>
  <c r="C257" i="11" s="1"/>
  <c r="C258" i="11" s="1"/>
  <c r="C259" i="11" s="1"/>
  <c r="C260" i="11" s="1"/>
  <c r="C261" i="11" s="1"/>
  <c r="C262" i="11" s="1"/>
  <c r="C263" i="11" s="1"/>
  <c r="C264" i="11" s="1"/>
  <c r="C265" i="11" s="1"/>
  <c r="C266" i="11" s="1"/>
  <c r="C267" i="11" s="1"/>
  <c r="C268" i="11" s="1"/>
  <c r="C269" i="11" s="1"/>
  <c r="C270" i="11" s="1"/>
  <c r="C271" i="11" s="1"/>
  <c r="C272" i="11" s="1"/>
  <c r="C273" i="11" s="1"/>
  <c r="C274" i="11" s="1"/>
  <c r="C275" i="11" s="1"/>
  <c r="C276" i="11" s="1"/>
  <c r="C277" i="11" s="1"/>
  <c r="C278" i="11" s="1"/>
  <c r="C279" i="11" s="1"/>
  <c r="C280" i="11" s="1"/>
  <c r="C281" i="11" s="1"/>
  <c r="C282" i="11" s="1"/>
  <c r="C283" i="11" s="1"/>
  <c r="C284" i="11" s="1"/>
  <c r="C285" i="11" s="1"/>
  <c r="C286" i="11" s="1"/>
  <c r="C287" i="11" s="1"/>
  <c r="C288" i="11" s="1"/>
  <c r="C289" i="11" s="1"/>
  <c r="C290" i="11" s="1"/>
  <c r="C291" i="11" s="1"/>
  <c r="C292" i="11" s="1"/>
  <c r="C293" i="11" s="1"/>
  <c r="C294" i="11" s="1"/>
  <c r="C295" i="11" s="1"/>
  <c r="C296" i="11" s="1"/>
  <c r="C297" i="11" s="1"/>
  <c r="C298" i="11" s="1"/>
  <c r="C299" i="11" s="1"/>
  <c r="C300" i="11" s="1"/>
  <c r="C301" i="11" s="1"/>
  <c r="C302" i="11" s="1"/>
  <c r="C303" i="11" s="1"/>
  <c r="C304" i="11" s="1"/>
  <c r="C305" i="11" s="1"/>
  <c r="C306" i="11" s="1"/>
  <c r="C307" i="11" s="1"/>
  <c r="C308" i="11" s="1"/>
  <c r="C309" i="11" s="1"/>
  <c r="C310" i="11" s="1"/>
  <c r="C311" i="11" s="1"/>
  <c r="C312" i="11" s="1"/>
  <c r="B82" i="14"/>
  <c r="R13" i="11" s="1"/>
  <c r="B103" i="12"/>
  <c r="J190" i="15" l="1"/>
  <c r="J191" i="15" s="1"/>
  <c r="J192" i="15" s="1"/>
  <c r="J193" i="15" s="1"/>
  <c r="J194" i="15" s="1"/>
  <c r="J195" i="15" s="1"/>
  <c r="J196" i="15" s="1"/>
  <c r="J197" i="15" s="1"/>
  <c r="J198" i="15" s="1"/>
  <c r="J199" i="15" s="1"/>
  <c r="J200" i="15" s="1"/>
  <c r="J201" i="15" s="1"/>
  <c r="J202" i="15" s="1"/>
  <c r="J203" i="15" s="1"/>
  <c r="J204" i="15" s="1"/>
  <c r="J205" i="15" s="1"/>
  <c r="J206" i="15" s="1"/>
  <c r="J207" i="15" s="1"/>
  <c r="J208" i="15" s="1"/>
  <c r="J209" i="15" s="1"/>
  <c r="J210" i="15" s="1"/>
  <c r="J211" i="15" s="1"/>
  <c r="J212" i="15" s="1"/>
  <c r="J213" i="15" s="1"/>
  <c r="J214" i="15" s="1"/>
  <c r="J215" i="15" s="1"/>
  <c r="J216" i="15" s="1"/>
  <c r="J217" i="15" s="1"/>
  <c r="J218" i="15" s="1"/>
  <c r="J219" i="15" s="1"/>
  <c r="J220" i="15" s="1"/>
  <c r="J221" i="15" s="1"/>
  <c r="J222" i="15" s="1"/>
  <c r="J223" i="15" s="1"/>
  <c r="J224" i="15" s="1"/>
  <c r="J225" i="15" s="1"/>
  <c r="J226" i="15" s="1"/>
  <c r="J227" i="15" s="1"/>
  <c r="J228" i="15" s="1"/>
  <c r="J229" i="15" s="1"/>
  <c r="J230" i="15" s="1"/>
  <c r="J231" i="15" s="1"/>
  <c r="J232" i="15" s="1"/>
  <c r="J233" i="15" s="1"/>
  <c r="J234" i="15" s="1"/>
  <c r="J235" i="15" s="1"/>
  <c r="J236" i="15" s="1"/>
  <c r="J237" i="15" s="1"/>
  <c r="J238" i="15" s="1"/>
  <c r="J239" i="15" s="1"/>
  <c r="J240" i="15" s="1"/>
  <c r="J241" i="15" s="1"/>
  <c r="J242" i="15" s="1"/>
  <c r="J243" i="15" s="1"/>
  <c r="J244" i="15" s="1"/>
  <c r="J245" i="15" s="1"/>
  <c r="J246" i="15" s="1"/>
  <c r="J247" i="15" s="1"/>
  <c r="J248" i="15" s="1"/>
  <c r="J249" i="15" s="1"/>
  <c r="J250" i="15" s="1"/>
  <c r="J251" i="15" s="1"/>
  <c r="J252" i="15" s="1"/>
  <c r="J253" i="15" s="1"/>
  <c r="J254" i="15" s="1"/>
  <c r="J255" i="15" s="1"/>
  <c r="J256" i="15" s="1"/>
  <c r="J257" i="15" s="1"/>
  <c r="J258" i="15" s="1"/>
  <c r="J259" i="15" s="1"/>
  <c r="J260" i="15" s="1"/>
  <c r="J261" i="15" s="1"/>
  <c r="J262" i="15" s="1"/>
  <c r="J263" i="15" s="1"/>
  <c r="J264" i="15" s="1"/>
  <c r="J265" i="15" s="1"/>
  <c r="J266" i="15" s="1"/>
  <c r="J267" i="15" s="1"/>
  <c r="J268" i="15" s="1"/>
  <c r="J269" i="15" s="1"/>
  <c r="J270" i="15" s="1"/>
  <c r="J271" i="15" s="1"/>
  <c r="J272" i="15" s="1"/>
  <c r="J273" i="15" s="1"/>
  <c r="J274" i="15" s="1"/>
  <c r="J275" i="15" s="1"/>
  <c r="J276" i="15" s="1"/>
  <c r="J277" i="15" s="1"/>
  <c r="J278" i="15" s="1"/>
  <c r="J279" i="15" s="1"/>
  <c r="J280" i="15" s="1"/>
  <c r="J281" i="15" s="1"/>
  <c r="J282" i="15" s="1"/>
  <c r="J283" i="15" s="1"/>
  <c r="J284" i="15" s="1"/>
  <c r="J285" i="15" s="1"/>
  <c r="J286" i="15" s="1"/>
  <c r="J287" i="15" s="1"/>
  <c r="J288" i="15" s="1"/>
  <c r="J289" i="15" s="1"/>
  <c r="J290" i="15" s="1"/>
  <c r="J291" i="15" s="1"/>
  <c r="J292" i="15" s="1"/>
  <c r="J293" i="15" s="1"/>
  <c r="J294" i="15" s="1"/>
  <c r="J295" i="15" s="1"/>
  <c r="J296" i="15" s="1"/>
  <c r="J297" i="15" s="1"/>
  <c r="J298" i="15" s="1"/>
  <c r="J299" i="15" s="1"/>
  <c r="J300" i="15" s="1"/>
  <c r="J301" i="15" s="1"/>
  <c r="J302" i="15" s="1"/>
  <c r="J303" i="15" s="1"/>
  <c r="J304" i="15" s="1"/>
  <c r="J305" i="15" s="1"/>
  <c r="J306" i="15" s="1"/>
  <c r="J307" i="15" s="1"/>
  <c r="J308" i="15" s="1"/>
  <c r="J309" i="15" s="1"/>
  <c r="J310" i="15" s="1"/>
  <c r="J311" i="15" s="1"/>
  <c r="J312" i="15" s="1"/>
  <c r="J313" i="15" s="1"/>
  <c r="J314" i="15" s="1"/>
  <c r="J315" i="15" s="1"/>
  <c r="J316" i="15" s="1"/>
  <c r="J317" i="15" s="1"/>
  <c r="J318" i="15" s="1"/>
  <c r="J319" i="15" s="1"/>
  <c r="J320" i="15" s="1"/>
  <c r="J321" i="15" s="1"/>
  <c r="J322" i="15" s="1"/>
  <c r="J323" i="15" s="1"/>
  <c r="J324" i="15" s="1"/>
  <c r="J325" i="15" s="1"/>
  <c r="J326" i="15" s="1"/>
  <c r="J327" i="15" s="1"/>
  <c r="J328" i="15" s="1"/>
  <c r="J329" i="15" s="1"/>
  <c r="J330" i="15" s="1"/>
  <c r="J331" i="15" s="1"/>
  <c r="J332" i="15" s="1"/>
  <c r="J333" i="15" s="1"/>
  <c r="J334" i="15" s="1"/>
  <c r="J335" i="15" s="1"/>
  <c r="J336" i="15" s="1"/>
  <c r="J337" i="15" s="1"/>
  <c r="J338" i="15" s="1"/>
  <c r="J339" i="15" s="1"/>
  <c r="J340" i="15" s="1"/>
  <c r="J341" i="15" s="1"/>
  <c r="J342" i="15" s="1"/>
  <c r="J343" i="15" s="1"/>
  <c r="J344" i="15" s="1"/>
  <c r="J345" i="15" s="1"/>
  <c r="J346" i="15" s="1"/>
  <c r="J347" i="15" s="1"/>
  <c r="J348" i="15" s="1"/>
  <c r="J349" i="15" s="1"/>
  <c r="J350" i="15" s="1"/>
  <c r="J351" i="15" s="1"/>
  <c r="J352" i="15" s="1"/>
  <c r="J353" i="15" s="1"/>
  <c r="J354" i="15" s="1"/>
  <c r="J355" i="15" s="1"/>
  <c r="J356" i="15" s="1"/>
  <c r="J357" i="15" s="1"/>
  <c r="J358" i="15" s="1"/>
  <c r="J359" i="15" s="1"/>
  <c r="J360" i="15" s="1"/>
  <c r="J361" i="15" s="1"/>
  <c r="J362" i="15" s="1"/>
  <c r="J363" i="15" s="1"/>
  <c r="J364" i="15" s="1"/>
  <c r="J365" i="15" s="1"/>
  <c r="J366" i="15" s="1"/>
  <c r="J367" i="15" s="1"/>
  <c r="J368" i="15" s="1"/>
  <c r="J369" i="15" s="1"/>
  <c r="J370" i="15" s="1"/>
  <c r="J371" i="15" s="1"/>
  <c r="J372" i="15" s="1"/>
  <c r="J373" i="15" s="1"/>
  <c r="J374" i="15" s="1"/>
  <c r="J375" i="15" s="1"/>
  <c r="J376" i="15" s="1"/>
  <c r="J377" i="15" s="1"/>
  <c r="J378" i="15" s="1"/>
  <c r="J379" i="15" s="1"/>
  <c r="J380" i="15" s="1"/>
  <c r="J381" i="15" s="1"/>
  <c r="J382" i="15" s="1"/>
  <c r="J383" i="15" s="1"/>
  <c r="J384" i="15" s="1"/>
  <c r="J385" i="15" s="1"/>
  <c r="J386" i="15" s="1"/>
  <c r="J387" i="15" s="1"/>
  <c r="J388" i="15" s="1"/>
  <c r="J389" i="15" s="1"/>
  <c r="J390" i="15" s="1"/>
  <c r="J391" i="15" s="1"/>
  <c r="J392" i="15" s="1"/>
  <c r="J393" i="15" s="1"/>
  <c r="J394" i="15" s="1"/>
  <c r="J395" i="15" s="1"/>
  <c r="J396" i="15" s="1"/>
  <c r="J397" i="15" s="1"/>
  <c r="J398" i="15" s="1"/>
  <c r="J399" i="15" s="1"/>
  <c r="J400" i="15" s="1"/>
  <c r="J401" i="15" s="1"/>
  <c r="J402" i="15" s="1"/>
  <c r="J403" i="15" s="1"/>
  <c r="J404" i="15" s="1"/>
  <c r="J405" i="15" s="1"/>
  <c r="J406" i="15" s="1"/>
  <c r="J407" i="15" s="1"/>
  <c r="J408" i="15" s="1"/>
  <c r="J409" i="15" s="1"/>
  <c r="J410" i="15" s="1"/>
  <c r="J411" i="15" s="1"/>
  <c r="J412" i="15" s="1"/>
  <c r="J413" i="15" s="1"/>
  <c r="J414" i="15" s="1"/>
  <c r="J415" i="15" s="1"/>
  <c r="J416" i="15" s="1"/>
  <c r="J417" i="15" s="1"/>
  <c r="J418" i="15" s="1"/>
  <c r="J419" i="15" s="1"/>
  <c r="J420" i="15" s="1"/>
  <c r="J421" i="15" s="1"/>
  <c r="J422" i="15" s="1"/>
  <c r="J423" i="15" s="1"/>
  <c r="J424" i="15" s="1"/>
  <c r="J425" i="15" s="1"/>
  <c r="J426" i="15" s="1"/>
  <c r="J427" i="15" s="1"/>
  <c r="J428" i="15" s="1"/>
  <c r="J429" i="15" s="1"/>
  <c r="J430" i="15" s="1"/>
  <c r="J431" i="15" s="1"/>
  <c r="J432" i="15" s="1"/>
  <c r="J433" i="15" s="1"/>
  <c r="J434" i="15" s="1"/>
  <c r="J435" i="15" s="1"/>
  <c r="J436" i="15" s="1"/>
  <c r="J437" i="15" s="1"/>
  <c r="J438" i="15" s="1"/>
  <c r="J439" i="15" s="1"/>
  <c r="J440" i="15" s="1"/>
  <c r="J441" i="15" s="1"/>
  <c r="J442" i="15" s="1"/>
  <c r="J443" i="15" s="1"/>
  <c r="J444" i="15" s="1"/>
  <c r="J445" i="15" s="1"/>
  <c r="J446" i="15" s="1"/>
  <c r="J447" i="15" s="1"/>
  <c r="J448" i="15" s="1"/>
  <c r="J449" i="15" s="1"/>
  <c r="J450" i="15" s="1"/>
  <c r="J451" i="15" s="1"/>
  <c r="J452" i="15" s="1"/>
  <c r="J453" i="15" s="1"/>
  <c r="J454" i="15" s="1"/>
  <c r="J455" i="15" s="1"/>
  <c r="J456" i="15" s="1"/>
  <c r="J457" i="15" s="1"/>
  <c r="J458" i="15" s="1"/>
  <c r="J459" i="15" s="1"/>
  <c r="J460" i="15" s="1"/>
  <c r="J461" i="15" s="1"/>
  <c r="J462" i="15" s="1"/>
  <c r="J463" i="15" s="1"/>
  <c r="J464" i="15" s="1"/>
  <c r="J465" i="15" s="1"/>
  <c r="J466" i="15" s="1"/>
  <c r="J467" i="15" s="1"/>
  <c r="J468" i="15" s="1"/>
  <c r="J469" i="15" s="1"/>
  <c r="J470" i="15" s="1"/>
  <c r="J471" i="15" s="1"/>
  <c r="J472" i="15" s="1"/>
  <c r="J473" i="15" s="1"/>
  <c r="J474" i="15" s="1"/>
  <c r="J475" i="15" s="1"/>
  <c r="J476" i="15" s="1"/>
  <c r="J477" i="15" s="1"/>
  <c r="J478" i="15" s="1"/>
  <c r="J479" i="15" s="1"/>
  <c r="J480" i="15" s="1"/>
  <c r="J481" i="15" s="1"/>
  <c r="J482" i="15" s="1"/>
  <c r="J483" i="15" s="1"/>
  <c r="J484" i="15" s="1"/>
  <c r="J485" i="15" s="1"/>
  <c r="J486" i="15" s="1"/>
  <c r="J487" i="15" s="1"/>
  <c r="J488" i="15" s="1"/>
  <c r="J489" i="15" s="1"/>
  <c r="J4" i="15" a="1"/>
  <c r="J4" i="15" s="1"/>
  <c r="C370" i="15"/>
  <c r="C371" i="15" s="1"/>
  <c r="C372" i="15" s="1"/>
  <c r="C373" i="15" s="1"/>
  <c r="C374" i="15" s="1"/>
  <c r="C375" i="15" s="1"/>
  <c r="C376" i="15" s="1"/>
  <c r="C377" i="15" s="1"/>
  <c r="C378" i="15" s="1"/>
  <c r="C379" i="15" s="1"/>
  <c r="C380" i="15" s="1"/>
  <c r="C381" i="15" s="1"/>
  <c r="C382" i="15" s="1"/>
  <c r="C383" i="15" s="1"/>
  <c r="C384" i="15" s="1"/>
  <c r="C385" i="15" s="1"/>
  <c r="C386" i="15" s="1"/>
  <c r="C387" i="15" s="1"/>
  <c r="C388" i="15" s="1"/>
  <c r="C389" i="15" s="1"/>
  <c r="C390" i="15" s="1"/>
  <c r="C391" i="15" s="1"/>
  <c r="C392" i="15" s="1"/>
  <c r="C393" i="15" s="1"/>
  <c r="C394" i="15" s="1"/>
  <c r="C395" i="15" s="1"/>
  <c r="C396" i="15" s="1"/>
  <c r="C397" i="15" s="1"/>
  <c r="C398" i="15" s="1"/>
  <c r="C399" i="15" s="1"/>
  <c r="C400" i="15" s="1"/>
  <c r="C401" i="15" s="1"/>
  <c r="C402" i="15" s="1"/>
  <c r="C403" i="15" s="1"/>
  <c r="C404" i="15" s="1"/>
  <c r="C405" i="15" s="1"/>
  <c r="C406" i="15" s="1"/>
  <c r="C407" i="15" s="1"/>
  <c r="C408" i="15" s="1"/>
  <c r="C409" i="15" s="1"/>
  <c r="C410" i="15" s="1"/>
  <c r="C411" i="15" s="1"/>
  <c r="C412" i="15" s="1"/>
  <c r="C413" i="15" s="1"/>
  <c r="C414" i="15" s="1"/>
  <c r="C415" i="15" s="1"/>
  <c r="C416" i="15" s="1"/>
  <c r="C417" i="15" s="1"/>
  <c r="C418" i="15" s="1"/>
  <c r="C419" i="15" s="1"/>
  <c r="C420" i="15" s="1"/>
  <c r="C421" i="15" s="1"/>
  <c r="C422" i="15" s="1"/>
  <c r="C423" i="15" s="1"/>
  <c r="C424" i="15" s="1"/>
  <c r="C425" i="15" s="1"/>
  <c r="C426" i="15" s="1"/>
  <c r="C427" i="15" s="1"/>
  <c r="C428" i="15" s="1"/>
  <c r="C429" i="15" s="1"/>
  <c r="C430" i="15" s="1"/>
  <c r="C431" i="15" s="1"/>
  <c r="C432" i="15" s="1"/>
  <c r="C433" i="15" s="1"/>
  <c r="C434" i="15" s="1"/>
  <c r="C435" i="15" s="1"/>
  <c r="C436" i="15" s="1"/>
  <c r="C437" i="15" s="1"/>
  <c r="C438" i="15" s="1"/>
  <c r="C439" i="15" s="1"/>
  <c r="C440" i="15" s="1"/>
  <c r="C441" i="15" s="1"/>
  <c r="C442" i="15" s="1"/>
  <c r="C443" i="15" s="1"/>
  <c r="C444" i="15" s="1"/>
  <c r="C445" i="15" s="1"/>
  <c r="C446" i="15" s="1"/>
  <c r="C447" i="15" s="1"/>
  <c r="C448" i="15" s="1"/>
  <c r="C449" i="15" s="1"/>
  <c r="C450" i="15" s="1"/>
  <c r="C451" i="15" s="1"/>
  <c r="C452" i="15" s="1"/>
  <c r="C453" i="15" s="1"/>
  <c r="C454" i="15" s="1"/>
  <c r="C455" i="15" s="1"/>
  <c r="C456" i="15" s="1"/>
  <c r="C457" i="15" s="1"/>
  <c r="C458" i="15" s="1"/>
  <c r="C459" i="15" s="1"/>
  <c r="C460" i="15" s="1"/>
  <c r="C461" i="15" s="1"/>
  <c r="C462" i="15" s="1"/>
  <c r="C463" i="15" s="1"/>
  <c r="C464" i="15" s="1"/>
  <c r="C465" i="15" s="1"/>
  <c r="C466" i="15" s="1"/>
  <c r="C467" i="15" s="1"/>
  <c r="C468" i="15" s="1"/>
  <c r="C469" i="15" s="1"/>
  <c r="C470" i="15" s="1"/>
  <c r="C471" i="15" s="1"/>
  <c r="C472" i="15" s="1"/>
  <c r="C473" i="15" s="1"/>
  <c r="C474" i="15" s="1"/>
  <c r="C475" i="15" s="1"/>
  <c r="C476" i="15" s="1"/>
  <c r="C477" i="15" s="1"/>
  <c r="C478" i="15" s="1"/>
  <c r="C479" i="15" s="1"/>
  <c r="C480" i="15" s="1"/>
  <c r="C481" i="15" s="1"/>
  <c r="C482" i="15" s="1"/>
  <c r="C483" i="15" s="1"/>
  <c r="C484" i="15" s="1"/>
  <c r="C485" i="15" s="1"/>
  <c r="C486" i="15" s="1"/>
  <c r="C487" i="15" s="1"/>
  <c r="C488" i="15" s="1"/>
  <c r="C489" i="15" s="1"/>
  <c r="C4" i="15" a="1"/>
  <c r="C4" i="15" s="1"/>
  <c r="X253" i="11"/>
  <c r="X254" i="11" s="1"/>
  <c r="X255" i="11" s="1"/>
  <c r="X256" i="11" s="1"/>
  <c r="X257" i="11" s="1"/>
  <c r="X258" i="11" s="1"/>
  <c r="X259" i="11" s="1"/>
  <c r="X260" i="11" s="1"/>
  <c r="X261" i="11" s="1"/>
  <c r="X262" i="11" s="1"/>
  <c r="X263" i="11" s="1"/>
  <c r="X264" i="11" s="1"/>
  <c r="X265" i="11" s="1"/>
  <c r="X266" i="11" s="1"/>
  <c r="X267" i="11" s="1"/>
  <c r="X268" i="11" s="1"/>
  <c r="X269" i="11" s="1"/>
  <c r="X270" i="11" s="1"/>
  <c r="X271" i="11" s="1"/>
  <c r="X272" i="11" s="1"/>
  <c r="X273" i="11" s="1"/>
  <c r="X274" i="11" s="1"/>
  <c r="X275" i="11" s="1"/>
  <c r="X276" i="11" s="1"/>
  <c r="X277" i="11" s="1"/>
  <c r="X278" i="11" s="1"/>
  <c r="X279" i="11" s="1"/>
  <c r="X280" i="11" s="1"/>
  <c r="X281" i="11" s="1"/>
  <c r="X282" i="11" s="1"/>
  <c r="X283" i="11" s="1"/>
  <c r="X284" i="11" s="1"/>
  <c r="X285" i="11" s="1"/>
  <c r="X286" i="11" s="1"/>
  <c r="X287" i="11" s="1"/>
  <c r="X288" i="11" s="1"/>
  <c r="X289" i="11" s="1"/>
  <c r="X290" i="11" s="1"/>
  <c r="X291" i="11" s="1"/>
  <c r="X292" i="11" s="1"/>
  <c r="X293" i="11" s="1"/>
  <c r="X294" i="11" s="1"/>
  <c r="X295" i="11" s="1"/>
  <c r="X296" i="11" s="1"/>
  <c r="X297" i="11" s="1"/>
  <c r="X298" i="11" s="1"/>
  <c r="X299" i="11" s="1"/>
  <c r="X300" i="11" s="1"/>
  <c r="X301" i="11" s="1"/>
  <c r="X302" i="11" s="1"/>
  <c r="X303" i="11" s="1"/>
  <c r="X304" i="11" s="1"/>
  <c r="X305" i="11" s="1"/>
  <c r="X306" i="11" s="1"/>
  <c r="X307" i="11" s="1"/>
  <c r="X308" i="11" s="1"/>
  <c r="X309" i="11" s="1"/>
  <c r="X310" i="11" s="1"/>
  <c r="X311" i="11" s="1"/>
  <c r="X312" i="11" s="1"/>
  <c r="X313" i="11" s="1"/>
  <c r="X314" i="11" s="1"/>
  <c r="X315" i="11" s="1"/>
  <c r="X316" i="11" s="1"/>
  <c r="X317" i="11" s="1"/>
  <c r="X318" i="11" s="1"/>
  <c r="X319" i="11" s="1"/>
  <c r="X320" i="11" s="1"/>
  <c r="X321" i="11" s="1"/>
  <c r="X322" i="11" s="1"/>
  <c r="X323" i="11" s="1"/>
  <c r="X324" i="11" s="1"/>
  <c r="X325" i="11" s="1"/>
  <c r="X326" i="11" s="1"/>
  <c r="X327" i="11" s="1"/>
  <c r="X328" i="11" s="1"/>
  <c r="X329" i="11" s="1"/>
  <c r="X330" i="11" s="1"/>
  <c r="X331" i="11" s="1"/>
  <c r="X332" i="11" s="1"/>
  <c r="X333" i="11" s="1"/>
  <c r="X334" i="11" s="1"/>
  <c r="X335" i="11" s="1"/>
  <c r="X336" i="11" s="1"/>
  <c r="X337" i="11" s="1"/>
  <c r="X338" i="11" s="1"/>
  <c r="X339" i="11" s="1"/>
  <c r="X340" i="11" s="1"/>
  <c r="X341" i="11" s="1"/>
  <c r="X342" i="11" s="1"/>
  <c r="X343" i="11" s="1"/>
  <c r="X344" i="11" s="1"/>
  <c r="X345" i="11" s="1"/>
  <c r="X346" i="11" s="1"/>
  <c r="X347" i="11" s="1"/>
  <c r="X348" i="11" s="1"/>
  <c r="X349" i="11" s="1"/>
  <c r="X350" i="11" s="1"/>
  <c r="X351" i="11" s="1"/>
  <c r="X352" i="11" s="1"/>
  <c r="X353" i="11" s="1"/>
  <c r="X354" i="11" s="1"/>
  <c r="X355" i="11" s="1"/>
  <c r="X356" i="11" s="1"/>
  <c r="X357" i="11" s="1"/>
  <c r="X358" i="11" s="1"/>
  <c r="X359" i="11" s="1"/>
  <c r="X360" i="11" s="1"/>
  <c r="X361" i="11" s="1"/>
  <c r="X362" i="11" s="1"/>
  <c r="X363" i="11" s="1"/>
  <c r="X364" i="11" s="1"/>
  <c r="X365" i="11" s="1"/>
  <c r="X366" i="11" s="1"/>
  <c r="X367" i="11" s="1"/>
  <c r="X368" i="11" s="1"/>
  <c r="X369" i="11" s="1"/>
  <c r="X370" i="11" s="1"/>
  <c r="X371" i="11" s="1"/>
  <c r="X372" i="11" s="1"/>
  <c r="X373" i="11" s="1"/>
  <c r="X374" i="11" s="1"/>
  <c r="X375" i="11" s="1"/>
  <c r="X376" i="11" s="1"/>
  <c r="X377" i="11" s="1"/>
  <c r="X378" i="11" s="1"/>
  <c r="X379" i="11" s="1"/>
  <c r="X380" i="11" s="1"/>
  <c r="X381" i="11" s="1"/>
  <c r="X382" i="11" s="1"/>
  <c r="X383" i="11" s="1"/>
  <c r="X384" i="11" s="1"/>
  <c r="X385" i="11" s="1"/>
  <c r="X386" i="11" s="1"/>
  <c r="X387" i="11" s="1"/>
  <c r="X388" i="11" s="1"/>
  <c r="X389" i="11" s="1"/>
  <c r="X390" i="11" s="1"/>
  <c r="X391" i="11" s="1"/>
  <c r="X392" i="11" s="1"/>
  <c r="X393" i="11" s="1"/>
  <c r="X394" i="11" s="1"/>
  <c r="X395" i="11" s="1"/>
  <c r="X396" i="11" s="1"/>
  <c r="X397" i="11" s="1"/>
  <c r="X398" i="11" s="1"/>
  <c r="X399" i="11" s="1"/>
  <c r="X400" i="11" s="1"/>
  <c r="X401" i="11" s="1"/>
  <c r="X402" i="11" s="1"/>
  <c r="X403" i="11" s="1"/>
  <c r="X404" i="11" s="1"/>
  <c r="X405" i="11" s="1"/>
  <c r="X406" i="11" s="1"/>
  <c r="X407" i="11" s="1"/>
  <c r="X408" i="11" s="1"/>
  <c r="X409" i="11" s="1"/>
  <c r="X410" i="11" s="1"/>
  <c r="X411" i="11" s="1"/>
  <c r="X412" i="11" s="1"/>
  <c r="X413" i="11" s="1"/>
  <c r="X414" i="11" s="1"/>
  <c r="X415" i="11" s="1"/>
  <c r="X416" i="11" s="1"/>
  <c r="X417" i="11" s="1"/>
  <c r="X418" i="11" s="1"/>
  <c r="X419" i="11" s="1"/>
  <c r="X420" i="11" s="1"/>
  <c r="X421" i="11" s="1"/>
  <c r="X422" i="11" s="1"/>
  <c r="X423" i="11" s="1"/>
  <c r="X424" i="11" s="1"/>
  <c r="X425" i="11" s="1"/>
  <c r="X426" i="11" s="1"/>
  <c r="X427" i="11" s="1"/>
  <c r="X428" i="11" s="1"/>
  <c r="X429" i="11" s="1"/>
  <c r="X430" i="11" s="1"/>
  <c r="X431" i="11" s="1"/>
  <c r="X432" i="11" s="1"/>
  <c r="X433" i="11" s="1"/>
  <c r="X434" i="11" s="1"/>
  <c r="X435" i="11" s="1"/>
  <c r="X436" i="11" s="1"/>
  <c r="X437" i="11" s="1"/>
  <c r="X438" i="11" s="1"/>
  <c r="X439" i="11" s="1"/>
  <c r="X440" i="11" s="1"/>
  <c r="X441" i="11" s="1"/>
  <c r="X442" i="11" s="1"/>
  <c r="X443" i="11" s="1"/>
  <c r="X444" i="11" s="1"/>
  <c r="X445" i="11" s="1"/>
  <c r="X446" i="11" s="1"/>
  <c r="X447" i="11" s="1"/>
  <c r="X448" i="11" s="1"/>
  <c r="X449" i="11" s="1"/>
  <c r="X450" i="11" s="1"/>
  <c r="X451" i="11" s="1"/>
  <c r="X452" i="11" s="1"/>
  <c r="X453" i="11" s="1"/>
  <c r="X454" i="11" s="1"/>
  <c r="X455" i="11" s="1"/>
  <c r="X456" i="11" s="1"/>
  <c r="X457" i="11" s="1"/>
  <c r="X458" i="11" s="1"/>
  <c r="X459" i="11" s="1"/>
  <c r="X460" i="11" s="1"/>
  <c r="X461" i="11" s="1"/>
  <c r="X462" i="11" s="1"/>
  <c r="X463" i="11" s="1"/>
  <c r="X464" i="11" s="1"/>
  <c r="X465" i="11" s="1"/>
  <c r="X466" i="11" s="1"/>
  <c r="X467" i="11" s="1"/>
  <c r="X468" i="11" s="1"/>
  <c r="X469" i="11" s="1"/>
  <c r="X470" i="11" s="1"/>
  <c r="X471" i="11" s="1"/>
  <c r="X472" i="11" s="1"/>
  <c r="X473" i="11" s="1"/>
  <c r="X474" i="11" s="1"/>
  <c r="X475" i="11" s="1"/>
  <c r="X476" i="11" s="1"/>
  <c r="X477" i="11" s="1"/>
  <c r="X478" i="11" s="1"/>
  <c r="X479" i="11" s="1"/>
  <c r="X480" i="11" s="1"/>
  <c r="X481" i="11" s="1"/>
  <c r="X482" i="11" s="1"/>
  <c r="X483" i="11" s="1"/>
  <c r="X484" i="11" s="1"/>
  <c r="X485" i="11" s="1"/>
  <c r="X486" i="11" s="1"/>
  <c r="X487" i="11" s="1"/>
  <c r="X488" i="11" s="1"/>
  <c r="X489" i="11" s="1"/>
  <c r="X490" i="11" s="1"/>
  <c r="X491" i="11" s="1"/>
  <c r="X492" i="11" s="1"/>
  <c r="X493" i="11" s="1"/>
  <c r="X494" i="11" s="1"/>
  <c r="X495" i="11" s="1"/>
  <c r="X496" i="11" s="1"/>
  <c r="X497" i="11" s="1"/>
  <c r="X498" i="11" s="1"/>
  <c r="X499" i="11" s="1"/>
  <c r="X500" i="11" s="1"/>
  <c r="X501" i="11" s="1"/>
  <c r="X502" i="11" s="1"/>
  <c r="X503" i="11" s="1"/>
  <c r="X504" i="11" s="1"/>
  <c r="X505" i="11" s="1"/>
  <c r="X506" i="11" s="1"/>
  <c r="X507" i="11" s="1"/>
  <c r="X508" i="11" s="1"/>
  <c r="X509" i="11" s="1"/>
  <c r="X510" i="11" s="1"/>
  <c r="X511" i="11" s="1"/>
  <c r="X512" i="11" s="1"/>
  <c r="X513" i="11" s="1"/>
  <c r="X514" i="11" s="1"/>
  <c r="X515" i="11" s="1"/>
  <c r="X516" i="11" s="1"/>
  <c r="X517" i="11" s="1"/>
  <c r="X518" i="11" s="1"/>
  <c r="X519" i="11" s="1"/>
  <c r="X520" i="11" s="1"/>
  <c r="X521" i="11" s="1"/>
  <c r="X522" i="11" s="1"/>
  <c r="X523" i="11" s="1"/>
  <c r="X524" i="11" s="1"/>
  <c r="X525" i="11" s="1"/>
  <c r="X526" i="11" s="1"/>
  <c r="X527" i="11" s="1"/>
  <c r="X528" i="11" s="1"/>
  <c r="X529" i="11" s="1"/>
  <c r="X530" i="11" s="1"/>
  <c r="X531" i="11" s="1"/>
  <c r="X532" i="11" s="1"/>
  <c r="X533" i="11" s="1"/>
  <c r="X534" i="11" s="1"/>
  <c r="X535" i="11" s="1"/>
  <c r="X536" i="11" s="1"/>
  <c r="X537" i="11" s="1"/>
  <c r="X538" i="11" s="1"/>
  <c r="X539" i="11" s="1"/>
  <c r="X540" i="11" s="1"/>
  <c r="X541" i="11" s="1"/>
  <c r="X542" i="11" s="1"/>
  <c r="X543" i="11" s="1"/>
  <c r="X544" i="11" s="1"/>
  <c r="X545" i="11" s="1"/>
  <c r="X546" i="11" s="1"/>
  <c r="X547" i="11" s="1"/>
  <c r="X548" i="11" s="1"/>
  <c r="X549" i="11" s="1"/>
  <c r="X550" i="11" s="1"/>
  <c r="X551" i="11" s="1"/>
  <c r="X552" i="11" s="1"/>
  <c r="X553" i="11" s="1"/>
  <c r="X554" i="11" s="1"/>
  <c r="X555" i="11" s="1"/>
  <c r="X556" i="11" s="1"/>
  <c r="X557" i="11" s="1"/>
  <c r="X558" i="11" s="1"/>
  <c r="X559" i="11" s="1"/>
  <c r="X560" i="11" s="1"/>
  <c r="X561" i="11" s="1"/>
  <c r="X562" i="11" s="1"/>
  <c r="X563" i="11" s="1"/>
  <c r="X564" i="11" s="1"/>
  <c r="X565" i="11" s="1"/>
  <c r="X566" i="11" s="1"/>
  <c r="X567" i="11" s="1"/>
  <c r="X568" i="11" s="1"/>
  <c r="X569" i="11" s="1"/>
  <c r="X570" i="11" s="1"/>
  <c r="X571" i="11" s="1"/>
  <c r="X572" i="11" s="1"/>
  <c r="X573" i="11" s="1"/>
  <c r="X574" i="11" s="1"/>
  <c r="X575" i="11" s="1"/>
  <c r="X576" i="11" s="1"/>
  <c r="X577" i="11" s="1"/>
  <c r="X578" i="11" s="1"/>
  <c r="X579" i="11" s="1"/>
  <c r="X580" i="11" s="1"/>
  <c r="X581" i="11" s="1"/>
  <c r="X582" i="11" s="1"/>
  <c r="X583" i="11" s="1"/>
  <c r="X584" i="11" s="1"/>
  <c r="X585" i="11" s="1"/>
  <c r="X586" i="11" s="1"/>
  <c r="X587" i="11" s="1"/>
  <c r="X588" i="11" s="1"/>
  <c r="X589" i="11" s="1"/>
  <c r="X590" i="11" s="1"/>
  <c r="X591" i="11" s="1"/>
  <c r="X592" i="11" s="1"/>
  <c r="X593" i="11" s="1"/>
  <c r="X594" i="11" s="1"/>
  <c r="X595" i="11" s="1"/>
  <c r="X596" i="11" s="1"/>
  <c r="X597" i="11" s="1"/>
  <c r="X598" i="11" s="1"/>
  <c r="X599" i="11" s="1"/>
  <c r="X600" i="11" s="1"/>
  <c r="X601" i="11" s="1"/>
  <c r="X602" i="11" s="1"/>
  <c r="X603" i="11" s="1"/>
  <c r="X604" i="11" s="1"/>
  <c r="X605" i="11" s="1"/>
  <c r="X606" i="11" s="1"/>
  <c r="X607" i="11" s="1"/>
  <c r="X608" i="11" s="1"/>
  <c r="X609" i="11" s="1"/>
  <c r="X610" i="11" s="1"/>
  <c r="X611" i="11" s="1"/>
  <c r="X612" i="11" s="1"/>
  <c r="X127" i="11" a="1"/>
  <c r="X127" i="11" s="1"/>
  <c r="X128" i="11"/>
  <c r="J128" i="11"/>
  <c r="J127" i="11" a="1"/>
  <c r="J127" i="11" s="1"/>
  <c r="L137" i="13"/>
  <c r="C620" i="11"/>
  <c r="C619" i="11" a="1"/>
  <c r="C619" i="11" s="1"/>
  <c r="J620" i="11"/>
  <c r="O26" i="11"/>
  <c r="C128" i="11"/>
  <c r="C313" i="11"/>
  <c r="C314" i="11" s="1"/>
  <c r="C315" i="11" s="1"/>
  <c r="C316" i="11" s="1"/>
  <c r="C317" i="11" s="1"/>
  <c r="C318" i="11" s="1"/>
  <c r="C319" i="11" s="1"/>
  <c r="C320" i="11" s="1"/>
  <c r="C321" i="11" s="1"/>
  <c r="C322" i="11" s="1"/>
  <c r="C323" i="11" s="1"/>
  <c r="C324" i="11" s="1"/>
  <c r="C325" i="11" s="1"/>
  <c r="C326" i="11" s="1"/>
  <c r="C327" i="11" s="1"/>
  <c r="C328" i="11" s="1"/>
  <c r="C329" i="11" s="1"/>
  <c r="C330" i="11" s="1"/>
  <c r="C331" i="11" s="1"/>
  <c r="C332" i="11" s="1"/>
  <c r="C333" i="11" s="1"/>
  <c r="C334" i="11" s="1"/>
  <c r="C335" i="11" s="1"/>
  <c r="C336" i="11" s="1"/>
  <c r="C337" i="11" s="1"/>
  <c r="C338" i="11" s="1"/>
  <c r="C339" i="11" s="1"/>
  <c r="C340" i="11" s="1"/>
  <c r="C341" i="11" s="1"/>
  <c r="C342" i="11" s="1"/>
  <c r="C343" i="11" s="1"/>
  <c r="C344" i="11" s="1"/>
  <c r="C345" i="11" s="1"/>
  <c r="C346" i="11" s="1"/>
  <c r="C347" i="11" s="1"/>
  <c r="C348" i="11" s="1"/>
  <c r="C349" i="11" s="1"/>
  <c r="C350" i="11" s="1"/>
  <c r="C351" i="11" s="1"/>
  <c r="C352" i="11" s="1"/>
  <c r="C353" i="11" s="1"/>
  <c r="C354" i="11" s="1"/>
  <c r="C355" i="11" s="1"/>
  <c r="C356" i="11" s="1"/>
  <c r="C357" i="11" s="1"/>
  <c r="C358" i="11" s="1"/>
  <c r="C359" i="11" s="1"/>
  <c r="C360" i="11" s="1"/>
  <c r="C361" i="11" s="1"/>
  <c r="C362" i="11" s="1"/>
  <c r="C363" i="11" s="1"/>
  <c r="C364" i="11" s="1"/>
  <c r="C365" i="11" s="1"/>
  <c r="C366" i="11" s="1"/>
  <c r="C367" i="11" s="1"/>
  <c r="C368" i="11" s="1"/>
  <c r="C369" i="11" s="1"/>
  <c r="C370" i="11" s="1"/>
  <c r="C371" i="11" s="1"/>
  <c r="C372" i="11" s="1"/>
  <c r="C373" i="11" s="1"/>
  <c r="C374" i="11" s="1"/>
  <c r="C375" i="11" s="1"/>
  <c r="C376" i="11" s="1"/>
  <c r="C377" i="11" s="1"/>
  <c r="C378" i="11" s="1"/>
  <c r="C379" i="11" s="1"/>
  <c r="C380" i="11" s="1"/>
  <c r="C381" i="11" s="1"/>
  <c r="C382" i="11" s="1"/>
  <c r="C383" i="11" s="1"/>
  <c r="C384" i="11" s="1"/>
  <c r="C385" i="11" s="1"/>
  <c r="C386" i="11" s="1"/>
  <c r="C387" i="11" s="1"/>
  <c r="C388" i="11" s="1"/>
  <c r="C389" i="11" s="1"/>
  <c r="C390" i="11" s="1"/>
  <c r="C391" i="11" s="1"/>
  <c r="C392" i="11" s="1"/>
  <c r="C393" i="11" s="1"/>
  <c r="C394" i="11" s="1"/>
  <c r="C395" i="11" s="1"/>
  <c r="C396" i="11" s="1"/>
  <c r="C397" i="11" s="1"/>
  <c r="C398" i="11" s="1"/>
  <c r="C399" i="11" s="1"/>
  <c r="C400" i="11" s="1"/>
  <c r="C401" i="11" s="1"/>
  <c r="C402" i="11" s="1"/>
  <c r="C403" i="11" s="1"/>
  <c r="C404" i="11" s="1"/>
  <c r="C405" i="11" s="1"/>
  <c r="C406" i="11" s="1"/>
  <c r="C407" i="11" s="1"/>
  <c r="C408" i="11" s="1"/>
  <c r="C409" i="11" s="1"/>
  <c r="C410" i="11" s="1"/>
  <c r="C411" i="11" s="1"/>
  <c r="C412" i="11" s="1"/>
  <c r="C413" i="11" s="1"/>
  <c r="C414" i="11" s="1"/>
  <c r="C415" i="11" s="1"/>
  <c r="C416" i="11" s="1"/>
  <c r="C417" i="11" s="1"/>
  <c r="C418" i="11" s="1"/>
  <c r="C419" i="11" s="1"/>
  <c r="C420" i="11" s="1"/>
  <c r="C421" i="11" s="1"/>
  <c r="C422" i="11" s="1"/>
  <c r="C423" i="11" s="1"/>
  <c r="C424" i="11" s="1"/>
  <c r="C425" i="11" s="1"/>
  <c r="C426" i="11" s="1"/>
  <c r="C427" i="11" s="1"/>
  <c r="C428" i="11" s="1"/>
  <c r="C429" i="11" s="1"/>
  <c r="C430" i="11" s="1"/>
  <c r="C431" i="11" s="1"/>
  <c r="C432" i="11" s="1"/>
  <c r="C433" i="11" s="1"/>
  <c r="C434" i="11" s="1"/>
  <c r="C435" i="11" s="1"/>
  <c r="C436" i="11" s="1"/>
  <c r="C437" i="11" s="1"/>
  <c r="C438" i="11" s="1"/>
  <c r="C439" i="11" s="1"/>
  <c r="C440" i="11" s="1"/>
  <c r="C441" i="11" s="1"/>
  <c r="C442" i="11" s="1"/>
  <c r="C443" i="11" s="1"/>
  <c r="C444" i="11" s="1"/>
  <c r="C445" i="11" s="1"/>
  <c r="C446" i="11" s="1"/>
  <c r="C447" i="11" s="1"/>
  <c r="C448" i="11" s="1"/>
  <c r="C449" i="11" s="1"/>
  <c r="C450" i="11" s="1"/>
  <c r="C451" i="11" s="1"/>
  <c r="C452" i="11" s="1"/>
  <c r="C453" i="11" s="1"/>
  <c r="C454" i="11" s="1"/>
  <c r="C455" i="11" s="1"/>
  <c r="C456" i="11" s="1"/>
  <c r="C457" i="11" s="1"/>
  <c r="C458" i="11" s="1"/>
  <c r="C459" i="11" s="1"/>
  <c r="C460" i="11" s="1"/>
  <c r="C461" i="11" s="1"/>
  <c r="C462" i="11" s="1"/>
  <c r="C463" i="11" s="1"/>
  <c r="C464" i="11" s="1"/>
  <c r="C465" i="11" s="1"/>
  <c r="C466" i="11" s="1"/>
  <c r="C467" i="11" s="1"/>
  <c r="C468" i="11" s="1"/>
  <c r="C469" i="11" s="1"/>
  <c r="C470" i="11" s="1"/>
  <c r="C471" i="11" s="1"/>
  <c r="C472" i="11" s="1"/>
  <c r="C473" i="11" s="1"/>
  <c r="C474" i="11" s="1"/>
  <c r="C475" i="11" s="1"/>
  <c r="C476" i="11" s="1"/>
  <c r="C477" i="11" s="1"/>
  <c r="C478" i="11" s="1"/>
  <c r="C479" i="11" s="1"/>
  <c r="C480" i="11" s="1"/>
  <c r="C481" i="11" s="1"/>
  <c r="C482" i="11" s="1"/>
  <c r="C483" i="11" s="1"/>
  <c r="C484" i="11" s="1"/>
  <c r="C485" i="11" s="1"/>
  <c r="C486" i="11" s="1"/>
  <c r="C487" i="11" s="1"/>
  <c r="C488" i="11" s="1"/>
  <c r="C489" i="11" s="1"/>
  <c r="C490" i="11" s="1"/>
  <c r="C491" i="11" s="1"/>
  <c r="C492" i="11" s="1"/>
  <c r="C493" i="11" s="1"/>
  <c r="C494" i="11" s="1"/>
  <c r="C495" i="11" s="1"/>
  <c r="C496" i="11" s="1"/>
  <c r="C497" i="11" s="1"/>
  <c r="C498" i="11" s="1"/>
  <c r="C499" i="11" s="1"/>
  <c r="C500" i="11" s="1"/>
  <c r="C501" i="11" s="1"/>
  <c r="C502" i="11" s="1"/>
  <c r="C503" i="11" s="1"/>
  <c r="C504" i="11" s="1"/>
  <c r="C505" i="11" s="1"/>
  <c r="C506" i="11" s="1"/>
  <c r="C507" i="11" s="1"/>
  <c r="C508" i="11" s="1"/>
  <c r="C509" i="11" s="1"/>
  <c r="C510" i="11" s="1"/>
  <c r="C511" i="11" s="1"/>
  <c r="C512" i="11" s="1"/>
  <c r="C513" i="11" s="1"/>
  <c r="C514" i="11" s="1"/>
  <c r="C515" i="11" s="1"/>
  <c r="C516" i="11" s="1"/>
  <c r="C517" i="11" s="1"/>
  <c r="C518" i="11" s="1"/>
  <c r="C519" i="11" s="1"/>
  <c r="C520" i="11" s="1"/>
  <c r="C521" i="11" s="1"/>
  <c r="C522" i="11" s="1"/>
  <c r="C523" i="11" s="1"/>
  <c r="C524" i="11" s="1"/>
  <c r="C525" i="11" s="1"/>
  <c r="C526" i="11" s="1"/>
  <c r="C527" i="11" s="1"/>
  <c r="C528" i="11" s="1"/>
  <c r="C529" i="11" s="1"/>
  <c r="C530" i="11" s="1"/>
  <c r="C531" i="11" s="1"/>
  <c r="C532" i="11" s="1"/>
  <c r="C533" i="11" s="1"/>
  <c r="C534" i="11" s="1"/>
  <c r="C535" i="11" s="1"/>
  <c r="C536" i="11" s="1"/>
  <c r="C537" i="11" s="1"/>
  <c r="C538" i="11" s="1"/>
  <c r="C539" i="11" s="1"/>
  <c r="C540" i="11" s="1"/>
  <c r="C541" i="11" s="1"/>
  <c r="C542" i="11" s="1"/>
  <c r="C543" i="11" s="1"/>
  <c r="C544" i="11" s="1"/>
  <c r="C545" i="11" s="1"/>
  <c r="C546" i="11" s="1"/>
  <c r="C547" i="11" s="1"/>
  <c r="C548" i="11" s="1"/>
  <c r="C549" i="11" s="1"/>
  <c r="C550" i="11" s="1"/>
  <c r="C551" i="11" s="1"/>
  <c r="C552" i="11" s="1"/>
  <c r="C553" i="11" s="1"/>
  <c r="C554" i="11" s="1"/>
  <c r="C555" i="11" s="1"/>
  <c r="C556" i="11" s="1"/>
  <c r="C557" i="11" s="1"/>
  <c r="C558" i="11" s="1"/>
  <c r="C559" i="11" s="1"/>
  <c r="C560" i="11" s="1"/>
  <c r="C561" i="11" s="1"/>
  <c r="C562" i="11" s="1"/>
  <c r="C563" i="11" s="1"/>
  <c r="C564" i="11" s="1"/>
  <c r="C565" i="11" s="1"/>
  <c r="C566" i="11" s="1"/>
  <c r="C567" i="11" s="1"/>
  <c r="C568" i="11" s="1"/>
  <c r="C569" i="11" s="1"/>
  <c r="C570" i="11" s="1"/>
  <c r="C571" i="11" s="1"/>
  <c r="C572" i="11" s="1"/>
  <c r="C573" i="11" s="1"/>
  <c r="C574" i="11" s="1"/>
  <c r="C575" i="11" s="1"/>
  <c r="C576" i="11" s="1"/>
  <c r="C577" i="11" s="1"/>
  <c r="C578" i="11" s="1"/>
  <c r="C579" i="11" s="1"/>
  <c r="C580" i="11" s="1"/>
  <c r="C581" i="11" s="1"/>
  <c r="C582" i="11" s="1"/>
  <c r="C583" i="11" s="1"/>
  <c r="C584" i="11" s="1"/>
  <c r="C585" i="11" s="1"/>
  <c r="C586" i="11" s="1"/>
  <c r="C587" i="11" s="1"/>
  <c r="C588" i="11" s="1"/>
  <c r="C589" i="11" s="1"/>
  <c r="C590" i="11" s="1"/>
  <c r="C591" i="11" s="1"/>
  <c r="C592" i="11" s="1"/>
  <c r="C593" i="11" s="1"/>
  <c r="C594" i="11" s="1"/>
  <c r="C595" i="11" s="1"/>
  <c r="C596" i="11" s="1"/>
  <c r="C597" i="11" s="1"/>
  <c r="C598" i="11" s="1"/>
  <c r="C599" i="11" s="1"/>
  <c r="C600" i="11" s="1"/>
  <c r="C601" i="11" s="1"/>
  <c r="C602" i="11" s="1"/>
  <c r="C603" i="11" s="1"/>
  <c r="C604" i="11" s="1"/>
  <c r="C605" i="11" s="1"/>
  <c r="C606" i="11" s="1"/>
  <c r="C607" i="11" s="1"/>
  <c r="C608" i="11" s="1"/>
  <c r="C609" i="11" s="1"/>
  <c r="C610" i="11" s="1"/>
  <c r="C611" i="11" s="1"/>
  <c r="C612" i="11" s="1"/>
  <c r="B79" i="14"/>
  <c r="R11" i="11" s="1"/>
  <c r="A16" i="14"/>
  <c r="A17" i="14"/>
  <c r="A15" i="14"/>
  <c r="B78" i="14"/>
  <c r="R619" i="11" l="1"/>
  <c r="Q619" i="11" s="1" a="1"/>
  <c r="Q619" i="11" s="1"/>
  <c r="Y619" i="11"/>
  <c r="X620" i="11" s="1"/>
  <c r="M7" i="7"/>
  <c r="N32" i="7"/>
  <c r="U48" i="11" s="1"/>
  <c r="N15" i="7"/>
  <c r="U30" i="11" s="1"/>
  <c r="T42" i="11"/>
  <c r="R10" i="11"/>
  <c r="V20" i="11"/>
  <c r="V37" i="11"/>
  <c r="M137" i="13"/>
  <c r="X619" i="11" a="1"/>
  <c r="X619" i="11" s="1"/>
  <c r="C127" i="11" a="1"/>
  <c r="C127" i="11" s="1"/>
  <c r="B63" i="12"/>
  <c r="B44" i="14"/>
  <c r="B40" i="14"/>
  <c r="C40" i="14" s="1"/>
  <c r="B47" i="14"/>
  <c r="B55" i="14"/>
  <c r="B37" i="14"/>
  <c r="B36" i="14"/>
  <c r="Q620" i="11" l="1"/>
  <c r="T22" i="11"/>
  <c r="N137" i="13"/>
  <c r="B59" i="14"/>
  <c r="C55" i="14"/>
  <c r="C56" i="14" s="1"/>
  <c r="B52" i="14"/>
  <c r="C47" i="14"/>
  <c r="C48" i="14" s="1"/>
  <c r="O137" i="13" l="1"/>
  <c r="A29" i="14"/>
  <c r="A67" i="14" s="1"/>
  <c r="A28" i="14"/>
  <c r="A66" i="14" s="1"/>
  <c r="A27" i="14"/>
  <c r="A26" i="14"/>
  <c r="A64" i="14" s="1"/>
  <c r="A20" i="14"/>
  <c r="A14" i="14"/>
  <c r="C5" i="14"/>
  <c r="D5" i="14" s="1"/>
  <c r="E5" i="14" s="1"/>
  <c r="F5" i="14" s="1"/>
  <c r="G5" i="14" s="1"/>
  <c r="H5" i="14" s="1"/>
  <c r="I5" i="14" s="1"/>
  <c r="J5" i="14" s="1"/>
  <c r="K5" i="14" s="1"/>
  <c r="L5" i="14" s="1"/>
  <c r="M5" i="14" s="1"/>
  <c r="N5" i="14" s="1"/>
  <c r="O5" i="14" s="1"/>
  <c r="P5" i="14" s="1"/>
  <c r="Q5" i="14" s="1"/>
  <c r="R5" i="14" s="1"/>
  <c r="S5" i="14" s="1"/>
  <c r="T5" i="14" s="1"/>
  <c r="U5" i="14" s="1"/>
  <c r="V5" i="14" s="1"/>
  <c r="W5" i="14" s="1"/>
  <c r="X5" i="14" s="1"/>
  <c r="Y5" i="14" s="1"/>
  <c r="Z5" i="14" s="1"/>
  <c r="AA5" i="14" s="1"/>
  <c r="AB5" i="14" s="1"/>
  <c r="AC5" i="14" s="1"/>
  <c r="AD5" i="14" s="1"/>
  <c r="AE5" i="14" s="1"/>
  <c r="AF5" i="14" s="1"/>
  <c r="A65" i="14" l="1"/>
  <c r="P137" i="13"/>
  <c r="Q137" i="13" l="1"/>
  <c r="A11" i="5"/>
  <c r="R137" i="13" l="1"/>
  <c r="S137" i="13" l="1"/>
  <c r="C39" i="11"/>
  <c r="C40" i="11"/>
  <c r="C38" i="11"/>
  <c r="C37" i="11"/>
  <c r="C78" i="14"/>
  <c r="B77" i="14"/>
  <c r="R9" i="11" s="1"/>
  <c r="B48" i="5"/>
  <c r="D59" i="11"/>
  <c r="E59" i="11" l="1"/>
  <c r="D61" i="11"/>
  <c r="B114" i="12"/>
  <c r="C48" i="5"/>
  <c r="T137" i="13"/>
  <c r="C79" i="14"/>
  <c r="C62" i="11"/>
  <c r="C4" i="14"/>
  <c r="D4" i="14" s="1"/>
  <c r="E4" i="14" s="1"/>
  <c r="F4" i="14" s="1"/>
  <c r="G4" i="14" s="1"/>
  <c r="H4" i="14" s="1"/>
  <c r="I4" i="14" s="1"/>
  <c r="J4" i="14" s="1"/>
  <c r="K4" i="14" s="1"/>
  <c r="L4" i="14" s="1"/>
  <c r="M4" i="14" s="1"/>
  <c r="N4" i="14" s="1"/>
  <c r="O4" i="14" s="1"/>
  <c r="P4" i="14" s="1"/>
  <c r="Q4" i="14" s="1"/>
  <c r="R4" i="14" s="1"/>
  <c r="S4" i="14" s="1"/>
  <c r="T4" i="14" s="1"/>
  <c r="U4" i="14" s="1"/>
  <c r="V4" i="14" s="1"/>
  <c r="W4" i="14" s="1"/>
  <c r="X4" i="14" s="1"/>
  <c r="Y4" i="14" s="1"/>
  <c r="Z4" i="14" s="1"/>
  <c r="AA4" i="14" s="1"/>
  <c r="AB4" i="14" s="1"/>
  <c r="B80" i="14"/>
  <c r="S12" i="11" s="1"/>
  <c r="F59" i="11" l="1"/>
  <c r="E61" i="11"/>
  <c r="AC4" i="14"/>
  <c r="AB6" i="14"/>
  <c r="C6" i="14"/>
  <c r="C7" i="14" s="1"/>
  <c r="U137" i="13"/>
  <c r="D62" i="11"/>
  <c r="G59" i="11" l="1"/>
  <c r="F61" i="11"/>
  <c r="AD4" i="14"/>
  <c r="AC6" i="14"/>
  <c r="D6" i="14"/>
  <c r="D7" i="14" s="1"/>
  <c r="V137" i="13"/>
  <c r="E62" i="11"/>
  <c r="A20" i="8"/>
  <c r="A19" i="8"/>
  <c r="A18" i="8"/>
  <c r="A16" i="8"/>
  <c r="A14" i="8"/>
  <c r="A8" i="8"/>
  <c r="A7" i="8"/>
  <c r="A6" i="8"/>
  <c r="A5" i="8"/>
  <c r="B51" i="11"/>
  <c r="B32" i="7"/>
  <c r="B7" i="8" s="1"/>
  <c r="B15" i="7"/>
  <c r="B23" i="7" s="1"/>
  <c r="A126" i="6"/>
  <c r="A125" i="6"/>
  <c r="B110" i="6"/>
  <c r="A109" i="6"/>
  <c r="A108" i="6"/>
  <c r="A107" i="6"/>
  <c r="A101" i="6"/>
  <c r="A100" i="6"/>
  <c r="A99" i="6"/>
  <c r="B84" i="6"/>
  <c r="C84" i="6" s="1"/>
  <c r="A83" i="6"/>
  <c r="A82" i="6"/>
  <c r="B43" i="6"/>
  <c r="C43" i="6" s="1"/>
  <c r="B27" i="6"/>
  <c r="C27" i="6" s="1"/>
  <c r="A26" i="6"/>
  <c r="B11" i="6"/>
  <c r="C11" i="6" s="1"/>
  <c r="B7" i="6"/>
  <c r="C7" i="6" s="1"/>
  <c r="B72" i="5"/>
  <c r="C72" i="5" s="1"/>
  <c r="B71" i="5"/>
  <c r="A70" i="5"/>
  <c r="A69" i="5"/>
  <c r="B62" i="5"/>
  <c r="A61" i="5"/>
  <c r="A60" i="5"/>
  <c r="A59" i="5"/>
  <c r="A47" i="5"/>
  <c r="A46" i="5"/>
  <c r="A45" i="5"/>
  <c r="B35" i="5"/>
  <c r="A34" i="5"/>
  <c r="A33" i="5"/>
  <c r="H59" i="11" l="1"/>
  <c r="G61" i="11"/>
  <c r="B115" i="12"/>
  <c r="C62" i="5"/>
  <c r="B113" i="12"/>
  <c r="C35" i="5"/>
  <c r="B116" i="12"/>
  <c r="C71" i="5"/>
  <c r="B75" i="14"/>
  <c r="R7" i="11" s="1"/>
  <c r="D10" i="13" a="1"/>
  <c r="B104" i="12"/>
  <c r="D139" i="13" a="1"/>
  <c r="B24" i="11"/>
  <c r="B50" i="12" s="1"/>
  <c r="B68" i="14"/>
  <c r="AE4" i="14"/>
  <c r="AD6" i="14"/>
  <c r="E6" i="14"/>
  <c r="E7" i="14" s="1"/>
  <c r="B102" i="12"/>
  <c r="D100" i="13" a="1"/>
  <c r="B100" i="12"/>
  <c r="D64" i="13" a="1"/>
  <c r="B99" i="12"/>
  <c r="D48" i="13" a="1"/>
  <c r="B98" i="12"/>
  <c r="D44" i="13" a="1"/>
  <c r="B97" i="12"/>
  <c r="D39" i="13" a="1"/>
  <c r="W137" i="13"/>
  <c r="F62" i="11"/>
  <c r="B9" i="12"/>
  <c r="B76" i="14"/>
  <c r="R8" i="11" s="1"/>
  <c r="B49" i="7"/>
  <c r="D19" i="6"/>
  <c r="D18" i="6"/>
  <c r="D17" i="6"/>
  <c r="D21" i="6"/>
  <c r="D20" i="6"/>
  <c r="B5" i="8"/>
  <c r="B6" i="8"/>
  <c r="B8" i="8"/>
  <c r="B14" i="8"/>
  <c r="B15" i="8"/>
  <c r="B16" i="8"/>
  <c r="B18" i="8"/>
  <c r="B13" i="5"/>
  <c r="B107" i="12" s="1"/>
  <c r="I59" i="11" l="1"/>
  <c r="H61" i="11"/>
  <c r="H40" i="13"/>
  <c r="P40" i="13"/>
  <c r="X40" i="13"/>
  <c r="AF40" i="13"/>
  <c r="AN40" i="13"/>
  <c r="L41" i="13"/>
  <c r="T41" i="13"/>
  <c r="AB41" i="13"/>
  <c r="AJ41" i="13"/>
  <c r="R41" i="13"/>
  <c r="K41" i="13"/>
  <c r="AI41" i="13"/>
  <c r="I40" i="13"/>
  <c r="Q40" i="13"/>
  <c r="Y40" i="13"/>
  <c r="AG40" i="13"/>
  <c r="AO40" i="13"/>
  <c r="M41" i="13"/>
  <c r="U41" i="13"/>
  <c r="AC41" i="13"/>
  <c r="AK41" i="13"/>
  <c r="AD40" i="13"/>
  <c r="W40" i="13"/>
  <c r="J40" i="13"/>
  <c r="R40" i="13"/>
  <c r="Z40" i="13"/>
  <c r="AH40" i="13"/>
  <c r="F41" i="13"/>
  <c r="N41" i="13"/>
  <c r="V41" i="13"/>
  <c r="AD41" i="13"/>
  <c r="AL41" i="13"/>
  <c r="F40" i="13"/>
  <c r="Z41" i="13"/>
  <c r="O40" i="13"/>
  <c r="AA41" i="13"/>
  <c r="K40" i="13"/>
  <c r="S40" i="13"/>
  <c r="AA40" i="13"/>
  <c r="AI40" i="13"/>
  <c r="G41" i="13"/>
  <c r="O41" i="13"/>
  <c r="W41" i="13"/>
  <c r="AE41" i="13"/>
  <c r="AM41" i="13"/>
  <c r="AL40" i="13"/>
  <c r="E40" i="13"/>
  <c r="G40" i="13"/>
  <c r="S41" i="13"/>
  <c r="L40" i="13"/>
  <c r="T40" i="13"/>
  <c r="AB40" i="13"/>
  <c r="AJ40" i="13"/>
  <c r="H41" i="13"/>
  <c r="P41" i="13"/>
  <c r="X41" i="13"/>
  <c r="AF41" i="13"/>
  <c r="AN41" i="13"/>
  <c r="N40" i="13"/>
  <c r="J41" i="13"/>
  <c r="AH41" i="13"/>
  <c r="AM40" i="13"/>
  <c r="E41" i="13"/>
  <c r="M40" i="13"/>
  <c r="U40" i="13"/>
  <c r="AC40" i="13"/>
  <c r="AK40" i="13"/>
  <c r="I41" i="13"/>
  <c r="Q41" i="13"/>
  <c r="Y41" i="13"/>
  <c r="AG41" i="13"/>
  <c r="AO41" i="13"/>
  <c r="V40" i="13"/>
  <c r="AE40" i="13"/>
  <c r="G41" i="11"/>
  <c r="C33" i="11" s="1"/>
  <c r="D10" i="13"/>
  <c r="D26" i="13" s="1"/>
  <c r="S13" i="13"/>
  <c r="W12" i="13"/>
  <c r="AL12" i="13"/>
  <c r="J11" i="13"/>
  <c r="Y13" i="13"/>
  <c r="AG11" i="13"/>
  <c r="E13" i="13"/>
  <c r="T12" i="13"/>
  <c r="G13" i="13"/>
  <c r="O11" i="13"/>
  <c r="AD13" i="13"/>
  <c r="AL11" i="13"/>
  <c r="Y12" i="13"/>
  <c r="AN12" i="13"/>
  <c r="L11" i="13"/>
  <c r="AH13" i="13"/>
  <c r="AH12" i="13"/>
  <c r="H12" i="13"/>
  <c r="AH11" i="13"/>
  <c r="H13" i="13"/>
  <c r="AJ11" i="13"/>
  <c r="Z11" i="13"/>
  <c r="W13" i="13"/>
  <c r="AG13" i="13"/>
  <c r="AB12" i="13"/>
  <c r="W11" i="13"/>
  <c r="AA11" i="13"/>
  <c r="AD12" i="13"/>
  <c r="Q13" i="13"/>
  <c r="Y11" i="13"/>
  <c r="AN13" i="13"/>
  <c r="L12" i="13"/>
  <c r="AI12" i="13"/>
  <c r="G11" i="13"/>
  <c r="V13" i="13"/>
  <c r="AD11" i="13"/>
  <c r="Q12" i="13"/>
  <c r="AF12" i="13"/>
  <c r="AM12" i="13"/>
  <c r="AC12" i="13"/>
  <c r="AM13" i="13"/>
  <c r="U13" i="13"/>
  <c r="G12" i="13"/>
  <c r="AA13" i="13"/>
  <c r="P11" i="13"/>
  <c r="AM11" i="13"/>
  <c r="M13" i="13"/>
  <c r="AE12" i="13"/>
  <c r="AE11" i="13"/>
  <c r="AO12" i="13"/>
  <c r="AB11" i="13"/>
  <c r="J13" i="13"/>
  <c r="O13" i="13"/>
  <c r="K13" i="13"/>
  <c r="O12" i="13"/>
  <c r="V12" i="13"/>
  <c r="I13" i="13"/>
  <c r="Q11" i="13"/>
  <c r="AF13" i="13"/>
  <c r="AN11" i="13"/>
  <c r="AA12" i="13"/>
  <c r="N13" i="13"/>
  <c r="V11" i="13"/>
  <c r="AK13" i="13"/>
  <c r="I12" i="13"/>
  <c r="X12" i="13"/>
  <c r="AI13" i="13"/>
  <c r="X11" i="13"/>
  <c r="K12" i="13"/>
  <c r="F11" i="13"/>
  <c r="AC11" i="13"/>
  <c r="K11" i="13"/>
  <c r="U12" i="13"/>
  <c r="AE13" i="13"/>
  <c r="U11" i="13"/>
  <c r="R13" i="13"/>
  <c r="M12" i="13"/>
  <c r="H11" i="13"/>
  <c r="E11" i="13"/>
  <c r="M11" i="13"/>
  <c r="AO11" i="13"/>
  <c r="AL13" i="13"/>
  <c r="AG12" i="13"/>
  <c r="T11" i="13"/>
  <c r="S11" i="13"/>
  <c r="N12" i="13"/>
  <c r="AK12" i="13"/>
  <c r="I11" i="13"/>
  <c r="X13" i="13"/>
  <c r="AF11" i="13"/>
  <c r="E12" i="13"/>
  <c r="S12" i="13"/>
  <c r="F13" i="13"/>
  <c r="N11" i="13"/>
  <c r="AC13" i="13"/>
  <c r="AK11" i="13"/>
  <c r="P12" i="13"/>
  <c r="F12" i="13"/>
  <c r="P13" i="13"/>
  <c r="AJ13" i="13"/>
  <c r="Z13" i="13"/>
  <c r="Z12" i="13"/>
  <c r="AB13" i="13"/>
  <c r="AI11" i="13"/>
  <c r="AO13" i="13"/>
  <c r="AJ12" i="13"/>
  <c r="R12" i="13"/>
  <c r="T13" i="13"/>
  <c r="R11" i="13"/>
  <c r="J12" i="13"/>
  <c r="L13" i="13"/>
  <c r="D139" i="13"/>
  <c r="K140" i="13"/>
  <c r="S140" i="13"/>
  <c r="AA140" i="13"/>
  <c r="AI140" i="13"/>
  <c r="G141" i="13"/>
  <c r="O141" i="13"/>
  <c r="W141" i="13"/>
  <c r="AE141" i="13"/>
  <c r="AM141" i="13"/>
  <c r="K142" i="13"/>
  <c r="S142" i="13"/>
  <c r="AA142" i="13"/>
  <c r="AI142" i="13"/>
  <c r="G143" i="13"/>
  <c r="O143" i="13"/>
  <c r="W143" i="13"/>
  <c r="AE143" i="13"/>
  <c r="AM143" i="13"/>
  <c r="K144" i="13"/>
  <c r="S144" i="13"/>
  <c r="AA144" i="13"/>
  <c r="AI144" i="13"/>
  <c r="E141" i="13"/>
  <c r="P141" i="13"/>
  <c r="AN141" i="13"/>
  <c r="T142" i="13"/>
  <c r="AJ142" i="13"/>
  <c r="P143" i="13"/>
  <c r="AF143" i="13"/>
  <c r="L144" i="13"/>
  <c r="AB144" i="13"/>
  <c r="E142" i="13"/>
  <c r="E143" i="13"/>
  <c r="F141" i="13"/>
  <c r="R142" i="13"/>
  <c r="AL143" i="13"/>
  <c r="E140" i="13"/>
  <c r="L140" i="13"/>
  <c r="T140" i="13"/>
  <c r="AB140" i="13"/>
  <c r="AJ140" i="13"/>
  <c r="H141" i="13"/>
  <c r="X141" i="13"/>
  <c r="AF141" i="13"/>
  <c r="L142" i="13"/>
  <c r="AB142" i="13"/>
  <c r="H143" i="13"/>
  <c r="X143" i="13"/>
  <c r="AN143" i="13"/>
  <c r="T144" i="13"/>
  <c r="AJ144" i="13"/>
  <c r="V141" i="13"/>
  <c r="AH142" i="13"/>
  <c r="J144" i="13"/>
  <c r="M140" i="13"/>
  <c r="U140" i="13"/>
  <c r="AC140" i="13"/>
  <c r="AK140" i="13"/>
  <c r="I141" i="13"/>
  <c r="Q141" i="13"/>
  <c r="Y141" i="13"/>
  <c r="AG141" i="13"/>
  <c r="AO141" i="13"/>
  <c r="M142" i="13"/>
  <c r="U142" i="13"/>
  <c r="AC142" i="13"/>
  <c r="AK142" i="13"/>
  <c r="I143" i="13"/>
  <c r="Q143" i="13"/>
  <c r="Y143" i="13"/>
  <c r="AG143" i="13"/>
  <c r="AO143" i="13"/>
  <c r="M144" i="13"/>
  <c r="U144" i="13"/>
  <c r="AC144" i="13"/>
  <c r="AK144" i="13"/>
  <c r="AD141" i="13"/>
  <c r="F143" i="13"/>
  <c r="AH144" i="13"/>
  <c r="F140" i="13"/>
  <c r="N140" i="13"/>
  <c r="V140" i="13"/>
  <c r="AD140" i="13"/>
  <c r="AL140" i="13"/>
  <c r="J141" i="13"/>
  <c r="R141" i="13"/>
  <c r="Z141" i="13"/>
  <c r="AH141" i="13"/>
  <c r="F142" i="13"/>
  <c r="N142" i="13"/>
  <c r="V142" i="13"/>
  <c r="AD142" i="13"/>
  <c r="AL142" i="13"/>
  <c r="J143" i="13"/>
  <c r="R143" i="13"/>
  <c r="Z143" i="13"/>
  <c r="AH143" i="13"/>
  <c r="F144" i="13"/>
  <c r="N144" i="13"/>
  <c r="V144" i="13"/>
  <c r="AD144" i="13"/>
  <c r="AL144" i="13"/>
  <c r="E144" i="13"/>
  <c r="Y140" i="13"/>
  <c r="M141" i="13"/>
  <c r="AK141" i="13"/>
  <c r="Y142" i="13"/>
  <c r="M143" i="13"/>
  <c r="AK143" i="13"/>
  <c r="Y144" i="13"/>
  <c r="R140" i="13"/>
  <c r="N141" i="13"/>
  <c r="Z142" i="13"/>
  <c r="AD143" i="13"/>
  <c r="G140" i="13"/>
  <c r="O140" i="13"/>
  <c r="W140" i="13"/>
  <c r="AE140" i="13"/>
  <c r="AM140" i="13"/>
  <c r="K141" i="13"/>
  <c r="S141" i="13"/>
  <c r="AA141" i="13"/>
  <c r="AI141" i="13"/>
  <c r="G142" i="13"/>
  <c r="O142" i="13"/>
  <c r="W142" i="13"/>
  <c r="AE142" i="13"/>
  <c r="AM142" i="13"/>
  <c r="K143" i="13"/>
  <c r="S143" i="13"/>
  <c r="AA143" i="13"/>
  <c r="AI143" i="13"/>
  <c r="G144" i="13"/>
  <c r="O144" i="13"/>
  <c r="W144" i="13"/>
  <c r="AE144" i="13"/>
  <c r="AM144" i="13"/>
  <c r="I140" i="13"/>
  <c r="AO140" i="13"/>
  <c r="AC141" i="13"/>
  <c r="Q142" i="13"/>
  <c r="AO142" i="13"/>
  <c r="AC143" i="13"/>
  <c r="Q144" i="13"/>
  <c r="AO144" i="13"/>
  <c r="J140" i="13"/>
  <c r="AH140" i="13"/>
  <c r="J142" i="13"/>
  <c r="N143" i="13"/>
  <c r="R144" i="13"/>
  <c r="H140" i="13"/>
  <c r="P140" i="13"/>
  <c r="X140" i="13"/>
  <c r="AF140" i="13"/>
  <c r="AN140" i="13"/>
  <c r="L141" i="13"/>
  <c r="T141" i="13"/>
  <c r="AB141" i="13"/>
  <c r="AJ141" i="13"/>
  <c r="H142" i="13"/>
  <c r="P142" i="13"/>
  <c r="X142" i="13"/>
  <c r="AF142" i="13"/>
  <c r="AN142" i="13"/>
  <c r="L143" i="13"/>
  <c r="T143" i="13"/>
  <c r="AB143" i="13"/>
  <c r="AJ143" i="13"/>
  <c r="H144" i="13"/>
  <c r="P144" i="13"/>
  <c r="X144" i="13"/>
  <c r="AF144" i="13"/>
  <c r="AN144" i="13"/>
  <c r="Q140" i="13"/>
  <c r="AG140" i="13"/>
  <c r="U141" i="13"/>
  <c r="I142" i="13"/>
  <c r="AG142" i="13"/>
  <c r="U143" i="13"/>
  <c r="I144" i="13"/>
  <c r="AG144" i="13"/>
  <c r="Z140" i="13"/>
  <c r="AL141" i="13"/>
  <c r="V143" i="13"/>
  <c r="Z144" i="13"/>
  <c r="F101" i="13"/>
  <c r="N101" i="13"/>
  <c r="V101" i="13"/>
  <c r="AD101" i="13"/>
  <c r="AL101" i="13"/>
  <c r="J102" i="13"/>
  <c r="R102" i="13"/>
  <c r="Z102" i="13"/>
  <c r="AH102" i="13"/>
  <c r="F104" i="13"/>
  <c r="N104" i="13"/>
  <c r="V104" i="13"/>
  <c r="AD104" i="13"/>
  <c r="AL104" i="13"/>
  <c r="J107" i="13"/>
  <c r="R107" i="13"/>
  <c r="Z107" i="13"/>
  <c r="AH107" i="13"/>
  <c r="F108" i="13"/>
  <c r="N108" i="13"/>
  <c r="V108" i="13"/>
  <c r="AD108" i="13"/>
  <c r="AL108" i="13"/>
  <c r="J109" i="13"/>
  <c r="R109" i="13"/>
  <c r="Z109" i="13"/>
  <c r="AH109" i="13"/>
  <c r="F110" i="13"/>
  <c r="N110" i="13"/>
  <c r="V110" i="13"/>
  <c r="AD110" i="13"/>
  <c r="AL110" i="13"/>
  <c r="E105" i="13"/>
  <c r="E113" i="13"/>
  <c r="AI102" i="13"/>
  <c r="W104" i="13"/>
  <c r="AM104" i="13"/>
  <c r="S107" i="13"/>
  <c r="AI107" i="13"/>
  <c r="O108" i="13"/>
  <c r="AE108" i="13"/>
  <c r="K109" i="13"/>
  <c r="AA109" i="13"/>
  <c r="G110" i="13"/>
  <c r="W110" i="13"/>
  <c r="AM110" i="13"/>
  <c r="E106" i="13"/>
  <c r="AF108" i="13"/>
  <c r="L109" i="13"/>
  <c r="T109" i="13"/>
  <c r="AB109" i="13"/>
  <c r="H110" i="13"/>
  <c r="X110" i="13"/>
  <c r="AN110" i="13"/>
  <c r="E115" i="13"/>
  <c r="K101" i="13"/>
  <c r="AA104" i="13"/>
  <c r="AE107" i="13"/>
  <c r="AA108" i="13"/>
  <c r="AE109" i="13"/>
  <c r="G101" i="13"/>
  <c r="O101" i="13"/>
  <c r="W101" i="13"/>
  <c r="AE101" i="13"/>
  <c r="AM101" i="13"/>
  <c r="K102" i="13"/>
  <c r="S102" i="13"/>
  <c r="AA102" i="13"/>
  <c r="G104" i="13"/>
  <c r="O104" i="13"/>
  <c r="AE104" i="13"/>
  <c r="K107" i="13"/>
  <c r="AA107" i="13"/>
  <c r="G108" i="13"/>
  <c r="W108" i="13"/>
  <c r="AM108" i="13"/>
  <c r="S109" i="13"/>
  <c r="AI109" i="13"/>
  <c r="O110" i="13"/>
  <c r="AE110" i="13"/>
  <c r="E114" i="13"/>
  <c r="AN108" i="13"/>
  <c r="AJ109" i="13"/>
  <c r="P110" i="13"/>
  <c r="AF110" i="13"/>
  <c r="E107" i="13"/>
  <c r="AI101" i="13"/>
  <c r="AI104" i="13"/>
  <c r="W107" i="13"/>
  <c r="S108" i="13"/>
  <c r="W109" i="13"/>
  <c r="H101" i="13"/>
  <c r="P101" i="13"/>
  <c r="X101" i="13"/>
  <c r="AF101" i="13"/>
  <c r="AN101" i="13"/>
  <c r="L102" i="13"/>
  <c r="T102" i="13"/>
  <c r="AB102" i="13"/>
  <c r="AJ102" i="13"/>
  <c r="H104" i="13"/>
  <c r="P104" i="13"/>
  <c r="X104" i="13"/>
  <c r="AF104" i="13"/>
  <c r="AN104" i="13"/>
  <c r="L107" i="13"/>
  <c r="T107" i="13"/>
  <c r="AB107" i="13"/>
  <c r="AJ107" i="13"/>
  <c r="H108" i="13"/>
  <c r="P108" i="13"/>
  <c r="X108" i="13"/>
  <c r="I101" i="13"/>
  <c r="Q101" i="13"/>
  <c r="Y101" i="13"/>
  <c r="AG101" i="13"/>
  <c r="AO101" i="13"/>
  <c r="M102" i="13"/>
  <c r="U102" i="13"/>
  <c r="AC102" i="13"/>
  <c r="AK102" i="13"/>
  <c r="I104" i="13"/>
  <c r="Q104" i="13"/>
  <c r="Y104" i="13"/>
  <c r="AG104" i="13"/>
  <c r="AO104" i="13"/>
  <c r="M107" i="13"/>
  <c r="U107" i="13"/>
  <c r="AC107" i="13"/>
  <c r="AK107" i="13"/>
  <c r="I108" i="13"/>
  <c r="Q108" i="13"/>
  <c r="Y108" i="13"/>
  <c r="AG108" i="13"/>
  <c r="AO108" i="13"/>
  <c r="M109" i="13"/>
  <c r="U109" i="13"/>
  <c r="AC109" i="13"/>
  <c r="AK109" i="13"/>
  <c r="I110" i="13"/>
  <c r="Q110" i="13"/>
  <c r="Y110" i="13"/>
  <c r="AG110" i="13"/>
  <c r="AO110" i="13"/>
  <c r="E108" i="13"/>
  <c r="E116" i="13"/>
  <c r="J101" i="13"/>
  <c r="R101" i="13"/>
  <c r="Z101" i="13"/>
  <c r="F102" i="13"/>
  <c r="V102" i="13"/>
  <c r="AD102" i="13"/>
  <c r="J104" i="13"/>
  <c r="Z104" i="13"/>
  <c r="F107" i="13"/>
  <c r="V107" i="13"/>
  <c r="AL107" i="13"/>
  <c r="R108" i="13"/>
  <c r="AH108" i="13"/>
  <c r="N109" i="13"/>
  <c r="AD109" i="13"/>
  <c r="J110" i="13"/>
  <c r="Z110" i="13"/>
  <c r="E101" i="13"/>
  <c r="E117" i="13"/>
  <c r="AE102" i="13"/>
  <c r="G109" i="13"/>
  <c r="AH101" i="13"/>
  <c r="N102" i="13"/>
  <c r="AL102" i="13"/>
  <c r="R104" i="13"/>
  <c r="AH104" i="13"/>
  <c r="N107" i="13"/>
  <c r="AD107" i="13"/>
  <c r="J108" i="13"/>
  <c r="Z108" i="13"/>
  <c r="F109" i="13"/>
  <c r="V109" i="13"/>
  <c r="AL109" i="13"/>
  <c r="R110" i="13"/>
  <c r="AH110" i="13"/>
  <c r="E109" i="13"/>
  <c r="AA101" i="13"/>
  <c r="G102" i="13"/>
  <c r="O102" i="13"/>
  <c r="W102" i="13"/>
  <c r="AM102" i="13"/>
  <c r="K104" i="13"/>
  <c r="S104" i="13"/>
  <c r="G107" i="13"/>
  <c r="AM107" i="13"/>
  <c r="AI108" i="13"/>
  <c r="L101" i="13"/>
  <c r="T101" i="13"/>
  <c r="AB101" i="13"/>
  <c r="AJ101" i="13"/>
  <c r="H102" i="13"/>
  <c r="P102" i="13"/>
  <c r="X102" i="13"/>
  <c r="AF102" i="13"/>
  <c r="AN102" i="13"/>
  <c r="L104" i="13"/>
  <c r="T104" i="13"/>
  <c r="AB104" i="13"/>
  <c r="AJ104" i="13"/>
  <c r="H107" i="13"/>
  <c r="P107" i="13"/>
  <c r="X107" i="13"/>
  <c r="AF107" i="13"/>
  <c r="AN107" i="13"/>
  <c r="L108" i="13"/>
  <c r="T108" i="13"/>
  <c r="AB108" i="13"/>
  <c r="AJ108" i="13"/>
  <c r="H109" i="13"/>
  <c r="P109" i="13"/>
  <c r="X109" i="13"/>
  <c r="AF109" i="13"/>
  <c r="AN109" i="13"/>
  <c r="L110" i="13"/>
  <c r="T110" i="13"/>
  <c r="AB110" i="13"/>
  <c r="AJ110" i="13"/>
  <c r="E103" i="13"/>
  <c r="E111" i="13"/>
  <c r="M101" i="13"/>
  <c r="U101" i="13"/>
  <c r="AC101" i="13"/>
  <c r="AK101" i="13"/>
  <c r="I102" i="13"/>
  <c r="Q102" i="13"/>
  <c r="Y102" i="13"/>
  <c r="AG102" i="13"/>
  <c r="AO102" i="13"/>
  <c r="M104" i="13"/>
  <c r="U104" i="13"/>
  <c r="AC104" i="13"/>
  <c r="AK104" i="13"/>
  <c r="I107" i="13"/>
  <c r="Q107" i="13"/>
  <c r="Y107" i="13"/>
  <c r="AG107" i="13"/>
  <c r="AO107" i="13"/>
  <c r="M108" i="13"/>
  <c r="U108" i="13"/>
  <c r="AC108" i="13"/>
  <c r="AK108" i="13"/>
  <c r="I109" i="13"/>
  <c r="Q109" i="13"/>
  <c r="Y109" i="13"/>
  <c r="AG109" i="13"/>
  <c r="AO109" i="13"/>
  <c r="M110" i="13"/>
  <c r="U110" i="13"/>
  <c r="AC110" i="13"/>
  <c r="AK110" i="13"/>
  <c r="E104" i="13"/>
  <c r="E112" i="13"/>
  <c r="S101" i="13"/>
  <c r="O107" i="13"/>
  <c r="K108" i="13"/>
  <c r="E102" i="13"/>
  <c r="E110" i="13"/>
  <c r="O109" i="13"/>
  <c r="E118" i="13"/>
  <c r="AM109" i="13"/>
  <c r="K110" i="13"/>
  <c r="S110" i="13"/>
  <c r="AA110" i="13"/>
  <c r="AI110" i="13"/>
  <c r="F105" i="13"/>
  <c r="AD111" i="13"/>
  <c r="K106" i="13"/>
  <c r="AN114" i="13"/>
  <c r="U117" i="13"/>
  <c r="AC105" i="13"/>
  <c r="AN112" i="13"/>
  <c r="M117" i="13"/>
  <c r="M105" i="13"/>
  <c r="X114" i="13"/>
  <c r="AO116" i="13"/>
  <c r="X112" i="13"/>
  <c r="AO114" i="13"/>
  <c r="P106" i="13"/>
  <c r="AM118" i="13"/>
  <c r="K117" i="13"/>
  <c r="S115" i="13"/>
  <c r="AA113" i="13"/>
  <c r="AI111" i="13"/>
  <c r="G106" i="13"/>
  <c r="Z117" i="13"/>
  <c r="AH115" i="13"/>
  <c r="F114" i="13"/>
  <c r="N112" i="13"/>
  <c r="V106" i="13"/>
  <c r="AO117" i="13"/>
  <c r="M116" i="13"/>
  <c r="U114" i="13"/>
  <c r="AC112" i="13"/>
  <c r="AK106" i="13"/>
  <c r="AB118" i="13"/>
  <c r="AJ116" i="13"/>
  <c r="H115" i="13"/>
  <c r="P113" i="13"/>
  <c r="X111" i="13"/>
  <c r="AF105" i="13"/>
  <c r="AE117" i="13"/>
  <c r="AM115" i="13"/>
  <c r="K114" i="13"/>
  <c r="S112" i="13"/>
  <c r="S106" i="13"/>
  <c r="AD117" i="13"/>
  <c r="AL115" i="13"/>
  <c r="J114" i="13"/>
  <c r="R112" i="13"/>
  <c r="Z103" i="13"/>
  <c r="AA103" i="13"/>
  <c r="T103" i="13"/>
  <c r="M103" i="13"/>
  <c r="U103" i="13"/>
  <c r="N103" i="13"/>
  <c r="AM103" i="13"/>
  <c r="K103" i="13"/>
  <c r="AJ113" i="13"/>
  <c r="AG106" i="13"/>
  <c r="T113" i="13"/>
  <c r="AI113" i="13"/>
  <c r="N114" i="13"/>
  <c r="AC114" i="13"/>
  <c r="X113" i="13"/>
  <c r="S114" i="13"/>
  <c r="R114" i="13"/>
  <c r="N105" i="13"/>
  <c r="W105" i="13"/>
  <c r="AA106" i="13"/>
  <c r="H114" i="13"/>
  <c r="Y116" i="13"/>
  <c r="AK111" i="13"/>
  <c r="Q116" i="13"/>
  <c r="AB113" i="13"/>
  <c r="I116" i="13"/>
  <c r="AF118" i="13"/>
  <c r="U111" i="13"/>
  <c r="I114" i="13"/>
  <c r="H106" i="13"/>
  <c r="AE118" i="13"/>
  <c r="AM116" i="13"/>
  <c r="K115" i="13"/>
  <c r="S113" i="13"/>
  <c r="AA111" i="13"/>
  <c r="AI105" i="13"/>
  <c r="R117" i="13"/>
  <c r="Z115" i="13"/>
  <c r="AH113" i="13"/>
  <c r="F112" i="13"/>
  <c r="N106" i="13"/>
  <c r="AG117" i="13"/>
  <c r="AO115" i="13"/>
  <c r="M114" i="13"/>
  <c r="U112" i="13"/>
  <c r="AC106" i="13"/>
  <c r="T118" i="13"/>
  <c r="AB116" i="13"/>
  <c r="AJ114" i="13"/>
  <c r="H113" i="13"/>
  <c r="P111" i="13"/>
  <c r="X105" i="13"/>
  <c r="W117" i="13"/>
  <c r="AE115" i="13"/>
  <c r="AM113" i="13"/>
  <c r="K112" i="13"/>
  <c r="AM105" i="13"/>
  <c r="V117" i="13"/>
  <c r="AD115" i="13"/>
  <c r="AL113" i="13"/>
  <c r="J112" i="13"/>
  <c r="AO103" i="13"/>
  <c r="AL103" i="13"/>
  <c r="H103" i="13"/>
  <c r="AJ115" i="13"/>
  <c r="AL105" i="13"/>
  <c r="I105" i="13"/>
  <c r="L113" i="13"/>
  <c r="AC115" i="13"/>
  <c r="P118" i="13"/>
  <c r="AO106" i="13"/>
  <c r="U115" i="13"/>
  <c r="AF112" i="13"/>
  <c r="M115" i="13"/>
  <c r="AJ117" i="13"/>
  <c r="I106" i="13"/>
  <c r="M113" i="13"/>
  <c r="AB105" i="13"/>
  <c r="W118" i="13"/>
  <c r="AE116" i="13"/>
  <c r="AM114" i="13"/>
  <c r="K113" i="13"/>
  <c r="S111" i="13"/>
  <c r="AA105" i="13"/>
  <c r="AL118" i="13"/>
  <c r="J117" i="13"/>
  <c r="R115" i="13"/>
  <c r="Z113" i="13"/>
  <c r="AH111" i="13"/>
  <c r="F106" i="13"/>
  <c r="Y117" i="13"/>
  <c r="AG115" i="13"/>
  <c r="AO113" i="13"/>
  <c r="M112" i="13"/>
  <c r="U106" i="13"/>
  <c r="L118" i="13"/>
  <c r="T116" i="13"/>
  <c r="AB114" i="13"/>
  <c r="AJ112" i="13"/>
  <c r="H111" i="13"/>
  <c r="P105" i="13"/>
  <c r="O117" i="13"/>
  <c r="W115" i="13"/>
  <c r="AE113" i="13"/>
  <c r="AM111" i="13"/>
  <c r="AE105" i="13"/>
  <c r="N117" i="13"/>
  <c r="V115" i="13"/>
  <c r="AD113" i="13"/>
  <c r="V111" i="13"/>
  <c r="W103" i="13"/>
  <c r="AF103" i="13"/>
  <c r="Q118" i="13"/>
  <c r="V105" i="13"/>
  <c r="AG105" i="13"/>
  <c r="P112" i="13"/>
  <c r="AG114" i="13"/>
  <c r="T117" i="13"/>
  <c r="U105" i="13"/>
  <c r="Y114" i="13"/>
  <c r="AN118" i="13"/>
  <c r="AC111" i="13"/>
  <c r="Q114" i="13"/>
  <c r="AN116" i="13"/>
  <c r="Q112" i="13"/>
  <c r="T105" i="13"/>
  <c r="O118" i="13"/>
  <c r="W116" i="13"/>
  <c r="AE114" i="13"/>
  <c r="AM112" i="13"/>
  <c r="K111" i="13"/>
  <c r="S105" i="13"/>
  <c r="AD118" i="13"/>
  <c r="AL116" i="13"/>
  <c r="J115" i="13"/>
  <c r="R113" i="13"/>
  <c r="Z111" i="13"/>
  <c r="AH105" i="13"/>
  <c r="Q117" i="13"/>
  <c r="Y115" i="13"/>
  <c r="AG113" i="13"/>
  <c r="AO111" i="13"/>
  <c r="M106" i="13"/>
  <c r="AN117" i="13"/>
  <c r="L116" i="13"/>
  <c r="T114" i="13"/>
  <c r="AB112" i="13"/>
  <c r="AJ106" i="13"/>
  <c r="H105" i="13"/>
  <c r="AI118" i="13"/>
  <c r="G117" i="13"/>
  <c r="O115" i="13"/>
  <c r="W113" i="13"/>
  <c r="AE111" i="13"/>
  <c r="O105" i="13"/>
  <c r="AH118" i="13"/>
  <c r="F117" i="13"/>
  <c r="N115" i="13"/>
  <c r="V113" i="13"/>
  <c r="N111" i="13"/>
  <c r="I103" i="13"/>
  <c r="R103" i="13"/>
  <c r="AH103" i="13"/>
  <c r="S103" i="13"/>
  <c r="AC103" i="13"/>
  <c r="V103" i="13"/>
  <c r="L111" i="13"/>
  <c r="I118" i="13"/>
  <c r="AK117" i="13"/>
  <c r="X106" i="13"/>
  <c r="F116" i="13"/>
  <c r="U116" i="13"/>
  <c r="P115" i="13"/>
  <c r="AA112" i="13"/>
  <c r="X103" i="13"/>
  <c r="Q105" i="13"/>
  <c r="Z106" i="13"/>
  <c r="X118" i="13"/>
  <c r="M111" i="13"/>
  <c r="AK113" i="13"/>
  <c r="X116" i="13"/>
  <c r="AC113" i="13"/>
  <c r="H118" i="13"/>
  <c r="Y106" i="13"/>
  <c r="U113" i="13"/>
  <c r="H116" i="13"/>
  <c r="Y118" i="13"/>
  <c r="T111" i="13"/>
  <c r="L105" i="13"/>
  <c r="G118" i="13"/>
  <c r="O116" i="13"/>
  <c r="W114" i="13"/>
  <c r="AE112" i="13"/>
  <c r="AM106" i="13"/>
  <c r="K105" i="13"/>
  <c r="V118" i="13"/>
  <c r="AD116" i="13"/>
  <c r="AL114" i="13"/>
  <c r="J113" i="13"/>
  <c r="R111" i="13"/>
  <c r="Z105" i="13"/>
  <c r="AK118" i="13"/>
  <c r="I117" i="13"/>
  <c r="Q115" i="13"/>
  <c r="Y113" i="13"/>
  <c r="AG111" i="13"/>
  <c r="AF117" i="13"/>
  <c r="AN115" i="13"/>
  <c r="L114" i="13"/>
  <c r="T112" i="13"/>
  <c r="AB106" i="13"/>
  <c r="AA118" i="13"/>
  <c r="AI116" i="13"/>
  <c r="G115" i="13"/>
  <c r="O113" i="13"/>
  <c r="W111" i="13"/>
  <c r="G105" i="13"/>
  <c r="Z118" i="13"/>
  <c r="AH116" i="13"/>
  <c r="F115" i="13"/>
  <c r="N113" i="13"/>
  <c r="F111" i="13"/>
  <c r="L103" i="13"/>
  <c r="AB103" i="13"/>
  <c r="AH106" i="13"/>
  <c r="T115" i="13"/>
  <c r="S117" i="13"/>
  <c r="O106" i="13"/>
  <c r="V112" i="13"/>
  <c r="AK112" i="13"/>
  <c r="AF111" i="13"/>
  <c r="AM117" i="13"/>
  <c r="AL117" i="13"/>
  <c r="Y105" i="13"/>
  <c r="AO105" i="13"/>
  <c r="AB117" i="13"/>
  <c r="AJ105" i="13"/>
  <c r="AO112" i="13"/>
  <c r="AB115" i="13"/>
  <c r="AG112" i="13"/>
  <c r="L117" i="13"/>
  <c r="Y112" i="13"/>
  <c r="L115" i="13"/>
  <c r="AC117" i="13"/>
  <c r="AN106" i="13"/>
  <c r="H112" i="13"/>
  <c r="AI117" i="13"/>
  <c r="G116" i="13"/>
  <c r="O114" i="13"/>
  <c r="W112" i="13"/>
  <c r="AE106" i="13"/>
  <c r="N118" i="13"/>
  <c r="V116" i="13"/>
  <c r="AD114" i="13"/>
  <c r="AL112" i="13"/>
  <c r="J111" i="13"/>
  <c r="R105" i="13"/>
  <c r="AC118" i="13"/>
  <c r="AK116" i="13"/>
  <c r="I115" i="13"/>
  <c r="Q113" i="13"/>
  <c r="Y111" i="13"/>
  <c r="X117" i="13"/>
  <c r="AF115" i="13"/>
  <c r="AN113" i="13"/>
  <c r="L112" i="13"/>
  <c r="T106" i="13"/>
  <c r="S118" i="13"/>
  <c r="AA116" i="13"/>
  <c r="AI114" i="13"/>
  <c r="G113" i="13"/>
  <c r="O111" i="13"/>
  <c r="R118" i="13"/>
  <c r="Z116" i="13"/>
  <c r="AH114" i="13"/>
  <c r="F113" i="13"/>
  <c r="J106" i="13"/>
  <c r="AG103" i="13"/>
  <c r="Y103" i="13"/>
  <c r="F103" i="13"/>
  <c r="G103" i="13"/>
  <c r="AE103" i="13"/>
  <c r="P103" i="13"/>
  <c r="AN103" i="13"/>
  <c r="Q106" i="13"/>
  <c r="AA115" i="13"/>
  <c r="AH117" i="13"/>
  <c r="M118" i="13"/>
  <c r="AJ118" i="13"/>
  <c r="AN105" i="13"/>
  <c r="AI106" i="13"/>
  <c r="Z112" i="13"/>
  <c r="J103" i="13"/>
  <c r="AK105" i="13"/>
  <c r="R106" i="13"/>
  <c r="AF116" i="13"/>
  <c r="I112" i="13"/>
  <c r="AF114" i="13"/>
  <c r="AO118" i="13"/>
  <c r="AJ111" i="13"/>
  <c r="P116" i="13"/>
  <c r="AG118" i="13"/>
  <c r="AB111" i="13"/>
  <c r="P114" i="13"/>
  <c r="AG116" i="13"/>
  <c r="AF106" i="13"/>
  <c r="AA117" i="13"/>
  <c r="AI115" i="13"/>
  <c r="G114" i="13"/>
  <c r="O112" i="13"/>
  <c r="W106" i="13"/>
  <c r="F118" i="13"/>
  <c r="N116" i="13"/>
  <c r="V114" i="13"/>
  <c r="AD112" i="13"/>
  <c r="AL106" i="13"/>
  <c r="J105" i="13"/>
  <c r="U118" i="13"/>
  <c r="AC116" i="13"/>
  <c r="AK114" i="13"/>
  <c r="I113" i="13"/>
  <c r="Q111" i="13"/>
  <c r="P117" i="13"/>
  <c r="X115" i="13"/>
  <c r="AF113" i="13"/>
  <c r="AN111" i="13"/>
  <c r="L106" i="13"/>
  <c r="K118" i="13"/>
  <c r="S116" i="13"/>
  <c r="AA114" i="13"/>
  <c r="AI112" i="13"/>
  <c r="G111" i="13"/>
  <c r="J118" i="13"/>
  <c r="R116" i="13"/>
  <c r="Z114" i="13"/>
  <c r="AH112" i="13"/>
  <c r="AD105" i="13"/>
  <c r="AI103" i="13"/>
  <c r="AK103" i="13"/>
  <c r="AD103" i="13"/>
  <c r="AL111" i="13"/>
  <c r="AK115" i="13"/>
  <c r="G112" i="13"/>
  <c r="AD106" i="13"/>
  <c r="I111" i="13"/>
  <c r="H117" i="13"/>
  <c r="K116" i="13"/>
  <c r="J116" i="13"/>
  <c r="Q103" i="13"/>
  <c r="AJ103" i="13"/>
  <c r="O103" i="13"/>
  <c r="F66" i="13"/>
  <c r="N66" i="13"/>
  <c r="V66" i="13"/>
  <c r="AD66" i="13"/>
  <c r="AL66" i="13"/>
  <c r="J67" i="13"/>
  <c r="R67" i="13"/>
  <c r="Z67" i="13"/>
  <c r="AH67" i="13"/>
  <c r="F68" i="13"/>
  <c r="N68" i="13"/>
  <c r="V68" i="13"/>
  <c r="AD68" i="13"/>
  <c r="AL68" i="13"/>
  <c r="J69" i="13"/>
  <c r="R69" i="13"/>
  <c r="Z69" i="13"/>
  <c r="AH69" i="13"/>
  <c r="F70" i="13"/>
  <c r="N70" i="13"/>
  <c r="V70" i="13"/>
  <c r="AD70" i="13"/>
  <c r="AL70" i="13"/>
  <c r="J71" i="13"/>
  <c r="R71" i="13"/>
  <c r="Z71" i="13"/>
  <c r="AH71" i="13"/>
  <c r="F72" i="13"/>
  <c r="N72" i="13"/>
  <c r="V72" i="13"/>
  <c r="AD72" i="13"/>
  <c r="AL72" i="13"/>
  <c r="J73" i="13"/>
  <c r="R73" i="13"/>
  <c r="Z73" i="13"/>
  <c r="AH73" i="13"/>
  <c r="F74" i="13"/>
  <c r="N74" i="13"/>
  <c r="V74" i="13"/>
  <c r="AD74" i="13"/>
  <c r="AL74" i="13"/>
  <c r="J75" i="13"/>
  <c r="R75" i="13"/>
  <c r="Z75" i="13"/>
  <c r="AH75" i="13"/>
  <c r="F76" i="13"/>
  <c r="N76" i="13"/>
  <c r="V76" i="13"/>
  <c r="AD76" i="13"/>
  <c r="AL76" i="13"/>
  <c r="J77" i="13"/>
  <c r="R77" i="13"/>
  <c r="Z77" i="13"/>
  <c r="AH77" i="13"/>
  <c r="E65" i="13"/>
  <c r="E73" i="13"/>
  <c r="J66" i="13"/>
  <c r="F67" i="13"/>
  <c r="J68" i="13"/>
  <c r="F69" i="13"/>
  <c r="R70" i="13"/>
  <c r="V71" i="13"/>
  <c r="R72" i="13"/>
  <c r="V73" i="13"/>
  <c r="R74" i="13"/>
  <c r="N75" i="13"/>
  <c r="J76" i="13"/>
  <c r="N77" i="13"/>
  <c r="E69" i="13"/>
  <c r="AA66" i="13"/>
  <c r="W67" i="13"/>
  <c r="AM67" i="13"/>
  <c r="AI68" i="13"/>
  <c r="AE69" i="13"/>
  <c r="AI70" i="13"/>
  <c r="AE71" i="13"/>
  <c r="AI72" i="13"/>
  <c r="G66" i="13"/>
  <c r="O66" i="13"/>
  <c r="W66" i="13"/>
  <c r="AE66" i="13"/>
  <c r="AM66" i="13"/>
  <c r="K67" i="13"/>
  <c r="S67" i="13"/>
  <c r="AA67" i="13"/>
  <c r="AI67" i="13"/>
  <c r="G68" i="13"/>
  <c r="O68" i="13"/>
  <c r="W68" i="13"/>
  <c r="AE68" i="13"/>
  <c r="AM68" i="13"/>
  <c r="K69" i="13"/>
  <c r="S69" i="13"/>
  <c r="AA69" i="13"/>
  <c r="AI69" i="13"/>
  <c r="G70" i="13"/>
  <c r="O70" i="13"/>
  <c r="W70" i="13"/>
  <c r="AE70" i="13"/>
  <c r="AM70" i="13"/>
  <c r="K71" i="13"/>
  <c r="S71" i="13"/>
  <c r="AA71" i="13"/>
  <c r="AI71" i="13"/>
  <c r="G72" i="13"/>
  <c r="O72" i="13"/>
  <c r="W72" i="13"/>
  <c r="AE72" i="13"/>
  <c r="AM72" i="13"/>
  <c r="K73" i="13"/>
  <c r="S73" i="13"/>
  <c r="AA73" i="13"/>
  <c r="AI73" i="13"/>
  <c r="G74" i="13"/>
  <c r="O74" i="13"/>
  <c r="W74" i="13"/>
  <c r="AE74" i="13"/>
  <c r="AM74" i="13"/>
  <c r="K75" i="13"/>
  <c r="S75" i="13"/>
  <c r="AA75" i="13"/>
  <c r="AI75" i="13"/>
  <c r="G76" i="13"/>
  <c r="O76" i="13"/>
  <c r="W76" i="13"/>
  <c r="AE76" i="13"/>
  <c r="AM76" i="13"/>
  <c r="K77" i="13"/>
  <c r="S77" i="13"/>
  <c r="AA77" i="13"/>
  <c r="AI77" i="13"/>
  <c r="E66" i="13"/>
  <c r="E74" i="13"/>
  <c r="AH66" i="13"/>
  <c r="AD67" i="13"/>
  <c r="AH68" i="13"/>
  <c r="AD69" i="13"/>
  <c r="AH70" i="13"/>
  <c r="AD71" i="13"/>
  <c r="Z72" i="13"/>
  <c r="AD73" i="13"/>
  <c r="Z74" i="13"/>
  <c r="V75" i="13"/>
  <c r="Z76" i="13"/>
  <c r="V77" i="13"/>
  <c r="E77" i="13"/>
  <c r="S66" i="13"/>
  <c r="O67" i="13"/>
  <c r="K68" i="13"/>
  <c r="G69" i="13"/>
  <c r="AM69" i="13"/>
  <c r="AA70" i="13"/>
  <c r="W71" i="13"/>
  <c r="S72" i="13"/>
  <c r="H66" i="13"/>
  <c r="P66" i="13"/>
  <c r="X66" i="13"/>
  <c r="AF66" i="13"/>
  <c r="AN66" i="13"/>
  <c r="L67" i="13"/>
  <c r="T67" i="13"/>
  <c r="AB67" i="13"/>
  <c r="AJ67" i="13"/>
  <c r="H68" i="13"/>
  <c r="P68" i="13"/>
  <c r="X68" i="13"/>
  <c r="AF68" i="13"/>
  <c r="AN68" i="13"/>
  <c r="L69" i="13"/>
  <c r="T69" i="13"/>
  <c r="AB69" i="13"/>
  <c r="AJ69" i="13"/>
  <c r="H70" i="13"/>
  <c r="P70" i="13"/>
  <c r="X70" i="13"/>
  <c r="AF70" i="13"/>
  <c r="AN70" i="13"/>
  <c r="L71" i="13"/>
  <c r="T71" i="13"/>
  <c r="AB71" i="13"/>
  <c r="AJ71" i="13"/>
  <c r="H72" i="13"/>
  <c r="P72" i="13"/>
  <c r="X72" i="13"/>
  <c r="AF72" i="13"/>
  <c r="AN72" i="13"/>
  <c r="L73" i="13"/>
  <c r="T73" i="13"/>
  <c r="AB73" i="13"/>
  <c r="AJ73" i="13"/>
  <c r="H74" i="13"/>
  <c r="P74" i="13"/>
  <c r="X74" i="13"/>
  <c r="AF74" i="13"/>
  <c r="AN74" i="13"/>
  <c r="L75" i="13"/>
  <c r="T75" i="13"/>
  <c r="AB75" i="13"/>
  <c r="AJ75" i="13"/>
  <c r="H76" i="13"/>
  <c r="P76" i="13"/>
  <c r="X76" i="13"/>
  <c r="AF76" i="13"/>
  <c r="AN76" i="13"/>
  <c r="L77" i="13"/>
  <c r="T77" i="13"/>
  <c r="AB77" i="13"/>
  <c r="AJ77" i="13"/>
  <c r="E67" i="13"/>
  <c r="E75" i="13"/>
  <c r="Z66" i="13"/>
  <c r="V67" i="13"/>
  <c r="R68" i="13"/>
  <c r="N69" i="13"/>
  <c r="J70" i="13"/>
  <c r="F71" i="13"/>
  <c r="J72" i="13"/>
  <c r="F73" i="13"/>
  <c r="J74" i="13"/>
  <c r="F75" i="13"/>
  <c r="AL75" i="13"/>
  <c r="AH76" i="13"/>
  <c r="AD77" i="13"/>
  <c r="G67" i="13"/>
  <c r="S68" i="13"/>
  <c r="O69" i="13"/>
  <c r="K70" i="13"/>
  <c r="G71" i="13"/>
  <c r="AM71" i="13"/>
  <c r="G73" i="13"/>
  <c r="I66" i="13"/>
  <c r="Q66" i="13"/>
  <c r="Y66" i="13"/>
  <c r="AG66" i="13"/>
  <c r="AO66" i="13"/>
  <c r="M67" i="13"/>
  <c r="U67" i="13"/>
  <c r="AC67" i="13"/>
  <c r="AK67" i="13"/>
  <c r="I68" i="13"/>
  <c r="Q68" i="13"/>
  <c r="Y68" i="13"/>
  <c r="AG68" i="13"/>
  <c r="AO68" i="13"/>
  <c r="M69" i="13"/>
  <c r="U69" i="13"/>
  <c r="AC69" i="13"/>
  <c r="AK69" i="13"/>
  <c r="I70" i="13"/>
  <c r="Q70" i="13"/>
  <c r="Y70" i="13"/>
  <c r="AG70" i="13"/>
  <c r="AO70" i="13"/>
  <c r="M71" i="13"/>
  <c r="U71" i="13"/>
  <c r="AC71" i="13"/>
  <c r="AK71" i="13"/>
  <c r="I72" i="13"/>
  <c r="Q72" i="13"/>
  <c r="Y72" i="13"/>
  <c r="AG72" i="13"/>
  <c r="AO72" i="13"/>
  <c r="M73" i="13"/>
  <c r="U73" i="13"/>
  <c r="AC73" i="13"/>
  <c r="AK73" i="13"/>
  <c r="I74" i="13"/>
  <c r="Q74" i="13"/>
  <c r="Y74" i="13"/>
  <c r="AG74" i="13"/>
  <c r="AO74" i="13"/>
  <c r="M75" i="13"/>
  <c r="U75" i="13"/>
  <c r="AC75" i="13"/>
  <c r="AK75" i="13"/>
  <c r="I76" i="13"/>
  <c r="Q76" i="13"/>
  <c r="Y76" i="13"/>
  <c r="AG76" i="13"/>
  <c r="AO76" i="13"/>
  <c r="M77" i="13"/>
  <c r="U77" i="13"/>
  <c r="AC77" i="13"/>
  <c r="AK77" i="13"/>
  <c r="E68" i="13"/>
  <c r="E76" i="13"/>
  <c r="R66" i="13"/>
  <c r="N67" i="13"/>
  <c r="AL67" i="13"/>
  <c r="Z68" i="13"/>
  <c r="V69" i="13"/>
  <c r="Z70" i="13"/>
  <c r="N71" i="13"/>
  <c r="AL71" i="13"/>
  <c r="AH72" i="13"/>
  <c r="N73" i="13"/>
  <c r="AL73" i="13"/>
  <c r="AH74" i="13"/>
  <c r="AD75" i="13"/>
  <c r="R76" i="13"/>
  <c r="F77" i="13"/>
  <c r="AL77" i="13"/>
  <c r="K66" i="13"/>
  <c r="AI66" i="13"/>
  <c r="AE67" i="13"/>
  <c r="AA68" i="13"/>
  <c r="W69" i="13"/>
  <c r="S70" i="13"/>
  <c r="O71" i="13"/>
  <c r="AL69" i="13"/>
  <c r="L66" i="13"/>
  <c r="T66" i="13"/>
  <c r="AB66" i="13"/>
  <c r="AJ66" i="13"/>
  <c r="H67" i="13"/>
  <c r="P67" i="13"/>
  <c r="X67" i="13"/>
  <c r="AF67" i="13"/>
  <c r="AN67" i="13"/>
  <c r="L68" i="13"/>
  <c r="T68" i="13"/>
  <c r="AB68" i="13"/>
  <c r="AJ68" i="13"/>
  <c r="H69" i="13"/>
  <c r="P69" i="13"/>
  <c r="X69" i="13"/>
  <c r="AF69" i="13"/>
  <c r="AN69" i="13"/>
  <c r="L70" i="13"/>
  <c r="T70" i="13"/>
  <c r="AB70" i="13"/>
  <c r="AJ70" i="13"/>
  <c r="H71" i="13"/>
  <c r="P71" i="13"/>
  <c r="X71" i="13"/>
  <c r="AF71" i="13"/>
  <c r="AN71" i="13"/>
  <c r="L72" i="13"/>
  <c r="T72" i="13"/>
  <c r="AB72" i="13"/>
  <c r="AJ72" i="13"/>
  <c r="H73" i="13"/>
  <c r="P73" i="13"/>
  <c r="X73" i="13"/>
  <c r="AF73" i="13"/>
  <c r="AN73" i="13"/>
  <c r="L74" i="13"/>
  <c r="T74" i="13"/>
  <c r="AB74" i="13"/>
  <c r="AJ74" i="13"/>
  <c r="H75" i="13"/>
  <c r="P75" i="13"/>
  <c r="X75" i="13"/>
  <c r="AF75" i="13"/>
  <c r="AN75" i="13"/>
  <c r="L76" i="13"/>
  <c r="T76" i="13"/>
  <c r="AB76" i="13"/>
  <c r="AJ76" i="13"/>
  <c r="H77" i="13"/>
  <c r="P77" i="13"/>
  <c r="X77" i="13"/>
  <c r="AF77" i="13"/>
  <c r="AN77" i="13"/>
  <c r="E71" i="13"/>
  <c r="AC70" i="13"/>
  <c r="AG73" i="13"/>
  <c r="M74" i="13"/>
  <c r="U74" i="13"/>
  <c r="AC74" i="13"/>
  <c r="AK74" i="13"/>
  <c r="I75" i="13"/>
  <c r="Q75" i="13"/>
  <c r="AG75" i="13"/>
  <c r="AO75" i="13"/>
  <c r="U76" i="13"/>
  <c r="AK76" i="13"/>
  <c r="Q77" i="13"/>
  <c r="Y77" i="13"/>
  <c r="AG77" i="13"/>
  <c r="AO77" i="13"/>
  <c r="E72" i="13"/>
  <c r="M66" i="13"/>
  <c r="U66" i="13"/>
  <c r="AC66" i="13"/>
  <c r="AK66" i="13"/>
  <c r="I67" i="13"/>
  <c r="Q67" i="13"/>
  <c r="Y67" i="13"/>
  <c r="AG67" i="13"/>
  <c r="AO67" i="13"/>
  <c r="M68" i="13"/>
  <c r="U68" i="13"/>
  <c r="AC68" i="13"/>
  <c r="AK68" i="13"/>
  <c r="I69" i="13"/>
  <c r="Q69" i="13"/>
  <c r="Y69" i="13"/>
  <c r="AG69" i="13"/>
  <c r="AO69" i="13"/>
  <c r="M70" i="13"/>
  <c r="U70" i="13"/>
  <c r="AK70" i="13"/>
  <c r="I71" i="13"/>
  <c r="Q71" i="13"/>
  <c r="Y71" i="13"/>
  <c r="AG71" i="13"/>
  <c r="AO71" i="13"/>
  <c r="M72" i="13"/>
  <c r="U72" i="13"/>
  <c r="AC72" i="13"/>
  <c r="AK72" i="13"/>
  <c r="I73" i="13"/>
  <c r="Q73" i="13"/>
  <c r="Y73" i="13"/>
  <c r="AO73" i="13"/>
  <c r="Y75" i="13"/>
  <c r="M76" i="13"/>
  <c r="AC76" i="13"/>
  <c r="AE73" i="13"/>
  <c r="W75" i="13"/>
  <c r="I77" i="13"/>
  <c r="K74" i="13"/>
  <c r="W77" i="13"/>
  <c r="AM73" i="13"/>
  <c r="AE75" i="13"/>
  <c r="O77" i="13"/>
  <c r="AM75" i="13"/>
  <c r="AA76" i="13"/>
  <c r="S74" i="13"/>
  <c r="K76" i="13"/>
  <c r="AE77" i="13"/>
  <c r="K72" i="13"/>
  <c r="AA74" i="13"/>
  <c r="S76" i="13"/>
  <c r="AM77" i="13"/>
  <c r="AA72" i="13"/>
  <c r="E70" i="13"/>
  <c r="O73" i="13"/>
  <c r="G75" i="13"/>
  <c r="AI76" i="13"/>
  <c r="W73" i="13"/>
  <c r="O75" i="13"/>
  <c r="G77" i="13"/>
  <c r="AI74" i="13"/>
  <c r="F65" i="13"/>
  <c r="J58" i="13"/>
  <c r="R58" i="13"/>
  <c r="Z58" i="13"/>
  <c r="AH58" i="13"/>
  <c r="E49" i="13"/>
  <c r="E57" i="13"/>
  <c r="K58" i="13"/>
  <c r="S58" i="13"/>
  <c r="AA58" i="13"/>
  <c r="AI58" i="13"/>
  <c r="E50" i="13"/>
  <c r="E58" i="13"/>
  <c r="L58" i="13"/>
  <c r="T58" i="13"/>
  <c r="AB58" i="13"/>
  <c r="AJ58" i="13"/>
  <c r="E51" i="13"/>
  <c r="E59" i="13"/>
  <c r="M58" i="13"/>
  <c r="U58" i="13"/>
  <c r="AC58" i="13"/>
  <c r="AK58" i="13"/>
  <c r="E52" i="13"/>
  <c r="E60" i="13"/>
  <c r="F58" i="13"/>
  <c r="N58" i="13"/>
  <c r="V58" i="13"/>
  <c r="AD58" i="13"/>
  <c r="AL58" i="13"/>
  <c r="E53" i="13"/>
  <c r="E61" i="13"/>
  <c r="G58" i="13"/>
  <c r="O58" i="13"/>
  <c r="W58" i="13"/>
  <c r="AE58" i="13"/>
  <c r="AM58" i="13"/>
  <c r="E54" i="13"/>
  <c r="H58" i="13"/>
  <c r="P58" i="13"/>
  <c r="X58" i="13"/>
  <c r="AF58" i="13"/>
  <c r="AN58" i="13"/>
  <c r="E55" i="13"/>
  <c r="I58" i="13"/>
  <c r="Q58" i="13"/>
  <c r="Y58" i="13"/>
  <c r="AG58" i="13"/>
  <c r="AO58" i="13"/>
  <c r="E56" i="13"/>
  <c r="F57" i="13"/>
  <c r="I52" i="13"/>
  <c r="AN55" i="13"/>
  <c r="AF55" i="13"/>
  <c r="X52" i="13"/>
  <c r="P56" i="13"/>
  <c r="P53" i="13"/>
  <c r="Y52" i="13"/>
  <c r="S53" i="13"/>
  <c r="G56" i="13"/>
  <c r="AL57" i="13"/>
  <c r="AD57" i="13"/>
  <c r="V57" i="13"/>
  <c r="AK55" i="13"/>
  <c r="M53" i="13"/>
  <c r="AG52" i="13"/>
  <c r="AJ57" i="13"/>
  <c r="AB57" i="13"/>
  <c r="L57" i="13"/>
  <c r="AO56" i="13"/>
  <c r="N55" i="13"/>
  <c r="F53" i="13"/>
  <c r="F55" i="13"/>
  <c r="AH52" i="13"/>
  <c r="R56" i="13"/>
  <c r="I55" i="13"/>
  <c r="AN57" i="13"/>
  <c r="AF57" i="13"/>
  <c r="X55" i="13"/>
  <c r="P52" i="13"/>
  <c r="H56" i="13"/>
  <c r="H53" i="13"/>
  <c r="AI56" i="13"/>
  <c r="Y55" i="13"/>
  <c r="Q52" i="13"/>
  <c r="W53" i="13"/>
  <c r="G55" i="13"/>
  <c r="K53" i="13"/>
  <c r="AK57" i="13"/>
  <c r="M52" i="13"/>
  <c r="M56" i="13"/>
  <c r="AA53" i="13"/>
  <c r="AG55" i="13"/>
  <c r="F51" i="13"/>
  <c r="T53" i="13"/>
  <c r="R53" i="13"/>
  <c r="S56" i="13"/>
  <c r="AD52" i="13"/>
  <c r="AK56" i="13"/>
  <c r="AJ52" i="13"/>
  <c r="F52" i="13"/>
  <c r="F56" i="13"/>
  <c r="AH55" i="13"/>
  <c r="AH56" i="13"/>
  <c r="Z52" i="13"/>
  <c r="R52" i="13"/>
  <c r="J56" i="13"/>
  <c r="I57" i="13"/>
  <c r="X57" i="13"/>
  <c r="P55" i="13"/>
  <c r="H52" i="13"/>
  <c r="Y57" i="13"/>
  <c r="O53" i="13"/>
  <c r="S52" i="13"/>
  <c r="Q55" i="13"/>
  <c r="AE53" i="13"/>
  <c r="W56" i="13"/>
  <c r="G57" i="13"/>
  <c r="U53" i="13"/>
  <c r="M55" i="13"/>
  <c r="AO52" i="13"/>
  <c r="AG57" i="13"/>
  <c r="F54" i="13"/>
  <c r="AJ53" i="13"/>
  <c r="AB53" i="13"/>
  <c r="T56" i="13"/>
  <c r="L53" i="13"/>
  <c r="G52" i="13"/>
  <c r="AF56" i="13"/>
  <c r="T52" i="13"/>
  <c r="AN52" i="13"/>
  <c r="G53" i="13"/>
  <c r="AL55" i="13"/>
  <c r="N52" i="13"/>
  <c r="AC57" i="13"/>
  <c r="AA56" i="13"/>
  <c r="AB55" i="13"/>
  <c r="L55" i="13"/>
  <c r="AH57" i="13"/>
  <c r="Z55" i="13"/>
  <c r="R55" i="13"/>
  <c r="J52" i="13"/>
  <c r="I53" i="13"/>
  <c r="P57" i="13"/>
  <c r="H55" i="13"/>
  <c r="Z56" i="13"/>
  <c r="Y53" i="13"/>
  <c r="O56" i="13"/>
  <c r="S55" i="13"/>
  <c r="Q57" i="13"/>
  <c r="AM53" i="13"/>
  <c r="AE56" i="13"/>
  <c r="W55" i="13"/>
  <c r="AL53" i="13"/>
  <c r="AD53" i="13"/>
  <c r="V53" i="13"/>
  <c r="N53" i="13"/>
  <c r="AI53" i="13"/>
  <c r="K52" i="13"/>
  <c r="U52" i="13"/>
  <c r="U56" i="13"/>
  <c r="M57" i="13"/>
  <c r="W52" i="13"/>
  <c r="AA52" i="13"/>
  <c r="AO55" i="13"/>
  <c r="AG53" i="13"/>
  <c r="F50" i="13"/>
  <c r="AJ56" i="13"/>
  <c r="AB56" i="13"/>
  <c r="L56" i="13"/>
  <c r="AN53" i="13"/>
  <c r="AI55" i="13"/>
  <c r="AM57" i="13"/>
  <c r="AC55" i="13"/>
  <c r="X56" i="13"/>
  <c r="AL52" i="13"/>
  <c r="V52" i="13"/>
  <c r="AK52" i="13"/>
  <c r="AJ55" i="13"/>
  <c r="AB52" i="13"/>
  <c r="L52" i="13"/>
  <c r="F49" i="13"/>
  <c r="Z57" i="13"/>
  <c r="R57" i="13"/>
  <c r="J55" i="13"/>
  <c r="I56" i="13"/>
  <c r="H57" i="13"/>
  <c r="Y56" i="13"/>
  <c r="O55" i="13"/>
  <c r="S57" i="13"/>
  <c r="Q53" i="13"/>
  <c r="AM56" i="13"/>
  <c r="AE55" i="13"/>
  <c r="AE52" i="13"/>
  <c r="W57" i="13"/>
  <c r="AL56" i="13"/>
  <c r="AD56" i="13"/>
  <c r="V56" i="13"/>
  <c r="N56" i="13"/>
  <c r="K55" i="13"/>
  <c r="AC53" i="13"/>
  <c r="U55" i="13"/>
  <c r="AA55" i="13"/>
  <c r="AO57" i="13"/>
  <c r="AG56" i="13"/>
  <c r="F61" i="13"/>
  <c r="AF53" i="13"/>
  <c r="O52" i="13"/>
  <c r="F59" i="13"/>
  <c r="T55" i="13"/>
  <c r="J53" i="13"/>
  <c r="AF52" i="13"/>
  <c r="AI57" i="13"/>
  <c r="K56" i="13"/>
  <c r="F60" i="13"/>
  <c r="AH53" i="13"/>
  <c r="J57" i="13"/>
  <c r="AI52" i="13"/>
  <c r="O57" i="13"/>
  <c r="Q56" i="13"/>
  <c r="AM55" i="13"/>
  <c r="AM52" i="13"/>
  <c r="AE57" i="13"/>
  <c r="V55" i="13"/>
  <c r="N57" i="13"/>
  <c r="K57" i="13"/>
  <c r="AC52" i="13"/>
  <c r="AC56" i="13"/>
  <c r="U57" i="13"/>
  <c r="AA57" i="13"/>
  <c r="AO53" i="13"/>
  <c r="Z53" i="13"/>
  <c r="AN56" i="13"/>
  <c r="AK53" i="13"/>
  <c r="X53" i="13"/>
  <c r="AD55" i="13"/>
  <c r="T57" i="13"/>
  <c r="F45" i="13"/>
  <c r="I45" i="13"/>
  <c r="G45" i="13"/>
  <c r="H45" i="13"/>
  <c r="J45" i="13"/>
  <c r="E45" i="13"/>
  <c r="AF4" i="14"/>
  <c r="AF6" i="14" s="1"/>
  <c r="AE6" i="14"/>
  <c r="F6" i="14"/>
  <c r="F7" i="14" s="1"/>
  <c r="D100" i="13"/>
  <c r="D64" i="13"/>
  <c r="D48" i="13"/>
  <c r="D44" i="13"/>
  <c r="D39" i="13"/>
  <c r="X137" i="13"/>
  <c r="G62" i="11"/>
  <c r="B74" i="5"/>
  <c r="B127" i="6" s="1"/>
  <c r="C127" i="6" s="1"/>
  <c r="B72" i="14"/>
  <c r="R4" i="11" s="1"/>
  <c r="C32" i="7"/>
  <c r="C76" i="14" s="1"/>
  <c r="C41" i="7"/>
  <c r="C47" i="7"/>
  <c r="C23" i="7"/>
  <c r="C24" i="11" s="1"/>
  <c r="C15" i="7"/>
  <c r="C16" i="11" s="1"/>
  <c r="B10" i="8"/>
  <c r="B16" i="5"/>
  <c r="B108" i="12" s="1"/>
  <c r="J59" i="11" l="1"/>
  <c r="I61" i="11"/>
  <c r="E39" i="13"/>
  <c r="L39" i="13"/>
  <c r="T39" i="13"/>
  <c r="AB39" i="13"/>
  <c r="AJ39" i="13"/>
  <c r="AJ42" i="13" s="1"/>
  <c r="Z39" i="13"/>
  <c r="Z42" i="13" s="1"/>
  <c r="AI39" i="13"/>
  <c r="AI42" i="13" s="1"/>
  <c r="M39" i="13"/>
  <c r="M42" i="13" s="1"/>
  <c r="U39" i="13"/>
  <c r="U42" i="13" s="1"/>
  <c r="AC39" i="13"/>
  <c r="AC42" i="13" s="1"/>
  <c r="AK39" i="13"/>
  <c r="AK42" i="13" s="1"/>
  <c r="R39" i="13"/>
  <c r="R42" i="13" s="1"/>
  <c r="S39" i="13"/>
  <c r="S42" i="13" s="1"/>
  <c r="F39" i="13"/>
  <c r="F42" i="13" s="1"/>
  <c r="N39" i="13"/>
  <c r="N42" i="13" s="1"/>
  <c r="V39" i="13"/>
  <c r="V42" i="13" s="1"/>
  <c r="AD39" i="13"/>
  <c r="AL39" i="13"/>
  <c r="AL42" i="13" s="1"/>
  <c r="G39" i="13"/>
  <c r="G42" i="13" s="1"/>
  <c r="O39" i="13"/>
  <c r="W39" i="13"/>
  <c r="W42" i="13" s="1"/>
  <c r="AE39" i="13"/>
  <c r="AE42" i="13" s="1"/>
  <c r="AM39" i="13"/>
  <c r="AM42" i="13" s="1"/>
  <c r="AH39" i="13"/>
  <c r="AH42" i="13" s="1"/>
  <c r="H39" i="13"/>
  <c r="H42" i="13" s="1"/>
  <c r="P39" i="13"/>
  <c r="P42" i="13" s="1"/>
  <c r="X39" i="13"/>
  <c r="X42" i="13" s="1"/>
  <c r="AF39" i="13"/>
  <c r="AF42" i="13" s="1"/>
  <c r="AN39" i="13"/>
  <c r="AN42" i="13" s="1"/>
  <c r="AA39" i="13"/>
  <c r="I39" i="13"/>
  <c r="I42" i="13" s="1"/>
  <c r="Q39" i="13"/>
  <c r="Q42" i="13" s="1"/>
  <c r="Y39" i="13"/>
  <c r="AG39" i="13"/>
  <c r="AG42" i="13" s="1"/>
  <c r="AO39" i="13"/>
  <c r="J39" i="13"/>
  <c r="J42" i="13" s="1"/>
  <c r="K39" i="13"/>
  <c r="K42" i="13" s="1"/>
  <c r="C51" i="11"/>
  <c r="C42" i="11"/>
  <c r="AP11" i="13"/>
  <c r="AQ11" i="13" s="1"/>
  <c r="AP12" i="13"/>
  <c r="AQ12" i="13" s="1"/>
  <c r="AP13" i="13"/>
  <c r="AQ13" i="13" s="1"/>
  <c r="H10" i="13"/>
  <c r="H26" i="13" s="1"/>
  <c r="AB10" i="13"/>
  <c r="AB26" i="13" s="1"/>
  <c r="J10" i="13"/>
  <c r="J26" i="13" s="1"/>
  <c r="AG10" i="13"/>
  <c r="AG26" i="13" s="1"/>
  <c r="AK10" i="13"/>
  <c r="AK26" i="13" s="1"/>
  <c r="AH10" i="13"/>
  <c r="AH26" i="13" s="1"/>
  <c r="Z10" i="13"/>
  <c r="Z26" i="13" s="1"/>
  <c r="G10" i="13"/>
  <c r="G26" i="13" s="1"/>
  <c r="AO10" i="13"/>
  <c r="AO26" i="13" s="1"/>
  <c r="AE10" i="13"/>
  <c r="AE26" i="13" s="1"/>
  <c r="AL10" i="13"/>
  <c r="AL26" i="13" s="1"/>
  <c r="T10" i="13"/>
  <c r="T26" i="13" s="1"/>
  <c r="E10" i="13"/>
  <c r="Y10" i="13"/>
  <c r="Y26" i="13" s="1"/>
  <c r="AN10" i="13"/>
  <c r="AN26" i="13" s="1"/>
  <c r="P10" i="13"/>
  <c r="P26" i="13" s="1"/>
  <c r="F10" i="13"/>
  <c r="F26" i="13" s="1"/>
  <c r="U10" i="13"/>
  <c r="U26" i="13" s="1"/>
  <c r="R10" i="13"/>
  <c r="R26" i="13" s="1"/>
  <c r="AD10" i="13"/>
  <c r="AD26" i="13" s="1"/>
  <c r="L10" i="13"/>
  <c r="L26" i="13" s="1"/>
  <c r="AI10" i="13"/>
  <c r="AI26" i="13" s="1"/>
  <c r="Q10" i="13"/>
  <c r="Q26" i="13" s="1"/>
  <c r="AF10" i="13"/>
  <c r="AF26" i="13" s="1"/>
  <c r="N10" i="13"/>
  <c r="N26" i="13" s="1"/>
  <c r="K10" i="13"/>
  <c r="K26" i="13" s="1"/>
  <c r="AM10" i="13"/>
  <c r="AM26" i="13" s="1"/>
  <c r="AJ10" i="13"/>
  <c r="AJ26" i="13" s="1"/>
  <c r="O10" i="13"/>
  <c r="O26" i="13" s="1"/>
  <c r="W10" i="13"/>
  <c r="W26" i="13" s="1"/>
  <c r="V10" i="13"/>
  <c r="V26" i="13" s="1"/>
  <c r="AA10" i="13"/>
  <c r="AA26" i="13" s="1"/>
  <c r="I10" i="13"/>
  <c r="I26" i="13" s="1"/>
  <c r="X10" i="13"/>
  <c r="X26" i="13" s="1"/>
  <c r="S10" i="13"/>
  <c r="S26" i="13" s="1"/>
  <c r="AC10" i="13"/>
  <c r="AC26" i="13" s="1"/>
  <c r="M10" i="13"/>
  <c r="M26" i="13" s="1"/>
  <c r="AP144" i="13"/>
  <c r="AQ144" i="13" s="1"/>
  <c r="AP140" i="13"/>
  <c r="AQ140" i="13" s="1"/>
  <c r="AP141" i="13"/>
  <c r="AQ141" i="13" s="1"/>
  <c r="AP143" i="13"/>
  <c r="AQ143" i="13" s="1"/>
  <c r="AP142" i="13"/>
  <c r="AQ142" i="13" s="1"/>
  <c r="G139" i="13"/>
  <c r="G145" i="13" s="1"/>
  <c r="O139" i="13"/>
  <c r="O145" i="13" s="1"/>
  <c r="W139" i="13"/>
  <c r="W145" i="13" s="1"/>
  <c r="AE139" i="13"/>
  <c r="AE145" i="13" s="1"/>
  <c r="AM139" i="13"/>
  <c r="AM145" i="13" s="1"/>
  <c r="AL139" i="13"/>
  <c r="AL145" i="13" s="1"/>
  <c r="H139" i="13"/>
  <c r="H145" i="13" s="1"/>
  <c r="P139" i="13"/>
  <c r="P145" i="13" s="1"/>
  <c r="X139" i="13"/>
  <c r="X145" i="13" s="1"/>
  <c r="AF139" i="13"/>
  <c r="AF145" i="13" s="1"/>
  <c r="AN139" i="13"/>
  <c r="AN145" i="13" s="1"/>
  <c r="E139" i="13"/>
  <c r="I139" i="13"/>
  <c r="I145" i="13" s="1"/>
  <c r="Q139" i="13"/>
  <c r="Q145" i="13" s="1"/>
  <c r="Y139" i="13"/>
  <c r="Y145" i="13" s="1"/>
  <c r="AG139" i="13"/>
  <c r="AG145" i="13" s="1"/>
  <c r="AO139" i="13"/>
  <c r="AO145" i="13" s="1"/>
  <c r="AD139" i="13"/>
  <c r="AD145" i="13" s="1"/>
  <c r="J139" i="13"/>
  <c r="J145" i="13" s="1"/>
  <c r="R139" i="13"/>
  <c r="R145" i="13" s="1"/>
  <c r="Z139" i="13"/>
  <c r="Z145" i="13" s="1"/>
  <c r="AH139" i="13"/>
  <c r="AH145" i="13" s="1"/>
  <c r="M139" i="13"/>
  <c r="M145" i="13" s="1"/>
  <c r="AK139" i="13"/>
  <c r="AK145" i="13" s="1"/>
  <c r="V139" i="13"/>
  <c r="V145" i="13" s="1"/>
  <c r="K139" i="13"/>
  <c r="K145" i="13" s="1"/>
  <c r="S139" i="13"/>
  <c r="S145" i="13" s="1"/>
  <c r="AA139" i="13"/>
  <c r="AA145" i="13" s="1"/>
  <c r="AI139" i="13"/>
  <c r="AI145" i="13" s="1"/>
  <c r="AC139" i="13"/>
  <c r="AC145" i="13" s="1"/>
  <c r="N139" i="13"/>
  <c r="N145" i="13" s="1"/>
  <c r="L139" i="13"/>
  <c r="L145" i="13" s="1"/>
  <c r="T139" i="13"/>
  <c r="T145" i="13" s="1"/>
  <c r="AB139" i="13"/>
  <c r="AB145" i="13" s="1"/>
  <c r="AJ139" i="13"/>
  <c r="AJ145" i="13" s="1"/>
  <c r="U139" i="13"/>
  <c r="U145" i="13" s="1"/>
  <c r="F139" i="13"/>
  <c r="F145" i="13" s="1"/>
  <c r="J100" i="13"/>
  <c r="J119" i="13" s="1"/>
  <c r="R100" i="13"/>
  <c r="R119" i="13" s="1"/>
  <c r="Z100" i="13"/>
  <c r="Z119" i="13" s="1"/>
  <c r="AH100" i="13"/>
  <c r="AH119" i="13" s="1"/>
  <c r="AA100" i="13"/>
  <c r="AA119" i="13" s="1"/>
  <c r="K100" i="13"/>
  <c r="K119" i="13" s="1"/>
  <c r="S100" i="13"/>
  <c r="S119" i="13" s="1"/>
  <c r="AI100" i="13"/>
  <c r="AI119" i="13" s="1"/>
  <c r="L100" i="13"/>
  <c r="L119" i="13" s="1"/>
  <c r="T100" i="13"/>
  <c r="AB100" i="13"/>
  <c r="AB119" i="13" s="1"/>
  <c r="AJ100" i="13"/>
  <c r="AJ119" i="13" s="1"/>
  <c r="M100" i="13"/>
  <c r="M119" i="13" s="1"/>
  <c r="U100" i="13"/>
  <c r="U119" i="13" s="1"/>
  <c r="AC100" i="13"/>
  <c r="AC119" i="13" s="1"/>
  <c r="AK100" i="13"/>
  <c r="AK119" i="13" s="1"/>
  <c r="N100" i="13"/>
  <c r="N119" i="13" s="1"/>
  <c r="V100" i="13"/>
  <c r="V119" i="13" s="1"/>
  <c r="AD100" i="13"/>
  <c r="AD119" i="13" s="1"/>
  <c r="AL100" i="13"/>
  <c r="AL119" i="13" s="1"/>
  <c r="F100" i="13"/>
  <c r="F119" i="13" s="1"/>
  <c r="G100" i="13"/>
  <c r="G119" i="13" s="1"/>
  <c r="O100" i="13"/>
  <c r="O119" i="13" s="1"/>
  <c r="W100" i="13"/>
  <c r="W119" i="13" s="1"/>
  <c r="AE100" i="13"/>
  <c r="AE119" i="13" s="1"/>
  <c r="AM100" i="13"/>
  <c r="AM119" i="13" s="1"/>
  <c r="H100" i="13"/>
  <c r="H119" i="13" s="1"/>
  <c r="P100" i="13"/>
  <c r="P119" i="13" s="1"/>
  <c r="X100" i="13"/>
  <c r="X119" i="13" s="1"/>
  <c r="AF100" i="13"/>
  <c r="AF119" i="13" s="1"/>
  <c r="AN100" i="13"/>
  <c r="AN119" i="13" s="1"/>
  <c r="E100" i="13"/>
  <c r="I100" i="13"/>
  <c r="I119" i="13" s="1"/>
  <c r="Q100" i="13"/>
  <c r="Q119" i="13" s="1"/>
  <c r="Y100" i="13"/>
  <c r="Y119" i="13" s="1"/>
  <c r="AG100" i="13"/>
  <c r="AG119" i="13" s="1"/>
  <c r="AO100" i="13"/>
  <c r="AO119" i="13" s="1"/>
  <c r="J64" i="13"/>
  <c r="R64" i="13"/>
  <c r="Z64" i="13"/>
  <c r="AH64" i="13"/>
  <c r="F64" i="13"/>
  <c r="F78" i="13" s="1"/>
  <c r="G64" i="13"/>
  <c r="AM64" i="13"/>
  <c r="K64" i="13"/>
  <c r="S64" i="13"/>
  <c r="AA64" i="13"/>
  <c r="AI64" i="13"/>
  <c r="N64" i="13"/>
  <c r="AL64" i="13"/>
  <c r="O64" i="13"/>
  <c r="AE64" i="13"/>
  <c r="L64" i="13"/>
  <c r="T64" i="13"/>
  <c r="AB64" i="13"/>
  <c r="AJ64" i="13"/>
  <c r="AD64" i="13"/>
  <c r="M64" i="13"/>
  <c r="U64" i="13"/>
  <c r="AC64" i="13"/>
  <c r="AK64" i="13"/>
  <c r="V64" i="13"/>
  <c r="W64" i="13"/>
  <c r="H64" i="13"/>
  <c r="P64" i="13"/>
  <c r="X64" i="13"/>
  <c r="AF64" i="13"/>
  <c r="AN64" i="13"/>
  <c r="E64" i="13"/>
  <c r="I64" i="13"/>
  <c r="Q64" i="13"/>
  <c r="Y64" i="13"/>
  <c r="AG64" i="13"/>
  <c r="AO64" i="13"/>
  <c r="E48" i="13"/>
  <c r="F48" i="13"/>
  <c r="E44" i="13"/>
  <c r="AM44" i="13"/>
  <c r="AM46" i="13" s="1"/>
  <c r="N44" i="13"/>
  <c r="N46" i="13" s="1"/>
  <c r="T44" i="13"/>
  <c r="T46" i="13" s="1"/>
  <c r="J44" i="13"/>
  <c r="J46" i="13" s="1"/>
  <c r="AF44" i="13"/>
  <c r="AF46" i="13" s="1"/>
  <c r="G44" i="13"/>
  <c r="G46" i="13" s="1"/>
  <c r="O44" i="13"/>
  <c r="O46" i="13" s="1"/>
  <c r="F44" i="13"/>
  <c r="F46" i="13" s="1"/>
  <c r="L44" i="13"/>
  <c r="L46" i="13" s="1"/>
  <c r="AO44" i="13"/>
  <c r="AO46" i="13" s="1"/>
  <c r="X44" i="13"/>
  <c r="X46" i="13" s="1"/>
  <c r="AA44" i="13"/>
  <c r="AA46" i="13" s="1"/>
  <c r="AK44" i="13"/>
  <c r="AK46" i="13" s="1"/>
  <c r="AG44" i="13"/>
  <c r="AG46" i="13" s="1"/>
  <c r="P44" i="13"/>
  <c r="P46" i="13" s="1"/>
  <c r="AL44" i="13"/>
  <c r="AL46" i="13" s="1"/>
  <c r="M44" i="13"/>
  <c r="M46" i="13" s="1"/>
  <c r="I44" i="13"/>
  <c r="I46" i="13" s="1"/>
  <c r="AC44" i="13"/>
  <c r="AC46" i="13" s="1"/>
  <c r="Y44" i="13"/>
  <c r="Y46" i="13" s="1"/>
  <c r="H44" i="13"/>
  <c r="H46" i="13" s="1"/>
  <c r="AH44" i="13"/>
  <c r="AH46" i="13" s="1"/>
  <c r="U44" i="13"/>
  <c r="U46" i="13" s="1"/>
  <c r="AI44" i="13"/>
  <c r="AI46" i="13" s="1"/>
  <c r="Q44" i="13"/>
  <c r="Q46" i="13" s="1"/>
  <c r="AD44" i="13"/>
  <c r="AD46" i="13" s="1"/>
  <c r="AJ44" i="13"/>
  <c r="AJ46" i="13" s="1"/>
  <c r="S44" i="13"/>
  <c r="S46" i="13" s="1"/>
  <c r="Z44" i="13"/>
  <c r="Z46" i="13" s="1"/>
  <c r="AE44" i="13"/>
  <c r="AE46" i="13" s="1"/>
  <c r="V44" i="13"/>
  <c r="V46" i="13" s="1"/>
  <c r="AB44" i="13"/>
  <c r="AB46" i="13" s="1"/>
  <c r="K44" i="13"/>
  <c r="K46" i="13" s="1"/>
  <c r="R44" i="13"/>
  <c r="R46" i="13" s="1"/>
  <c r="AN44" i="13"/>
  <c r="AN46" i="13" s="1"/>
  <c r="W44" i="13"/>
  <c r="W46" i="13" s="1"/>
  <c r="AP45" i="13"/>
  <c r="AQ45" i="13" s="1"/>
  <c r="S4" i="11"/>
  <c r="G6" i="14"/>
  <c r="G7" i="14" s="1"/>
  <c r="B106" i="12"/>
  <c r="D156" i="13" a="1"/>
  <c r="AP113" i="13"/>
  <c r="AQ113" i="13" s="1"/>
  <c r="AP115" i="13"/>
  <c r="AQ115" i="13" s="1"/>
  <c r="AP106" i="13"/>
  <c r="AQ106" i="13" s="1"/>
  <c r="AP117" i="13"/>
  <c r="AQ117" i="13" s="1"/>
  <c r="AP112" i="13"/>
  <c r="AQ112" i="13" s="1"/>
  <c r="AP104" i="13"/>
  <c r="AQ104" i="13" s="1"/>
  <c r="AP111" i="13"/>
  <c r="AQ111" i="13" s="1"/>
  <c r="AP103" i="13"/>
  <c r="AQ103" i="13" s="1"/>
  <c r="AP110" i="13"/>
  <c r="AQ110" i="13" s="1"/>
  <c r="AP107" i="13"/>
  <c r="AQ107" i="13" s="1"/>
  <c r="AP109" i="13"/>
  <c r="AQ109" i="13" s="1"/>
  <c r="AP101" i="13"/>
  <c r="AP105" i="13"/>
  <c r="AQ105" i="13" s="1"/>
  <c r="AP118" i="13"/>
  <c r="AQ118" i="13" s="1"/>
  <c r="AP108" i="13"/>
  <c r="AQ108" i="13" s="1"/>
  <c r="AP116" i="13"/>
  <c r="AQ116" i="13" s="1"/>
  <c r="AP114" i="13"/>
  <c r="AQ114" i="13" s="1"/>
  <c r="AP102" i="13"/>
  <c r="AQ102" i="13" s="1"/>
  <c r="T119" i="13"/>
  <c r="AP66" i="13"/>
  <c r="AQ66" i="13" s="1"/>
  <c r="AP71" i="13"/>
  <c r="AQ71" i="13" s="1"/>
  <c r="AP68" i="13"/>
  <c r="AQ68" i="13" s="1"/>
  <c r="AP73" i="13"/>
  <c r="AQ73" i="13" s="1"/>
  <c r="AP75" i="13"/>
  <c r="AQ75" i="13" s="1"/>
  <c r="AP67" i="13"/>
  <c r="AQ67" i="13" s="1"/>
  <c r="AP77" i="13"/>
  <c r="AQ77" i="13" s="1"/>
  <c r="AP72" i="13"/>
  <c r="AQ72" i="13" s="1"/>
  <c r="AP74" i="13"/>
  <c r="AQ74" i="13" s="1"/>
  <c r="AP76" i="13"/>
  <c r="AQ76" i="13" s="1"/>
  <c r="AP70" i="13"/>
  <c r="AQ70" i="13" s="1"/>
  <c r="AP69" i="13"/>
  <c r="AQ69" i="13" s="1"/>
  <c r="AP56" i="13"/>
  <c r="AQ56" i="13" s="1"/>
  <c r="AP55" i="13"/>
  <c r="AQ55" i="13" s="1"/>
  <c r="AP52" i="13"/>
  <c r="AQ52" i="13" s="1"/>
  <c r="AP58" i="13"/>
  <c r="AQ58" i="13" s="1"/>
  <c r="AP53" i="13"/>
  <c r="AQ53" i="13" s="1"/>
  <c r="AP57" i="13"/>
  <c r="AQ57" i="13" s="1"/>
  <c r="AP40" i="13"/>
  <c r="AQ40" i="13" s="1"/>
  <c r="AP41" i="13"/>
  <c r="AQ41" i="13" s="1"/>
  <c r="Y42" i="13"/>
  <c r="AA42" i="13"/>
  <c r="AD42" i="13"/>
  <c r="T42" i="13"/>
  <c r="L42" i="13"/>
  <c r="O42" i="13"/>
  <c r="AO42" i="13"/>
  <c r="AB42" i="13"/>
  <c r="Y137" i="13"/>
  <c r="B20" i="8"/>
  <c r="B117" i="12"/>
  <c r="B76" i="5"/>
  <c r="H62" i="11"/>
  <c r="B43" i="12"/>
  <c r="C75" i="14"/>
  <c r="B18" i="5"/>
  <c r="K59" i="11" l="1"/>
  <c r="J61" i="11"/>
  <c r="B77" i="5"/>
  <c r="F122" i="6"/>
  <c r="D122" i="6"/>
  <c r="E122" i="6" s="1"/>
  <c r="E26" i="13"/>
  <c r="AP26" i="13" s="1"/>
  <c r="AQ26" i="13" s="1"/>
  <c r="AP10" i="13"/>
  <c r="AQ10" i="13" s="1"/>
  <c r="F6" i="13"/>
  <c r="G166" i="13" s="1"/>
  <c r="G60" i="13" s="1"/>
  <c r="F62" i="13"/>
  <c r="E158" i="13"/>
  <c r="E159" i="13"/>
  <c r="E160" i="13"/>
  <c r="E161" i="13"/>
  <c r="E157" i="13"/>
  <c r="AC157" i="13"/>
  <c r="AJ160" i="13"/>
  <c r="Z160" i="13"/>
  <c r="Q157" i="13"/>
  <c r="F158" i="13"/>
  <c r="R157" i="13"/>
  <c r="R161" i="13"/>
  <c r="V159" i="13"/>
  <c r="Y161" i="13"/>
  <c r="H158" i="13"/>
  <c r="T157" i="13"/>
  <c r="I158" i="13"/>
  <c r="T160" i="13"/>
  <c r="I157" i="13"/>
  <c r="AH159" i="13"/>
  <c r="H161" i="13"/>
  <c r="S158" i="13"/>
  <c r="W157" i="13"/>
  <c r="AN159" i="13"/>
  <c r="T161" i="13"/>
  <c r="O160" i="13"/>
  <c r="AJ159" i="13"/>
  <c r="AL159" i="13"/>
  <c r="H157" i="13"/>
  <c r="P161" i="13"/>
  <c r="AA161" i="13"/>
  <c r="P160" i="13"/>
  <c r="U160" i="13"/>
  <c r="S157" i="13"/>
  <c r="AC159" i="13"/>
  <c r="AM157" i="13"/>
  <c r="AC158" i="13"/>
  <c r="AG158" i="13"/>
  <c r="I159" i="13"/>
  <c r="AH157" i="13"/>
  <c r="AM158" i="13"/>
  <c r="L157" i="13"/>
  <c r="AK159" i="13"/>
  <c r="P159" i="13"/>
  <c r="AK160" i="13"/>
  <c r="AK161" i="13"/>
  <c r="T158" i="13"/>
  <c r="AC161" i="13"/>
  <c r="J158" i="13"/>
  <c r="F160" i="13"/>
  <c r="AB158" i="13"/>
  <c r="G158" i="13"/>
  <c r="AA157" i="13"/>
  <c r="W160" i="13"/>
  <c r="H160" i="13"/>
  <c r="X158" i="13"/>
  <c r="AN158" i="13"/>
  <c r="AI157" i="13"/>
  <c r="G160" i="13"/>
  <c r="W158" i="13"/>
  <c r="AE161" i="13"/>
  <c r="R159" i="13"/>
  <c r="AE160" i="13"/>
  <c r="K159" i="13"/>
  <c r="S160" i="13"/>
  <c r="AA159" i="13"/>
  <c r="O159" i="13"/>
  <c r="L159" i="13"/>
  <c r="AJ157" i="13"/>
  <c r="Z159" i="13"/>
  <c r="K160" i="13"/>
  <c r="S161" i="13"/>
  <c r="K157" i="13"/>
  <c r="X157" i="13"/>
  <c r="M160" i="13"/>
  <c r="AI161" i="13"/>
  <c r="AL157" i="13"/>
  <c r="Q158" i="13"/>
  <c r="AG161" i="13"/>
  <c r="U161" i="13"/>
  <c r="AH160" i="13"/>
  <c r="X159" i="13"/>
  <c r="V158" i="13"/>
  <c r="AL158" i="13"/>
  <c r="L158" i="13"/>
  <c r="G159" i="13"/>
  <c r="X160" i="13"/>
  <c r="AN160" i="13"/>
  <c r="AB157" i="13"/>
  <c r="X161" i="13"/>
  <c r="AD159" i="13"/>
  <c r="W159" i="13"/>
  <c r="R160" i="13"/>
  <c r="AI158" i="13"/>
  <c r="AE157" i="13"/>
  <c r="N159" i="13"/>
  <c r="Y159" i="13"/>
  <c r="V161" i="13"/>
  <c r="M161" i="13"/>
  <c r="P157" i="13"/>
  <c r="W161" i="13"/>
  <c r="G157" i="13"/>
  <c r="AD161" i="13"/>
  <c r="H159" i="13"/>
  <c r="AD158" i="13"/>
  <c r="N161" i="13"/>
  <c r="AF158" i="13"/>
  <c r="O161" i="13"/>
  <c r="AA158" i="13"/>
  <c r="AB159" i="13"/>
  <c r="F159" i="13"/>
  <c r="AM160" i="13"/>
  <c r="AJ158" i="13"/>
  <c r="AL161" i="13"/>
  <c r="N157" i="13"/>
  <c r="Z158" i="13"/>
  <c r="V160" i="13"/>
  <c r="AL160" i="13"/>
  <c r="Z157" i="13"/>
  <c r="Z161" i="13"/>
  <c r="AF157" i="13"/>
  <c r="P158" i="13"/>
  <c r="K161" i="13"/>
  <c r="Q159" i="13"/>
  <c r="AO159" i="13"/>
  <c r="K158" i="13"/>
  <c r="AI160" i="13"/>
  <c r="AF161" i="13"/>
  <c r="AH158" i="13"/>
  <c r="T159" i="13"/>
  <c r="AB161" i="13"/>
  <c r="M159" i="13"/>
  <c r="AN161" i="13"/>
  <c r="AK158" i="13"/>
  <c r="R158" i="13"/>
  <c r="AD157" i="13"/>
  <c r="N158" i="13"/>
  <c r="J161" i="13"/>
  <c r="I160" i="13"/>
  <c r="U158" i="13"/>
  <c r="F161" i="13"/>
  <c r="Q161" i="13"/>
  <c r="Y158" i="13"/>
  <c r="S159" i="13"/>
  <c r="AN157" i="13"/>
  <c r="AO161" i="13"/>
  <c r="M158" i="13"/>
  <c r="N160" i="13"/>
  <c r="AD160" i="13"/>
  <c r="J157" i="13"/>
  <c r="AH161" i="13"/>
  <c r="Y160" i="13"/>
  <c r="AF160" i="13"/>
  <c r="AF159" i="13"/>
  <c r="AE158" i="13"/>
  <c r="I161" i="13"/>
  <c r="AO157" i="13"/>
  <c r="AM161" i="13"/>
  <c r="AA160" i="13"/>
  <c r="O157" i="13"/>
  <c r="AC160" i="13"/>
  <c r="V157" i="13"/>
  <c r="U159" i="13"/>
  <c r="AJ161" i="13"/>
  <c r="L161" i="13"/>
  <c r="AO160" i="13"/>
  <c r="AK157" i="13"/>
  <c r="M157" i="13"/>
  <c r="AI159" i="13"/>
  <c r="J160" i="13"/>
  <c r="AG159" i="13"/>
  <c r="AG157" i="13"/>
  <c r="L160" i="13"/>
  <c r="AM159" i="13"/>
  <c r="AO158" i="13"/>
  <c r="AE159" i="13"/>
  <c r="AG160" i="13"/>
  <c r="Y157" i="13"/>
  <c r="G161" i="13"/>
  <c r="J159" i="13"/>
  <c r="Q160" i="13"/>
  <c r="F157" i="13"/>
  <c r="O158" i="13"/>
  <c r="AB160" i="13"/>
  <c r="U157" i="13"/>
  <c r="E145" i="13"/>
  <c r="AP145" i="13" s="1"/>
  <c r="AQ145" i="13" s="1"/>
  <c r="AP139" i="13"/>
  <c r="AQ139" i="13" s="1"/>
  <c r="G44" i="11"/>
  <c r="Q132" i="11"/>
  <c r="Q133" i="11" s="1"/>
  <c r="R125" i="11"/>
  <c r="H6" i="14"/>
  <c r="H7" i="14" s="1"/>
  <c r="D156" i="13"/>
  <c r="E119" i="13"/>
  <c r="AP119" i="13" s="1"/>
  <c r="AQ119" i="13" s="1"/>
  <c r="AP100" i="13"/>
  <c r="AQ100" i="13" s="1"/>
  <c r="E78" i="13"/>
  <c r="AP64" i="13"/>
  <c r="AQ64" i="13" s="1"/>
  <c r="E62" i="13"/>
  <c r="E46" i="13"/>
  <c r="AP46" i="13" s="1"/>
  <c r="AQ46" i="13" s="1"/>
  <c r="AP44" i="13"/>
  <c r="AQ44" i="13" s="1"/>
  <c r="AP39" i="13"/>
  <c r="AQ39" i="13" s="1"/>
  <c r="E42" i="13"/>
  <c r="AP42" i="13" s="1"/>
  <c r="AQ42" i="13" s="1"/>
  <c r="Z137" i="13"/>
  <c r="C9" i="14"/>
  <c r="D9" i="14" s="1"/>
  <c r="E9" i="14" s="1"/>
  <c r="F9" i="14" s="1"/>
  <c r="G9" i="14" s="1"/>
  <c r="H9" i="14" s="1"/>
  <c r="I9" i="14" s="1"/>
  <c r="J9" i="14" s="1"/>
  <c r="K9" i="14" s="1"/>
  <c r="L9" i="14" s="1"/>
  <c r="M9" i="14" s="1"/>
  <c r="N9" i="14" s="1"/>
  <c r="O9" i="14" s="1"/>
  <c r="P9" i="14" s="1"/>
  <c r="Q9" i="14" s="1"/>
  <c r="R9" i="14" s="1"/>
  <c r="S9" i="14" s="1"/>
  <c r="T9" i="14" s="1"/>
  <c r="U9" i="14" s="1"/>
  <c r="V9" i="14" s="1"/>
  <c r="W9" i="14" s="1"/>
  <c r="X9" i="14" s="1"/>
  <c r="Y9" i="14" s="1"/>
  <c r="Z9" i="14" s="1"/>
  <c r="AA9" i="14" s="1"/>
  <c r="AB9" i="14" s="1"/>
  <c r="AC9" i="14" s="1"/>
  <c r="AD9" i="14" s="1"/>
  <c r="AE9" i="14" s="1"/>
  <c r="AF9" i="14" s="1"/>
  <c r="B74" i="14"/>
  <c r="R6" i="11" s="1"/>
  <c r="B109" i="12"/>
  <c r="B79" i="5"/>
  <c r="I62" i="11"/>
  <c r="L59" i="11" l="1"/>
  <c r="K61" i="11"/>
  <c r="T151" i="11"/>
  <c r="S151" i="11" s="1"/>
  <c r="T147" i="11"/>
  <c r="S147" i="11" s="1"/>
  <c r="T144" i="11"/>
  <c r="S144" i="11" s="1"/>
  <c r="T134" i="11"/>
  <c r="S134" i="11" s="1"/>
  <c r="T142" i="11"/>
  <c r="S142" i="11" s="1"/>
  <c r="T137" i="11"/>
  <c r="S137" i="11" s="1"/>
  <c r="T153" i="11"/>
  <c r="S153" i="11" s="1"/>
  <c r="T133" i="11"/>
  <c r="S133" i="11" s="1"/>
  <c r="T154" i="11"/>
  <c r="S154" i="11" s="1"/>
  <c r="T150" i="11"/>
  <c r="S150" i="11" s="1"/>
  <c r="T143" i="11"/>
  <c r="S143" i="11" s="1"/>
  <c r="T140" i="11"/>
  <c r="S140" i="11" s="1"/>
  <c r="T135" i="11"/>
  <c r="S135" i="11" s="1"/>
  <c r="T149" i="11"/>
  <c r="S149" i="11" s="1"/>
  <c r="T146" i="11"/>
  <c r="S146" i="11" s="1"/>
  <c r="T138" i="11"/>
  <c r="S138" i="11" s="1"/>
  <c r="T139" i="11"/>
  <c r="S139" i="11" s="1"/>
  <c r="T155" i="11"/>
  <c r="S155" i="11" s="1"/>
  <c r="T136" i="11"/>
  <c r="S136" i="11" s="1"/>
  <c r="T148" i="11"/>
  <c r="S148" i="11" s="1"/>
  <c r="T156" i="11"/>
  <c r="S156" i="11" s="1"/>
  <c r="T145" i="11"/>
  <c r="S145" i="11" s="1"/>
  <c r="T152" i="11"/>
  <c r="S152" i="11" s="1"/>
  <c r="T141" i="11"/>
  <c r="S141" i="11" s="1"/>
  <c r="E156" i="13"/>
  <c r="M156" i="13"/>
  <c r="M162" i="13" s="1"/>
  <c r="L156" i="13"/>
  <c r="L162" i="13" s="1"/>
  <c r="G156" i="13"/>
  <c r="G162" i="13" s="1"/>
  <c r="X156" i="13"/>
  <c r="X162" i="13" s="1"/>
  <c r="AN156" i="13"/>
  <c r="AN162" i="13" s="1"/>
  <c r="W156" i="13"/>
  <c r="W162" i="13" s="1"/>
  <c r="Z156" i="13"/>
  <c r="Z162" i="13" s="1"/>
  <c r="AO156" i="13"/>
  <c r="AO162" i="13" s="1"/>
  <c r="AD156" i="13"/>
  <c r="AD162" i="13" s="1"/>
  <c r="AE156" i="13"/>
  <c r="AE162" i="13" s="1"/>
  <c r="AK156" i="13"/>
  <c r="AK162" i="13" s="1"/>
  <c r="V156" i="13"/>
  <c r="V162" i="13" s="1"/>
  <c r="AL156" i="13"/>
  <c r="AL162" i="13" s="1"/>
  <c r="AG156" i="13"/>
  <c r="AG162" i="13" s="1"/>
  <c r="AC156" i="13"/>
  <c r="AC162" i="13" s="1"/>
  <c r="AI156" i="13"/>
  <c r="AI162" i="13" s="1"/>
  <c r="J156" i="13"/>
  <c r="J162" i="13" s="1"/>
  <c r="Y156" i="13"/>
  <c r="AB156" i="13"/>
  <c r="AB162" i="13" s="1"/>
  <c r="AH156" i="13"/>
  <c r="AH162" i="13" s="1"/>
  <c r="U156" i="13"/>
  <c r="U162" i="13" s="1"/>
  <c r="P156" i="13"/>
  <c r="P162" i="13" s="1"/>
  <c r="Q156" i="13"/>
  <c r="Q162" i="13" s="1"/>
  <c r="K156" i="13"/>
  <c r="K162" i="13" s="1"/>
  <c r="I156" i="13"/>
  <c r="I162" i="13" s="1"/>
  <c r="AF156" i="13"/>
  <c r="AF162" i="13" s="1"/>
  <c r="R156" i="13"/>
  <c r="R162" i="13" s="1"/>
  <c r="N156" i="13"/>
  <c r="N162" i="13" s="1"/>
  <c r="AM156" i="13"/>
  <c r="AM162" i="13" s="1"/>
  <c r="AA156" i="13"/>
  <c r="AA162" i="13" s="1"/>
  <c r="AJ156" i="13"/>
  <c r="AJ162" i="13" s="1"/>
  <c r="T156" i="13"/>
  <c r="T162" i="13" s="1"/>
  <c r="O156" i="13"/>
  <c r="O162" i="13" s="1"/>
  <c r="F156" i="13"/>
  <c r="F162" i="13" s="1"/>
  <c r="H156" i="13"/>
  <c r="H162" i="13" s="1"/>
  <c r="S156" i="13"/>
  <c r="S162" i="13" s="1"/>
  <c r="B111" i="12"/>
  <c r="G45" i="11"/>
  <c r="O47" i="11" s="1"/>
  <c r="T477" i="11"/>
  <c r="S477" i="11" s="1"/>
  <c r="T542" i="11"/>
  <c r="S542" i="11" s="1"/>
  <c r="T557" i="11"/>
  <c r="S557" i="11" s="1"/>
  <c r="T462" i="11"/>
  <c r="S462" i="11" s="1"/>
  <c r="T240" i="11"/>
  <c r="S240" i="11" s="1"/>
  <c r="T374" i="11"/>
  <c r="S374" i="11" s="1"/>
  <c r="T322" i="11"/>
  <c r="S322" i="11" s="1"/>
  <c r="T385" i="11"/>
  <c r="S385" i="11" s="1"/>
  <c r="T414" i="11"/>
  <c r="S414" i="11" s="1"/>
  <c r="T308" i="11"/>
  <c r="S308" i="11" s="1"/>
  <c r="T452" i="11"/>
  <c r="S452" i="11" s="1"/>
  <c r="T586" i="11"/>
  <c r="S586" i="11" s="1"/>
  <c r="T415" i="11"/>
  <c r="S415" i="11" s="1"/>
  <c r="T231" i="11"/>
  <c r="S231" i="11" s="1"/>
  <c r="T520" i="11"/>
  <c r="S520" i="11" s="1"/>
  <c r="T166" i="11"/>
  <c r="S166" i="11" s="1"/>
  <c r="T300" i="11"/>
  <c r="S300" i="11" s="1"/>
  <c r="T600" i="11"/>
  <c r="S600" i="11" s="1"/>
  <c r="T377" i="11"/>
  <c r="S377" i="11" s="1"/>
  <c r="T523" i="11"/>
  <c r="S523" i="11" s="1"/>
  <c r="T271" i="11"/>
  <c r="S271" i="11" s="1"/>
  <c r="T299" i="11"/>
  <c r="S299" i="11" s="1"/>
  <c r="T479" i="11"/>
  <c r="S479" i="11" s="1"/>
  <c r="T311" i="11"/>
  <c r="S311" i="11" s="1"/>
  <c r="T235" i="11"/>
  <c r="S235" i="11" s="1"/>
  <c r="T206" i="11"/>
  <c r="S206" i="11" s="1"/>
  <c r="T321" i="11"/>
  <c r="S321" i="11" s="1"/>
  <c r="T567" i="11"/>
  <c r="S567" i="11" s="1"/>
  <c r="T213" i="11"/>
  <c r="S213" i="11" s="1"/>
  <c r="T343" i="11"/>
  <c r="S343" i="11" s="1"/>
  <c r="T187" i="11"/>
  <c r="S187" i="11" s="1"/>
  <c r="T370" i="11"/>
  <c r="S370" i="11" s="1"/>
  <c r="T463" i="11"/>
  <c r="S463" i="11" s="1"/>
  <c r="T524" i="11"/>
  <c r="S524" i="11" s="1"/>
  <c r="T289" i="11"/>
  <c r="S289" i="11" s="1"/>
  <c r="T421" i="11"/>
  <c r="S421" i="11" s="1"/>
  <c r="T590" i="11"/>
  <c r="S590" i="11" s="1"/>
  <c r="T592" i="11"/>
  <c r="S592" i="11" s="1"/>
  <c r="T218" i="11"/>
  <c r="S218" i="11" s="1"/>
  <c r="T219" i="11"/>
  <c r="S219" i="11" s="1"/>
  <c r="T580" i="11"/>
  <c r="S580" i="11" s="1"/>
  <c r="T191" i="11"/>
  <c r="S191" i="11" s="1"/>
  <c r="T604" i="11"/>
  <c r="S604" i="11" s="1"/>
  <c r="T260" i="11"/>
  <c r="S260" i="11" s="1"/>
  <c r="T347" i="11"/>
  <c r="S347" i="11" s="1"/>
  <c r="T211" i="11"/>
  <c r="S211" i="11" s="1"/>
  <c r="T338" i="11"/>
  <c r="S338" i="11" s="1"/>
  <c r="T578" i="11"/>
  <c r="S578" i="11" s="1"/>
  <c r="T388" i="11"/>
  <c r="S388" i="11" s="1"/>
  <c r="T255" i="11"/>
  <c r="S255" i="11" s="1"/>
  <c r="T252" i="11"/>
  <c r="S252" i="11" s="1"/>
  <c r="T361" i="11"/>
  <c r="S361" i="11" s="1"/>
  <c r="T205" i="11"/>
  <c r="S205" i="11" s="1"/>
  <c r="T328" i="11"/>
  <c r="S328" i="11" s="1"/>
  <c r="T537" i="11"/>
  <c r="S537" i="11" s="1"/>
  <c r="T315" i="11"/>
  <c r="S315" i="11" s="1"/>
  <c r="T396" i="11"/>
  <c r="S396" i="11" s="1"/>
  <c r="T534" i="11"/>
  <c r="S534" i="11" s="1"/>
  <c r="T234" i="11"/>
  <c r="S234" i="11" s="1"/>
  <c r="T511" i="11"/>
  <c r="S511" i="11" s="1"/>
  <c r="T482" i="11"/>
  <c r="S482" i="11" s="1"/>
  <c r="T164" i="11"/>
  <c r="S164" i="11" s="1"/>
  <c r="T340" i="11"/>
  <c r="S340" i="11" s="1"/>
  <c r="T157" i="11"/>
  <c r="S157" i="11" s="1"/>
  <c r="T545" i="11"/>
  <c r="S545" i="11" s="1"/>
  <c r="T306" i="11"/>
  <c r="S306" i="11" s="1"/>
  <c r="T478" i="11"/>
  <c r="S478" i="11" s="1"/>
  <c r="T238" i="11"/>
  <c r="S238" i="11" s="1"/>
  <c r="T223" i="11"/>
  <c r="S223" i="11" s="1"/>
  <c r="T549" i="11"/>
  <c r="S549" i="11" s="1"/>
  <c r="T303" i="11"/>
  <c r="S303" i="11" s="1"/>
  <c r="T180" i="11"/>
  <c r="S180" i="11" s="1"/>
  <c r="T436" i="11"/>
  <c r="S436" i="11" s="1"/>
  <c r="T381" i="11"/>
  <c r="S381" i="11" s="1"/>
  <c r="T305" i="11"/>
  <c r="S305" i="11" s="1"/>
  <c r="T163" i="11"/>
  <c r="S163" i="11" s="1"/>
  <c r="T222" i="11"/>
  <c r="S222" i="11" s="1"/>
  <c r="T476" i="11"/>
  <c r="S476" i="11" s="1"/>
  <c r="T344" i="11"/>
  <c r="S344" i="11" s="1"/>
  <c r="T221" i="11"/>
  <c r="S221" i="11" s="1"/>
  <c r="T461" i="11"/>
  <c r="S461" i="11" s="1"/>
  <c r="T237" i="11"/>
  <c r="S237" i="11" s="1"/>
  <c r="T496" i="11"/>
  <c r="S496" i="11" s="1"/>
  <c r="T608" i="11"/>
  <c r="S608" i="11" s="1"/>
  <c r="T362" i="11"/>
  <c r="S362" i="11" s="1"/>
  <c r="T429" i="11"/>
  <c r="S429" i="11" s="1"/>
  <c r="T173" i="11"/>
  <c r="S173" i="11" s="1"/>
  <c r="T480" i="11"/>
  <c r="S480" i="11" s="1"/>
  <c r="T553" i="11"/>
  <c r="S553" i="11" s="1"/>
  <c r="T541" i="11"/>
  <c r="S541" i="11" s="1"/>
  <c r="T606" i="11"/>
  <c r="S606" i="11" s="1"/>
  <c r="T510" i="11"/>
  <c r="S510" i="11" s="1"/>
  <c r="T438" i="11"/>
  <c r="S438" i="11" s="1"/>
  <c r="T454" i="11"/>
  <c r="S454" i="11" s="1"/>
  <c r="T275" i="11"/>
  <c r="S275" i="11" s="1"/>
  <c r="T491" i="11"/>
  <c r="S491" i="11" s="1"/>
  <c r="T487" i="11"/>
  <c r="S487" i="11" s="1"/>
  <c r="T583" i="11"/>
  <c r="S583" i="11" s="1"/>
  <c r="T401" i="11"/>
  <c r="S401" i="11" s="1"/>
  <c r="T287" i="11"/>
  <c r="S287" i="11" s="1"/>
  <c r="T457" i="11"/>
  <c r="S457" i="11" s="1"/>
  <c r="T254" i="11"/>
  <c r="S254" i="11" s="1"/>
  <c r="T445" i="11"/>
  <c r="S445" i="11" s="1"/>
  <c r="T207" i="11"/>
  <c r="S207" i="11" s="1"/>
  <c r="T544" i="11"/>
  <c r="S544" i="11" s="1"/>
  <c r="T536" i="11"/>
  <c r="S536" i="11" s="1"/>
  <c r="T230" i="11"/>
  <c r="S230" i="11" s="1"/>
  <c r="T282" i="11"/>
  <c r="S282" i="11" s="1"/>
  <c r="T181" i="11"/>
  <c r="S181" i="11" s="1"/>
  <c r="T194" i="11"/>
  <c r="S194" i="11" s="1"/>
  <c r="T269" i="11"/>
  <c r="S269" i="11" s="1"/>
  <c r="T285" i="11"/>
  <c r="S285" i="11" s="1"/>
  <c r="T209" i="11"/>
  <c r="S209" i="11" s="1"/>
  <c r="T186" i="11"/>
  <c r="S186" i="11" s="1"/>
  <c r="T566" i="11"/>
  <c r="S566" i="11" s="1"/>
  <c r="T233" i="11"/>
  <c r="S233" i="11" s="1"/>
  <c r="T451" i="11"/>
  <c r="S451" i="11" s="1"/>
  <c r="T267" i="11"/>
  <c r="S267" i="11" s="1"/>
  <c r="T364" i="11"/>
  <c r="S364" i="11" s="1"/>
  <c r="T358" i="11"/>
  <c r="S358" i="11" s="1"/>
  <c r="T585" i="11"/>
  <c r="S585" i="11" s="1"/>
  <c r="T547" i="11"/>
  <c r="S547" i="11" s="1"/>
  <c r="T170" i="11"/>
  <c r="S170" i="11" s="1"/>
  <c r="T418" i="11"/>
  <c r="S418" i="11" s="1"/>
  <c r="T440" i="11"/>
  <c r="S440" i="11" s="1"/>
  <c r="T208" i="11"/>
  <c r="S208" i="11" s="1"/>
  <c r="T391" i="11"/>
  <c r="S391" i="11" s="1"/>
  <c r="T488" i="11"/>
  <c r="S488" i="11" s="1"/>
  <c r="T176" i="11"/>
  <c r="S176" i="11" s="1"/>
  <c r="T314" i="11"/>
  <c r="S314" i="11" s="1"/>
  <c r="T612" i="11"/>
  <c r="S612" i="11" s="1"/>
  <c r="T183" i="11"/>
  <c r="S183" i="11" s="1"/>
  <c r="T241" i="11"/>
  <c r="S241" i="11" s="1"/>
  <c r="T507" i="11"/>
  <c r="S507" i="11" s="1"/>
  <c r="T168" i="11"/>
  <c r="S168" i="11" s="1"/>
  <c r="T472" i="11"/>
  <c r="S472" i="11" s="1"/>
  <c r="T177" i="11"/>
  <c r="S177" i="11" s="1"/>
  <c r="T522" i="11"/>
  <c r="S522" i="11" s="1"/>
  <c r="T359" i="11"/>
  <c r="S359" i="11" s="1"/>
  <c r="T352" i="11"/>
  <c r="S352" i="11" s="1"/>
  <c r="T426" i="11"/>
  <c r="S426" i="11" s="1"/>
  <c r="T375" i="11"/>
  <c r="S375" i="11" s="1"/>
  <c r="T277" i="11"/>
  <c r="S277" i="11" s="1"/>
  <c r="T466" i="11"/>
  <c r="S466" i="11" s="1"/>
  <c r="T607" i="11"/>
  <c r="S607" i="11" s="1"/>
  <c r="T572" i="11"/>
  <c r="S572" i="11" s="1"/>
  <c r="T292" i="11"/>
  <c r="S292" i="11" s="1"/>
  <c r="T197" i="11"/>
  <c r="S197" i="11" s="1"/>
  <c r="T232" i="11"/>
  <c r="S232" i="11" s="1"/>
  <c r="T185" i="11"/>
  <c r="S185" i="11" s="1"/>
  <c r="T169" i="11"/>
  <c r="S169" i="11" s="1"/>
  <c r="T554" i="11"/>
  <c r="S554" i="11" s="1"/>
  <c r="T402" i="11"/>
  <c r="S402" i="11" s="1"/>
  <c r="T525" i="11"/>
  <c r="S525" i="11" s="1"/>
  <c r="T550" i="11"/>
  <c r="S550" i="11" s="1"/>
  <c r="T564" i="11"/>
  <c r="S564" i="11" s="1"/>
  <c r="T598" i="11"/>
  <c r="S598" i="11" s="1"/>
  <c r="T332" i="11"/>
  <c r="S332" i="11" s="1"/>
  <c r="T182" i="11"/>
  <c r="S182" i="11" s="1"/>
  <c r="T229" i="11"/>
  <c r="S229" i="11" s="1"/>
  <c r="T568" i="11"/>
  <c r="S568" i="11" s="1"/>
  <c r="T360" i="11"/>
  <c r="S360" i="11" s="1"/>
  <c r="T393" i="11"/>
  <c r="S393" i="11" s="1"/>
  <c r="T588" i="11"/>
  <c r="S588" i="11" s="1"/>
  <c r="T533" i="11"/>
  <c r="S533" i="11" s="1"/>
  <c r="T610" i="11"/>
  <c r="S610" i="11" s="1"/>
  <c r="T304" i="11"/>
  <c r="S304" i="11" s="1"/>
  <c r="T605" i="11"/>
  <c r="S605" i="11" s="1"/>
  <c r="T171" i="11"/>
  <c r="S171" i="11" s="1"/>
  <c r="T212" i="11"/>
  <c r="S212" i="11" s="1"/>
  <c r="T428" i="11"/>
  <c r="S428" i="11" s="1"/>
  <c r="T317" i="11"/>
  <c r="S317" i="11" s="1"/>
  <c r="T502" i="11"/>
  <c r="S502" i="11" s="1"/>
  <c r="T582" i="11"/>
  <c r="S582" i="11" s="1"/>
  <c r="T597" i="11"/>
  <c r="S597" i="11" s="1"/>
  <c r="T474" i="11"/>
  <c r="S474" i="11" s="1"/>
  <c r="T245" i="11"/>
  <c r="S245" i="11" s="1"/>
  <c r="T473" i="11"/>
  <c r="S473" i="11" s="1"/>
  <c r="T256" i="11"/>
  <c r="S256" i="11" s="1"/>
  <c r="T505" i="11"/>
  <c r="S505" i="11" s="1"/>
  <c r="T376" i="11"/>
  <c r="S376" i="11" s="1"/>
  <c r="T373" i="11"/>
  <c r="S373" i="11" s="1"/>
  <c r="T609" i="11"/>
  <c r="S609" i="11" s="1"/>
  <c r="T270" i="11"/>
  <c r="S270" i="11" s="1"/>
  <c r="T449" i="11"/>
  <c r="S449" i="11" s="1"/>
  <c r="T450" i="11"/>
  <c r="S450" i="11" s="1"/>
  <c r="T372" i="11"/>
  <c r="S372" i="11" s="1"/>
  <c r="T354" i="11"/>
  <c r="S354" i="11" s="1"/>
  <c r="T591" i="11"/>
  <c r="S591" i="11" s="1"/>
  <c r="T460" i="11"/>
  <c r="S460" i="11" s="1"/>
  <c r="T437" i="11"/>
  <c r="S437" i="11" s="1"/>
  <c r="T367" i="11"/>
  <c r="S367" i="11" s="1"/>
  <c r="T272" i="11"/>
  <c r="S272" i="11" s="1"/>
  <c r="T284" i="11"/>
  <c r="S284" i="11" s="1"/>
  <c r="T581" i="11"/>
  <c r="S581" i="11" s="1"/>
  <c r="T434" i="11"/>
  <c r="S434" i="11" s="1"/>
  <c r="T274" i="11"/>
  <c r="S274" i="11" s="1"/>
  <c r="T433" i="11"/>
  <c r="S433" i="11" s="1"/>
  <c r="T467" i="11"/>
  <c r="S467" i="11" s="1"/>
  <c r="T389" i="11"/>
  <c r="S389" i="11" s="1"/>
  <c r="T492" i="11"/>
  <c r="S492" i="11" s="1"/>
  <c r="T337" i="11"/>
  <c r="S337" i="11" s="1"/>
  <c r="T278" i="11"/>
  <c r="S278" i="11" s="1"/>
  <c r="T611" i="11"/>
  <c r="S611" i="11" s="1"/>
  <c r="T291" i="11"/>
  <c r="S291" i="11" s="1"/>
  <c r="T175" i="11"/>
  <c r="S175" i="11" s="1"/>
  <c r="T383" i="11"/>
  <c r="S383" i="11" s="1"/>
  <c r="T526" i="11"/>
  <c r="S526" i="11" s="1"/>
  <c r="T247" i="11"/>
  <c r="S247" i="11" s="1"/>
  <c r="T561" i="11"/>
  <c r="S561" i="11" s="1"/>
  <c r="T324" i="11"/>
  <c r="S324" i="11" s="1"/>
  <c r="T603" i="11"/>
  <c r="S603" i="11" s="1"/>
  <c r="T242" i="11"/>
  <c r="S242" i="11" s="1"/>
  <c r="T531" i="11"/>
  <c r="S531" i="11" s="1"/>
  <c r="T288" i="11"/>
  <c r="S288" i="11" s="1"/>
  <c r="T345" i="11"/>
  <c r="S345" i="11" s="1"/>
  <c r="T587" i="11"/>
  <c r="S587" i="11" s="1"/>
  <c r="T593" i="11"/>
  <c r="S593" i="11" s="1"/>
  <c r="T316" i="11"/>
  <c r="S316" i="11" s="1"/>
  <c r="T527" i="11"/>
  <c r="S527" i="11" s="1"/>
  <c r="T417" i="11"/>
  <c r="S417" i="11" s="1"/>
  <c r="T459" i="11"/>
  <c r="S459" i="11" s="1"/>
  <c r="T224" i="11"/>
  <c r="S224" i="11" s="1"/>
  <c r="T283" i="11"/>
  <c r="S283" i="11" s="1"/>
  <c r="T326" i="11"/>
  <c r="S326" i="11" s="1"/>
  <c r="T379" i="11"/>
  <c r="S379" i="11" s="1"/>
  <c r="T266" i="11"/>
  <c r="S266" i="11" s="1"/>
  <c r="T469" i="11"/>
  <c r="S469" i="11" s="1"/>
  <c r="T318" i="11"/>
  <c r="S318" i="11" s="1"/>
  <c r="T562" i="11"/>
  <c r="S562" i="11" s="1"/>
  <c r="T431" i="11"/>
  <c r="S431" i="11" s="1"/>
  <c r="T294" i="11"/>
  <c r="S294" i="11" s="1"/>
  <c r="T589" i="11"/>
  <c r="S589" i="11" s="1"/>
  <c r="T336" i="11"/>
  <c r="S336" i="11" s="1"/>
  <c r="T490" i="11"/>
  <c r="S490" i="11" s="1"/>
  <c r="T201" i="11"/>
  <c r="S201" i="11" s="1"/>
  <c r="T483" i="11"/>
  <c r="S483" i="11" s="1"/>
  <c r="T355" i="11"/>
  <c r="S355" i="11" s="1"/>
  <c r="T555" i="11"/>
  <c r="S555" i="11" s="1"/>
  <c r="T320" i="11"/>
  <c r="S320" i="11" s="1"/>
  <c r="T160" i="11"/>
  <c r="S160" i="11" s="1"/>
  <c r="T419" i="11"/>
  <c r="S419" i="11" s="1"/>
  <c r="T281" i="11"/>
  <c r="S281" i="11" s="1"/>
  <c r="T302" i="11"/>
  <c r="S302" i="11" s="1"/>
  <c r="T395" i="11"/>
  <c r="S395" i="11" s="1"/>
  <c r="T172" i="11"/>
  <c r="S172" i="11" s="1"/>
  <c r="T189" i="11"/>
  <c r="S189" i="11" s="1"/>
  <c r="T268" i="11"/>
  <c r="S268" i="11" s="1"/>
  <c r="T486" i="11"/>
  <c r="S486" i="11" s="1"/>
  <c r="T296" i="11"/>
  <c r="S296" i="11" s="1"/>
  <c r="T263" i="11"/>
  <c r="S263" i="11" s="1"/>
  <c r="T290" i="11"/>
  <c r="S290" i="11" s="1"/>
  <c r="T495" i="11"/>
  <c r="S495" i="11" s="1"/>
  <c r="T363" i="11"/>
  <c r="S363" i="11" s="1"/>
  <c r="T601" i="11"/>
  <c r="S601" i="11" s="1"/>
  <c r="T430" i="11"/>
  <c r="S430" i="11" s="1"/>
  <c r="T390" i="11"/>
  <c r="S390" i="11" s="1"/>
  <c r="T508" i="11"/>
  <c r="S508" i="11" s="1"/>
  <c r="T253" i="11"/>
  <c r="S253" i="11" s="1"/>
  <c r="T574" i="11"/>
  <c r="S574" i="11" s="1"/>
  <c r="T307" i="11"/>
  <c r="S307" i="11" s="1"/>
  <c r="T579" i="11"/>
  <c r="S579" i="11" s="1"/>
  <c r="T500" i="11"/>
  <c r="S500" i="11" s="1"/>
  <c r="T214" i="11"/>
  <c r="S214" i="11" s="1"/>
  <c r="T494" i="11"/>
  <c r="S494" i="11" s="1"/>
  <c r="T518" i="11"/>
  <c r="S518" i="11" s="1"/>
  <c r="T594" i="11"/>
  <c r="S594" i="11" s="1"/>
  <c r="T371" i="11"/>
  <c r="S371" i="11" s="1"/>
  <c r="T410" i="11"/>
  <c r="S410" i="11" s="1"/>
  <c r="T215" i="11"/>
  <c r="S215" i="11" s="1"/>
  <c r="T158" i="11"/>
  <c r="S158" i="11" s="1"/>
  <c r="T341" i="11"/>
  <c r="S341" i="11" s="1"/>
  <c r="T196" i="11"/>
  <c r="S196" i="11" s="1"/>
  <c r="T571" i="11"/>
  <c r="S571" i="11" s="1"/>
  <c r="T551" i="11"/>
  <c r="S551" i="11" s="1"/>
  <c r="T458" i="11"/>
  <c r="S458" i="11" s="1"/>
  <c r="T406" i="11"/>
  <c r="S406" i="11" s="1"/>
  <c r="T190" i="11"/>
  <c r="S190" i="11" s="1"/>
  <c r="T521" i="11"/>
  <c r="S521" i="11" s="1"/>
  <c r="T195" i="11"/>
  <c r="S195" i="11" s="1"/>
  <c r="T280" i="11"/>
  <c r="S280" i="11" s="1"/>
  <c r="T193" i="11"/>
  <c r="S193" i="11" s="1"/>
  <c r="T412" i="11"/>
  <c r="S412" i="11" s="1"/>
  <c r="T563" i="11"/>
  <c r="S563" i="11" s="1"/>
  <c r="T504" i="11"/>
  <c r="S504" i="11" s="1"/>
  <c r="T420" i="11"/>
  <c r="S420" i="11" s="1"/>
  <c r="T560" i="11"/>
  <c r="S560" i="11" s="1"/>
  <c r="T411" i="11"/>
  <c r="S411" i="11" s="1"/>
  <c r="T464" i="11"/>
  <c r="S464" i="11" s="1"/>
  <c r="T400" i="11"/>
  <c r="S400" i="11" s="1"/>
  <c r="T297" i="11"/>
  <c r="S297" i="11" s="1"/>
  <c r="T512" i="11"/>
  <c r="S512" i="11" s="1"/>
  <c r="T350" i="11"/>
  <c r="S350" i="11" s="1"/>
  <c r="T481" i="11"/>
  <c r="S481" i="11" s="1"/>
  <c r="T565" i="11"/>
  <c r="S565" i="11" s="1"/>
  <c r="T399" i="11"/>
  <c r="S399" i="11" s="1"/>
  <c r="T258" i="11"/>
  <c r="S258" i="11" s="1"/>
  <c r="T456" i="11"/>
  <c r="S456" i="11" s="1"/>
  <c r="T552" i="11"/>
  <c r="S552" i="11" s="1"/>
  <c r="T298" i="11"/>
  <c r="S298" i="11" s="1"/>
  <c r="T228" i="11"/>
  <c r="S228" i="11" s="1"/>
  <c r="T386" i="11"/>
  <c r="S386" i="11" s="1"/>
  <c r="T387" i="11"/>
  <c r="S387" i="11" s="1"/>
  <c r="T384" i="11"/>
  <c r="S384" i="11" s="1"/>
  <c r="T398" i="11"/>
  <c r="S398" i="11" s="1"/>
  <c r="T365" i="11"/>
  <c r="S365" i="11" s="1"/>
  <c r="T227" i="11"/>
  <c r="S227" i="11" s="1"/>
  <c r="T174" i="11"/>
  <c r="S174" i="11" s="1"/>
  <c r="T392" i="11"/>
  <c r="S392" i="11" s="1"/>
  <c r="T204" i="11"/>
  <c r="S204" i="11" s="1"/>
  <c r="T409" i="11"/>
  <c r="S409" i="11" s="1"/>
  <c r="T210" i="11"/>
  <c r="S210" i="11" s="1"/>
  <c r="T515" i="11"/>
  <c r="S515" i="11" s="1"/>
  <c r="T366" i="11"/>
  <c r="S366" i="11" s="1"/>
  <c r="T249" i="11"/>
  <c r="S249" i="11" s="1"/>
  <c r="T424" i="11"/>
  <c r="S424" i="11" s="1"/>
  <c r="T599" i="11"/>
  <c r="S599" i="11" s="1"/>
  <c r="T349" i="11"/>
  <c r="S349" i="11" s="1"/>
  <c r="T397" i="11"/>
  <c r="S397" i="11" s="1"/>
  <c r="T353" i="11"/>
  <c r="S353" i="11" s="1"/>
  <c r="T465" i="11"/>
  <c r="S465" i="11" s="1"/>
  <c r="T188" i="11"/>
  <c r="S188" i="11" s="1"/>
  <c r="T346" i="11"/>
  <c r="S346" i="11" s="1"/>
  <c r="T577" i="11"/>
  <c r="S577" i="11" s="1"/>
  <c r="T519" i="11"/>
  <c r="S519" i="11" s="1"/>
  <c r="T556" i="11"/>
  <c r="S556" i="11" s="1"/>
  <c r="T262" i="11"/>
  <c r="S262" i="11" s="1"/>
  <c r="T200" i="11"/>
  <c r="S200" i="11" s="1"/>
  <c r="T244" i="11"/>
  <c r="S244" i="11" s="1"/>
  <c r="T310" i="11"/>
  <c r="S310" i="11" s="1"/>
  <c r="T301" i="11"/>
  <c r="S301" i="11" s="1"/>
  <c r="T484" i="11"/>
  <c r="S484" i="11" s="1"/>
  <c r="T261" i="11"/>
  <c r="S261" i="11" s="1"/>
  <c r="T192" i="11"/>
  <c r="S192" i="11" s="1"/>
  <c r="T161" i="11"/>
  <c r="S161" i="11" s="1"/>
  <c r="T444" i="11"/>
  <c r="S444" i="11" s="1"/>
  <c r="T356" i="11"/>
  <c r="S356" i="11" s="1"/>
  <c r="T514" i="11"/>
  <c r="S514" i="11" s="1"/>
  <c r="T422" i="11"/>
  <c r="S422" i="11" s="1"/>
  <c r="T455" i="11"/>
  <c r="S455" i="11" s="1"/>
  <c r="T497" i="11"/>
  <c r="S497" i="11" s="1"/>
  <c r="T413" i="11"/>
  <c r="S413" i="11" s="1"/>
  <c r="T325" i="11"/>
  <c r="S325" i="11" s="1"/>
  <c r="T167" i="11"/>
  <c r="S167" i="11" s="1"/>
  <c r="T342" i="11"/>
  <c r="S342" i="11" s="1"/>
  <c r="T348" i="11"/>
  <c r="S348" i="11" s="1"/>
  <c r="T441" i="11"/>
  <c r="S441" i="11" s="1"/>
  <c r="T427" i="11"/>
  <c r="S427" i="11" s="1"/>
  <c r="T596" i="11"/>
  <c r="S596" i="11" s="1"/>
  <c r="T331" i="11"/>
  <c r="S331" i="11" s="1"/>
  <c r="T442" i="11"/>
  <c r="S442" i="11" s="1"/>
  <c r="T559" i="11"/>
  <c r="S559" i="11" s="1"/>
  <c r="T575" i="11"/>
  <c r="S575" i="11" s="1"/>
  <c r="T475" i="11"/>
  <c r="S475" i="11" s="1"/>
  <c r="T532" i="11"/>
  <c r="S532" i="11" s="1"/>
  <c r="T243" i="11"/>
  <c r="S243" i="11" s="1"/>
  <c r="T369" i="11"/>
  <c r="S369" i="11" s="1"/>
  <c r="T198" i="11"/>
  <c r="S198" i="11" s="1"/>
  <c r="T329" i="11"/>
  <c r="S329" i="11" s="1"/>
  <c r="T309" i="11"/>
  <c r="S309" i="11" s="1"/>
  <c r="T327" i="11"/>
  <c r="S327" i="11" s="1"/>
  <c r="T404" i="11"/>
  <c r="S404" i="11" s="1"/>
  <c r="T250" i="11"/>
  <c r="S250" i="11" s="1"/>
  <c r="T251" i="11"/>
  <c r="S251" i="11" s="1"/>
  <c r="T378" i="11"/>
  <c r="S378" i="11" s="1"/>
  <c r="T330" i="11"/>
  <c r="S330" i="11" s="1"/>
  <c r="T220" i="11"/>
  <c r="S220" i="11" s="1"/>
  <c r="T335" i="11"/>
  <c r="S335" i="11" s="1"/>
  <c r="T202" i="11"/>
  <c r="S202" i="11" s="1"/>
  <c r="T273" i="11"/>
  <c r="S273" i="11" s="1"/>
  <c r="T501" i="11"/>
  <c r="S501" i="11" s="1"/>
  <c r="T493" i="11"/>
  <c r="S493" i="11" s="1"/>
  <c r="T576" i="11"/>
  <c r="S576" i="11" s="1"/>
  <c r="T602" i="11"/>
  <c r="S602" i="11" s="1"/>
  <c r="T184" i="11"/>
  <c r="S184" i="11" s="1"/>
  <c r="T259" i="11"/>
  <c r="S259" i="11" s="1"/>
  <c r="T265" i="11"/>
  <c r="S265" i="11" s="1"/>
  <c r="T595" i="11"/>
  <c r="S595" i="11" s="1"/>
  <c r="T529" i="11"/>
  <c r="S529" i="11" s="1"/>
  <c r="T403" i="11"/>
  <c r="S403" i="11" s="1"/>
  <c r="T435" i="11"/>
  <c r="S435" i="11" s="1"/>
  <c r="T333" i="11"/>
  <c r="S333" i="11" s="1"/>
  <c r="T530" i="11"/>
  <c r="S530" i="11" s="1"/>
  <c r="T539" i="11"/>
  <c r="S539" i="11" s="1"/>
  <c r="T380" i="11"/>
  <c r="S380" i="11" s="1"/>
  <c r="T570" i="11"/>
  <c r="S570" i="11" s="1"/>
  <c r="T159" i="11"/>
  <c r="S159" i="11" s="1"/>
  <c r="T470" i="11"/>
  <c r="S470" i="11" s="1"/>
  <c r="T286" i="11"/>
  <c r="S286" i="11" s="1"/>
  <c r="T319" i="11"/>
  <c r="S319" i="11" s="1"/>
  <c r="T513" i="11"/>
  <c r="S513" i="11" s="1"/>
  <c r="T446" i="11"/>
  <c r="S446" i="11" s="1"/>
  <c r="T178" i="11"/>
  <c r="S178" i="11" s="1"/>
  <c r="T584" i="11"/>
  <c r="S584" i="11" s="1"/>
  <c r="T447" i="11"/>
  <c r="S447" i="11" s="1"/>
  <c r="T216" i="11"/>
  <c r="S216" i="11" s="1"/>
  <c r="T448" i="11"/>
  <c r="S448" i="11" s="1"/>
  <c r="T276" i="11"/>
  <c r="S276" i="11" s="1"/>
  <c r="T405" i="11"/>
  <c r="S405" i="11" s="1"/>
  <c r="T357" i="11"/>
  <c r="S357" i="11" s="1"/>
  <c r="T471" i="11"/>
  <c r="S471" i="11" s="1"/>
  <c r="T239" i="11"/>
  <c r="S239" i="11" s="1"/>
  <c r="T416" i="11"/>
  <c r="S416" i="11" s="1"/>
  <c r="T528" i="11"/>
  <c r="S528" i="11" s="1"/>
  <c r="T323" i="11"/>
  <c r="S323" i="11" s="1"/>
  <c r="T257" i="11"/>
  <c r="S257" i="11" s="1"/>
  <c r="T538" i="11"/>
  <c r="S538" i="11" s="1"/>
  <c r="T517" i="11"/>
  <c r="S517" i="11" s="1"/>
  <c r="T548" i="11"/>
  <c r="S548" i="11" s="1"/>
  <c r="T485" i="11"/>
  <c r="S485" i="11" s="1"/>
  <c r="T312" i="11"/>
  <c r="S312" i="11" s="1"/>
  <c r="T439" i="11"/>
  <c r="S439" i="11" s="1"/>
  <c r="T425" i="11"/>
  <c r="S425" i="11" s="1"/>
  <c r="T226" i="11"/>
  <c r="S226" i="11" s="1"/>
  <c r="T540" i="11"/>
  <c r="S540" i="11" s="1"/>
  <c r="T432" i="11"/>
  <c r="S432" i="11" s="1"/>
  <c r="T351" i="11"/>
  <c r="S351" i="11" s="1"/>
  <c r="T368" i="11"/>
  <c r="S368" i="11" s="1"/>
  <c r="T313" i="11"/>
  <c r="S313" i="11" s="1"/>
  <c r="T573" i="11"/>
  <c r="S573" i="11" s="1"/>
  <c r="T408" i="11"/>
  <c r="S408" i="11" s="1"/>
  <c r="T339" i="11"/>
  <c r="S339" i="11" s="1"/>
  <c r="T394" i="11"/>
  <c r="S394" i="11" s="1"/>
  <c r="T503" i="11"/>
  <c r="S503" i="11" s="1"/>
  <c r="T334" i="11"/>
  <c r="S334" i="11" s="1"/>
  <c r="T453" i="11"/>
  <c r="S453" i="11" s="1"/>
  <c r="T535" i="11"/>
  <c r="S535" i="11" s="1"/>
  <c r="T506" i="11"/>
  <c r="S506" i="11" s="1"/>
  <c r="T295" i="11"/>
  <c r="S295" i="11" s="1"/>
  <c r="T443" i="11"/>
  <c r="S443" i="11" s="1"/>
  <c r="T499" i="11"/>
  <c r="S499" i="11" s="1"/>
  <c r="T543" i="11"/>
  <c r="S543" i="11" s="1"/>
  <c r="T498" i="11"/>
  <c r="S498" i="11" s="1"/>
  <c r="T293" i="11"/>
  <c r="S293" i="11" s="1"/>
  <c r="T248" i="11"/>
  <c r="S248" i="11" s="1"/>
  <c r="T407" i="11"/>
  <c r="S407" i="11" s="1"/>
  <c r="T546" i="11"/>
  <c r="S546" i="11" s="1"/>
  <c r="T217" i="11"/>
  <c r="S217" i="11" s="1"/>
  <c r="T165" i="11"/>
  <c r="S165" i="11" s="1"/>
  <c r="T423" i="11"/>
  <c r="S423" i="11" s="1"/>
  <c r="T179" i="11"/>
  <c r="S179" i="11" s="1"/>
  <c r="T516" i="11"/>
  <c r="S516" i="11" s="1"/>
  <c r="T279" i="11"/>
  <c r="S279" i="11" s="1"/>
  <c r="T569" i="11"/>
  <c r="S569" i="11" s="1"/>
  <c r="T246" i="11"/>
  <c r="S246" i="11" s="1"/>
  <c r="T489" i="11"/>
  <c r="S489" i="11" s="1"/>
  <c r="T558" i="11"/>
  <c r="S558" i="11" s="1"/>
  <c r="T468" i="11"/>
  <c r="S468" i="11" s="1"/>
  <c r="T203" i="11"/>
  <c r="S203" i="11" s="1"/>
  <c r="T509" i="11"/>
  <c r="S509" i="11" s="1"/>
  <c r="T264" i="11"/>
  <c r="S264" i="11" s="1"/>
  <c r="T225" i="11"/>
  <c r="S225" i="11" s="1"/>
  <c r="T236" i="11"/>
  <c r="S236" i="11" s="1"/>
  <c r="T382" i="11"/>
  <c r="S382" i="11" s="1"/>
  <c r="T162" i="11"/>
  <c r="S162" i="11" s="1"/>
  <c r="T199" i="11"/>
  <c r="S199" i="11" s="1"/>
  <c r="Q134" i="11"/>
  <c r="Q135" i="11" s="1"/>
  <c r="Q136" i="11" s="1"/>
  <c r="Q137" i="11" s="1"/>
  <c r="Q138" i="11" s="1"/>
  <c r="Q139" i="11" s="1"/>
  <c r="Q140" i="11" s="1"/>
  <c r="Q141" i="11" s="1"/>
  <c r="Q142" i="11" s="1"/>
  <c r="Q143" i="11" s="1"/>
  <c r="Q144" i="11" s="1"/>
  <c r="Q145" i="11" s="1"/>
  <c r="Q146" i="11" s="1"/>
  <c r="Q147" i="11" s="1"/>
  <c r="Q148" i="11" s="1"/>
  <c r="Q149" i="11" s="1"/>
  <c r="Q150" i="11" s="1"/>
  <c r="Q151" i="11" s="1"/>
  <c r="Q152" i="11" s="1"/>
  <c r="Q153" i="11" s="1"/>
  <c r="Q154" i="11" s="1"/>
  <c r="Q155" i="11" s="1"/>
  <c r="Q156" i="11" s="1"/>
  <c r="Q157" i="11" s="1"/>
  <c r="Q158" i="11" s="1"/>
  <c r="Q159" i="11" s="1"/>
  <c r="Q160" i="11" s="1"/>
  <c r="Q161" i="11" s="1"/>
  <c r="Q162" i="11" s="1"/>
  <c r="Q163" i="11" s="1"/>
  <c r="Q164" i="11" s="1"/>
  <c r="Q165" i="11" s="1"/>
  <c r="Q166" i="11" s="1"/>
  <c r="Q167" i="11" s="1"/>
  <c r="Q168" i="11" s="1"/>
  <c r="Q169" i="11" s="1"/>
  <c r="Q170" i="11" s="1"/>
  <c r="Q171" i="11" s="1"/>
  <c r="Q172" i="11" s="1"/>
  <c r="Q173" i="11" s="1"/>
  <c r="Q174" i="11" s="1"/>
  <c r="Q175" i="11" s="1"/>
  <c r="Q176" i="11" s="1"/>
  <c r="Q177" i="11" s="1"/>
  <c r="Q178" i="11" s="1"/>
  <c r="Q179" i="11" s="1"/>
  <c r="Q180" i="11" s="1"/>
  <c r="Q181" i="11" s="1"/>
  <c r="Q182" i="11" s="1"/>
  <c r="Q183" i="11" s="1"/>
  <c r="Q184" i="11" s="1"/>
  <c r="Q185" i="11" s="1"/>
  <c r="Q186" i="11" s="1"/>
  <c r="Q187" i="11" s="1"/>
  <c r="Q188" i="11" s="1"/>
  <c r="Q189" i="11" s="1"/>
  <c r="Q190" i="11" s="1"/>
  <c r="Q191" i="11" s="1"/>
  <c r="Q192" i="11" s="1"/>
  <c r="Q193" i="11" s="1"/>
  <c r="Q194" i="11" s="1"/>
  <c r="Q195" i="11" s="1"/>
  <c r="Q196" i="11" s="1"/>
  <c r="Q197" i="11" s="1"/>
  <c r="Q198" i="11" s="1"/>
  <c r="Q199" i="11" s="1"/>
  <c r="Q200" i="11" s="1"/>
  <c r="Q201" i="11" s="1"/>
  <c r="Q202" i="11" s="1"/>
  <c r="Q203" i="11" s="1"/>
  <c r="Q204" i="11" s="1"/>
  <c r="Q205" i="11" s="1"/>
  <c r="Q206" i="11" s="1"/>
  <c r="Q207" i="11" s="1"/>
  <c r="Q208" i="11" s="1"/>
  <c r="Q209" i="11" s="1"/>
  <c r="Q210" i="11" s="1"/>
  <c r="Q211" i="11" s="1"/>
  <c r="Q212" i="11" s="1"/>
  <c r="Q213" i="11" s="1"/>
  <c r="Q214" i="11" s="1"/>
  <c r="Q215" i="11" s="1"/>
  <c r="Q216" i="11" s="1"/>
  <c r="Q217" i="11" s="1"/>
  <c r="Q218" i="11" s="1"/>
  <c r="Q219" i="11" s="1"/>
  <c r="Q220" i="11" s="1"/>
  <c r="Q221" i="11" s="1"/>
  <c r="Q222" i="11" s="1"/>
  <c r="Q223" i="11" s="1"/>
  <c r="Q224" i="11" s="1"/>
  <c r="Q225" i="11" s="1"/>
  <c r="Q226" i="11" s="1"/>
  <c r="Q227" i="11" s="1"/>
  <c r="Q228" i="11" s="1"/>
  <c r="Q229" i="11" s="1"/>
  <c r="Q230" i="11" s="1"/>
  <c r="Q231" i="11" s="1"/>
  <c r="Q232" i="11" s="1"/>
  <c r="Q233" i="11" s="1"/>
  <c r="Q234" i="11" s="1"/>
  <c r="Q235" i="11" s="1"/>
  <c r="Q236" i="11" s="1"/>
  <c r="Q237" i="11" s="1"/>
  <c r="Q238" i="11" s="1"/>
  <c r="Q239" i="11" s="1"/>
  <c r="Q240" i="11" s="1"/>
  <c r="Q241" i="11" s="1"/>
  <c r="Q242" i="11" s="1"/>
  <c r="Q243" i="11" s="1"/>
  <c r="Q244" i="11" s="1"/>
  <c r="Q245" i="11" s="1"/>
  <c r="Q246" i="11" s="1"/>
  <c r="Q247" i="11" s="1"/>
  <c r="Q248" i="11" s="1"/>
  <c r="Q249" i="11" s="1"/>
  <c r="Q250" i="11" s="1"/>
  <c r="Q251" i="11" s="1"/>
  <c r="Q252" i="11" s="1"/>
  <c r="Q253" i="11" s="1"/>
  <c r="Q254" i="11" s="1"/>
  <c r="Q255" i="11" s="1"/>
  <c r="Q256" i="11" s="1"/>
  <c r="Q257" i="11" s="1"/>
  <c r="Q258" i="11" s="1"/>
  <c r="Q259" i="11" s="1"/>
  <c r="Q260" i="11" s="1"/>
  <c r="Q261" i="11" s="1"/>
  <c r="Q262" i="11" s="1"/>
  <c r="Q263" i="11" s="1"/>
  <c r="Q264" i="11" s="1"/>
  <c r="Q265" i="11" s="1"/>
  <c r="Q266" i="11" s="1"/>
  <c r="Q267" i="11" s="1"/>
  <c r="Q268" i="11" s="1"/>
  <c r="Q269" i="11" s="1"/>
  <c r="Q270" i="11" s="1"/>
  <c r="Q271" i="11" s="1"/>
  <c r="Q272" i="11" s="1"/>
  <c r="Q273" i="11" s="1"/>
  <c r="Q274" i="11" s="1"/>
  <c r="Q275" i="11" s="1"/>
  <c r="Q276" i="11" s="1"/>
  <c r="Q277" i="11" s="1"/>
  <c r="Q278" i="11" s="1"/>
  <c r="Q279" i="11" s="1"/>
  <c r="Q280" i="11" s="1"/>
  <c r="Q281" i="11" s="1"/>
  <c r="Q282" i="11" s="1"/>
  <c r="Q283" i="11" s="1"/>
  <c r="Q284" i="11" s="1"/>
  <c r="Q285" i="11" s="1"/>
  <c r="Q286" i="11" s="1"/>
  <c r="Q287" i="11" s="1"/>
  <c r="Q288" i="11" s="1"/>
  <c r="Q289" i="11" s="1"/>
  <c r="Q290" i="11" s="1"/>
  <c r="Q291" i="11" s="1"/>
  <c r="Q292" i="11" s="1"/>
  <c r="Q293" i="11" s="1"/>
  <c r="Q294" i="11" s="1"/>
  <c r="Q295" i="11" s="1"/>
  <c r="Q296" i="11" s="1"/>
  <c r="Q297" i="11" s="1"/>
  <c r="Q298" i="11" s="1"/>
  <c r="Q299" i="11" s="1"/>
  <c r="Q300" i="11" s="1"/>
  <c r="Q301" i="11" s="1"/>
  <c r="Q302" i="11" s="1"/>
  <c r="Q303" i="11" s="1"/>
  <c r="Q304" i="11" s="1"/>
  <c r="Q305" i="11" s="1"/>
  <c r="Q306" i="11" s="1"/>
  <c r="Q307" i="11" s="1"/>
  <c r="Q308" i="11" s="1"/>
  <c r="Q309" i="11" s="1"/>
  <c r="Q310" i="11" s="1"/>
  <c r="Q311" i="11" s="1"/>
  <c r="Q312" i="11" s="1"/>
  <c r="Q313" i="11" s="1"/>
  <c r="Q314" i="11" s="1"/>
  <c r="Q315" i="11" s="1"/>
  <c r="Q316" i="11" s="1"/>
  <c r="Q317" i="11" s="1"/>
  <c r="Q318" i="11" s="1"/>
  <c r="Q319" i="11" s="1"/>
  <c r="Q320" i="11" s="1"/>
  <c r="Q321" i="11" s="1"/>
  <c r="Q322" i="11" s="1"/>
  <c r="Q323" i="11" s="1"/>
  <c r="Q324" i="11" s="1"/>
  <c r="Q325" i="11" s="1"/>
  <c r="Q326" i="11" s="1"/>
  <c r="Q327" i="11" s="1"/>
  <c r="Q328" i="11" s="1"/>
  <c r="Q329" i="11" s="1"/>
  <c r="Q330" i="11" s="1"/>
  <c r="Q331" i="11" s="1"/>
  <c r="Q332" i="11" s="1"/>
  <c r="Q333" i="11" s="1"/>
  <c r="Q334" i="11" s="1"/>
  <c r="Q335" i="11" s="1"/>
  <c r="Q336" i="11" s="1"/>
  <c r="Q337" i="11" s="1"/>
  <c r="Q338" i="11" s="1"/>
  <c r="Q339" i="11" s="1"/>
  <c r="Q340" i="11" s="1"/>
  <c r="Q341" i="11" s="1"/>
  <c r="Q342" i="11" s="1"/>
  <c r="Q343" i="11" s="1"/>
  <c r="Q344" i="11" s="1"/>
  <c r="Q345" i="11" s="1"/>
  <c r="Q346" i="11" s="1"/>
  <c r="Q347" i="11" s="1"/>
  <c r="Q348" i="11" s="1"/>
  <c r="Q349" i="11" s="1"/>
  <c r="Q350" i="11" s="1"/>
  <c r="Q351" i="11" s="1"/>
  <c r="Q352" i="11" s="1"/>
  <c r="Q353" i="11" s="1"/>
  <c r="Q354" i="11" s="1"/>
  <c r="Q355" i="11" s="1"/>
  <c r="Q356" i="11" s="1"/>
  <c r="Q357" i="11" s="1"/>
  <c r="Q358" i="11" s="1"/>
  <c r="Q359" i="11" s="1"/>
  <c r="Q360" i="11" s="1"/>
  <c r="Q361" i="11" s="1"/>
  <c r="Q362" i="11" s="1"/>
  <c r="Q363" i="11" s="1"/>
  <c r="Q364" i="11" s="1"/>
  <c r="Q365" i="11" s="1"/>
  <c r="Q366" i="11" s="1"/>
  <c r="Q367" i="11" s="1"/>
  <c r="Q368" i="11" s="1"/>
  <c r="Q369" i="11" s="1"/>
  <c r="Q370" i="11" s="1"/>
  <c r="Q371" i="11" s="1"/>
  <c r="Q372" i="11" s="1"/>
  <c r="Q373" i="11" s="1"/>
  <c r="Q374" i="11" s="1"/>
  <c r="Q375" i="11" s="1"/>
  <c r="Q376" i="11" s="1"/>
  <c r="Q377" i="11" s="1"/>
  <c r="Q378" i="11" s="1"/>
  <c r="Q379" i="11" s="1"/>
  <c r="Q380" i="11" s="1"/>
  <c r="Q381" i="11" s="1"/>
  <c r="Q382" i="11" s="1"/>
  <c r="Q383" i="11" s="1"/>
  <c r="Q384" i="11" s="1"/>
  <c r="Q385" i="11" s="1"/>
  <c r="Q386" i="11" s="1"/>
  <c r="Q387" i="11" s="1"/>
  <c r="Q388" i="11" s="1"/>
  <c r="Q389" i="11" s="1"/>
  <c r="Q390" i="11" s="1"/>
  <c r="Q391" i="11" s="1"/>
  <c r="Q392" i="11" s="1"/>
  <c r="Q393" i="11" s="1"/>
  <c r="Q394" i="11" s="1"/>
  <c r="Q395" i="11" s="1"/>
  <c r="Q396" i="11" s="1"/>
  <c r="Q397" i="11" s="1"/>
  <c r="Q398" i="11" s="1"/>
  <c r="Q399" i="11" s="1"/>
  <c r="Q400" i="11" s="1"/>
  <c r="Q401" i="11" s="1"/>
  <c r="Q402" i="11" s="1"/>
  <c r="Q403" i="11" s="1"/>
  <c r="Q404" i="11" s="1"/>
  <c r="Q405" i="11" s="1"/>
  <c r="Q406" i="11" s="1"/>
  <c r="Q407" i="11" s="1"/>
  <c r="Q408" i="11" s="1"/>
  <c r="Q409" i="11" s="1"/>
  <c r="Q410" i="11" s="1"/>
  <c r="Q411" i="11" s="1"/>
  <c r="Q412" i="11" s="1"/>
  <c r="Q413" i="11" s="1"/>
  <c r="Q414" i="11" s="1"/>
  <c r="Q415" i="11" s="1"/>
  <c r="Q416" i="11" s="1"/>
  <c r="Q417" i="11" s="1"/>
  <c r="Q418" i="11" s="1"/>
  <c r="Q419" i="11" s="1"/>
  <c r="Q420" i="11" s="1"/>
  <c r="Q421" i="11" s="1"/>
  <c r="Q422" i="11" s="1"/>
  <c r="Q423" i="11" s="1"/>
  <c r="Q424" i="11" s="1"/>
  <c r="Q425" i="11" s="1"/>
  <c r="Q426" i="11" s="1"/>
  <c r="Q427" i="11" s="1"/>
  <c r="Q428" i="11" s="1"/>
  <c r="Q429" i="11" s="1"/>
  <c r="Q430" i="11" s="1"/>
  <c r="Q431" i="11" s="1"/>
  <c r="Q432" i="11" s="1"/>
  <c r="Q433" i="11" s="1"/>
  <c r="Q434" i="11" s="1"/>
  <c r="Q435" i="11" s="1"/>
  <c r="Q436" i="11" s="1"/>
  <c r="Q437" i="11" s="1"/>
  <c r="Q438" i="11" s="1"/>
  <c r="Q439" i="11" s="1"/>
  <c r="Q440" i="11" s="1"/>
  <c r="Q441" i="11" s="1"/>
  <c r="Q442" i="11" s="1"/>
  <c r="Q443" i="11" s="1"/>
  <c r="Q444" i="11" s="1"/>
  <c r="Q445" i="11" s="1"/>
  <c r="Q446" i="11" s="1"/>
  <c r="Q447" i="11" s="1"/>
  <c r="Q448" i="11" s="1"/>
  <c r="Q449" i="11" s="1"/>
  <c r="Q450" i="11" s="1"/>
  <c r="Q451" i="11" s="1"/>
  <c r="Q452" i="11" s="1"/>
  <c r="Q453" i="11" s="1"/>
  <c r="Q454" i="11" s="1"/>
  <c r="Q455" i="11" s="1"/>
  <c r="Q456" i="11" s="1"/>
  <c r="Q457" i="11" s="1"/>
  <c r="Q458" i="11" s="1"/>
  <c r="Q459" i="11" s="1"/>
  <c r="Q460" i="11" s="1"/>
  <c r="Q461" i="11" s="1"/>
  <c r="Q462" i="11" s="1"/>
  <c r="Q463" i="11" s="1"/>
  <c r="Q464" i="11" s="1"/>
  <c r="Q465" i="11" s="1"/>
  <c r="Q466" i="11" s="1"/>
  <c r="Q467" i="11" s="1"/>
  <c r="Q468" i="11" s="1"/>
  <c r="Q469" i="11" s="1"/>
  <c r="Q470" i="11" s="1"/>
  <c r="Q471" i="11" s="1"/>
  <c r="Q472" i="11" s="1"/>
  <c r="Q473" i="11" s="1"/>
  <c r="Q474" i="11" s="1"/>
  <c r="Q475" i="11" s="1"/>
  <c r="Q476" i="11" s="1"/>
  <c r="Q477" i="11" s="1"/>
  <c r="Q478" i="11" s="1"/>
  <c r="Q479" i="11" s="1"/>
  <c r="Q480" i="11" s="1"/>
  <c r="Q481" i="11" s="1"/>
  <c r="Q482" i="11" s="1"/>
  <c r="Q483" i="11" s="1"/>
  <c r="Q484" i="11" s="1"/>
  <c r="Q485" i="11" s="1"/>
  <c r="Q486" i="11" s="1"/>
  <c r="Q487" i="11" s="1"/>
  <c r="Q488" i="11" s="1"/>
  <c r="Q489" i="11" s="1"/>
  <c r="Q490" i="11" s="1"/>
  <c r="Q491" i="11" s="1"/>
  <c r="Q492" i="11" s="1"/>
  <c r="Q493" i="11" s="1"/>
  <c r="Q494" i="11" s="1"/>
  <c r="Q495" i="11" s="1"/>
  <c r="Q496" i="11" s="1"/>
  <c r="Q497" i="11" s="1"/>
  <c r="Q498" i="11" s="1"/>
  <c r="Q499" i="11" s="1"/>
  <c r="Q500" i="11" s="1"/>
  <c r="Q501" i="11" s="1"/>
  <c r="Q502" i="11" s="1"/>
  <c r="Q503" i="11" s="1"/>
  <c r="Q504" i="11" s="1"/>
  <c r="Q505" i="11" s="1"/>
  <c r="Q506" i="11" s="1"/>
  <c r="Q507" i="11" s="1"/>
  <c r="Q508" i="11" s="1"/>
  <c r="Q509" i="11" s="1"/>
  <c r="Q510" i="11" s="1"/>
  <c r="Q511" i="11" s="1"/>
  <c r="Q512" i="11" s="1"/>
  <c r="Q513" i="11" s="1"/>
  <c r="Q514" i="11" s="1"/>
  <c r="Q515" i="11" s="1"/>
  <c r="Q516" i="11" s="1"/>
  <c r="Q517" i="11" s="1"/>
  <c r="Q518" i="11" s="1"/>
  <c r="Q519" i="11" s="1"/>
  <c r="Q520" i="11" s="1"/>
  <c r="Q521" i="11" s="1"/>
  <c r="Q522" i="11" s="1"/>
  <c r="Q523" i="11" s="1"/>
  <c r="Q524" i="11" s="1"/>
  <c r="Q525" i="11" s="1"/>
  <c r="Q526" i="11" s="1"/>
  <c r="Q527" i="11" s="1"/>
  <c r="Q528" i="11" s="1"/>
  <c r="Q529" i="11" s="1"/>
  <c r="Q530" i="11" s="1"/>
  <c r="Q531" i="11" s="1"/>
  <c r="Q532" i="11" s="1"/>
  <c r="Q533" i="11" s="1"/>
  <c r="Q534" i="11" s="1"/>
  <c r="Q535" i="11" s="1"/>
  <c r="Q536" i="11" s="1"/>
  <c r="Q537" i="11" s="1"/>
  <c r="Q538" i="11" s="1"/>
  <c r="Q539" i="11" s="1"/>
  <c r="Q540" i="11" s="1"/>
  <c r="Q541" i="11" s="1"/>
  <c r="Q542" i="11" s="1"/>
  <c r="Q543" i="11" s="1"/>
  <c r="Q544" i="11" s="1"/>
  <c r="Q545" i="11" s="1"/>
  <c r="Q546" i="11" s="1"/>
  <c r="Q547" i="11" s="1"/>
  <c r="Q548" i="11" s="1"/>
  <c r="Q549" i="11" s="1"/>
  <c r="Q550" i="11" s="1"/>
  <c r="Q551" i="11" s="1"/>
  <c r="Q552" i="11" s="1"/>
  <c r="Q553" i="11" s="1"/>
  <c r="Q554" i="11" s="1"/>
  <c r="Q555" i="11" s="1"/>
  <c r="Q556" i="11" s="1"/>
  <c r="Q557" i="11" s="1"/>
  <c r="Q558" i="11" s="1"/>
  <c r="Q559" i="11" s="1"/>
  <c r="Q560" i="11" s="1"/>
  <c r="Q561" i="11" s="1"/>
  <c r="Q562" i="11" s="1"/>
  <c r="Q563" i="11" s="1"/>
  <c r="Q564" i="11" s="1"/>
  <c r="Q565" i="11" s="1"/>
  <c r="Q566" i="11" s="1"/>
  <c r="Q567" i="11" s="1"/>
  <c r="Q568" i="11" s="1"/>
  <c r="Q569" i="11" s="1"/>
  <c r="Q570" i="11" s="1"/>
  <c r="Q571" i="11" s="1"/>
  <c r="Q572" i="11" s="1"/>
  <c r="Q573" i="11" s="1"/>
  <c r="Q574" i="11" s="1"/>
  <c r="Q575" i="11" s="1"/>
  <c r="Q576" i="11" s="1"/>
  <c r="Q577" i="11" s="1"/>
  <c r="Q578" i="11" s="1"/>
  <c r="Q579" i="11" s="1"/>
  <c r="Q580" i="11" s="1"/>
  <c r="Q581" i="11" s="1"/>
  <c r="Q582" i="11" s="1"/>
  <c r="Q583" i="11" s="1"/>
  <c r="Q584" i="11" s="1"/>
  <c r="Q585" i="11" s="1"/>
  <c r="Q586" i="11" s="1"/>
  <c r="Q587" i="11" s="1"/>
  <c r="Q588" i="11" s="1"/>
  <c r="Q589" i="11" s="1"/>
  <c r="Q590" i="11" s="1"/>
  <c r="Q591" i="11" s="1"/>
  <c r="Q592" i="11" s="1"/>
  <c r="Q593" i="11" s="1"/>
  <c r="Q594" i="11" s="1"/>
  <c r="Q595" i="11" s="1"/>
  <c r="Q596" i="11" s="1"/>
  <c r="Q597" i="11" s="1"/>
  <c r="Q598" i="11" s="1"/>
  <c r="Q599" i="11" s="1"/>
  <c r="Q600" i="11" s="1"/>
  <c r="Q601" i="11" s="1"/>
  <c r="Q602" i="11" s="1"/>
  <c r="Q603" i="11" s="1"/>
  <c r="Q604" i="11" s="1"/>
  <c r="Q605" i="11" s="1"/>
  <c r="Q606" i="11" s="1"/>
  <c r="Q607" i="11" s="1"/>
  <c r="Q608" i="11" s="1"/>
  <c r="Q609" i="11" s="1"/>
  <c r="Q610" i="11" s="1"/>
  <c r="Q611" i="11" s="1"/>
  <c r="Q612" i="11" s="1"/>
  <c r="I6" i="14"/>
  <c r="I7" i="14" s="1"/>
  <c r="G49" i="13"/>
  <c r="G65" i="13"/>
  <c r="G48" i="13"/>
  <c r="G6" i="13" s="1"/>
  <c r="G50" i="13"/>
  <c r="G54" i="13"/>
  <c r="G51" i="13"/>
  <c r="G59" i="13"/>
  <c r="G61" i="13"/>
  <c r="AP158" i="13"/>
  <c r="AQ158" i="13" s="1"/>
  <c r="AP157" i="13"/>
  <c r="AQ157" i="13" s="1"/>
  <c r="AP161" i="13"/>
  <c r="AQ161" i="13" s="1"/>
  <c r="AP159" i="13"/>
  <c r="AQ159" i="13" s="1"/>
  <c r="AP160" i="13"/>
  <c r="AQ160" i="13" s="1"/>
  <c r="Y162" i="13"/>
  <c r="AA137" i="13"/>
  <c r="C11" i="14"/>
  <c r="G27" i="11" s="1"/>
  <c r="C74" i="14"/>
  <c r="J62" i="11"/>
  <c r="E11" i="14"/>
  <c r="D11" i="14"/>
  <c r="M59" i="11" l="1"/>
  <c r="L61" i="11"/>
  <c r="O46" i="11"/>
  <c r="B110" i="12" s="1"/>
  <c r="B112" i="12"/>
  <c r="Q128" i="11"/>
  <c r="Q127" i="11" a="1"/>
  <c r="Q127" i="11" s="1"/>
  <c r="V22" i="11" s="1"/>
  <c r="B64" i="12"/>
  <c r="J6" i="14"/>
  <c r="J7" i="14" s="1"/>
  <c r="G78" i="13"/>
  <c r="G62" i="13"/>
  <c r="H166" i="13"/>
  <c r="H60" i="13" s="1"/>
  <c r="AP156" i="13"/>
  <c r="AQ156" i="13" s="1"/>
  <c r="E162" i="13"/>
  <c r="AP162" i="13" s="1"/>
  <c r="AQ162" i="13" s="1"/>
  <c r="AB137" i="13"/>
  <c r="K62" i="11"/>
  <c r="F11" i="14"/>
  <c r="G11" i="14"/>
  <c r="N59" i="11" l="1"/>
  <c r="M61" i="11"/>
  <c r="S6" i="11"/>
  <c r="C64" i="11"/>
  <c r="D64" i="11" s="1"/>
  <c r="E64" i="11" s="1"/>
  <c r="F64" i="11" s="1"/>
  <c r="G64" i="11" s="1"/>
  <c r="H64" i="11" s="1"/>
  <c r="I64" i="11" s="1"/>
  <c r="J64" i="11" s="1"/>
  <c r="K64" i="11" s="1"/>
  <c r="L64" i="11" s="1"/>
  <c r="M64" i="11" s="1"/>
  <c r="N64" i="11" s="1"/>
  <c r="O64" i="11" s="1"/>
  <c r="P64" i="11" s="1"/>
  <c r="Q64" i="11" s="1"/>
  <c r="R64" i="11" s="1"/>
  <c r="S64" i="11" s="1"/>
  <c r="T64" i="11" s="1"/>
  <c r="U64" i="11" s="1"/>
  <c r="V64" i="11" s="1"/>
  <c r="W64" i="11" s="1"/>
  <c r="X64" i="11" s="1"/>
  <c r="Y64" i="11" s="1"/>
  <c r="Z64" i="11" s="1"/>
  <c r="AA64" i="11" s="1"/>
  <c r="AB64" i="11" s="1"/>
  <c r="AC64" i="11" s="1"/>
  <c r="AD64" i="11" s="1"/>
  <c r="AE64" i="11" s="1"/>
  <c r="AF64" i="11" s="1"/>
  <c r="O48" i="11"/>
  <c r="K6" i="14"/>
  <c r="K7" i="14" s="1"/>
  <c r="H65" i="13"/>
  <c r="H49" i="13"/>
  <c r="H48" i="13"/>
  <c r="H6" i="13" s="1"/>
  <c r="H50" i="13"/>
  <c r="H54" i="13"/>
  <c r="H51" i="13"/>
  <c r="H59" i="13"/>
  <c r="H61" i="13"/>
  <c r="AC137" i="13"/>
  <c r="L62" i="11"/>
  <c r="H11" i="14"/>
  <c r="O59" i="11" l="1"/>
  <c r="N61" i="11"/>
  <c r="D66" i="11"/>
  <c r="E66" i="11"/>
  <c r="C66" i="11"/>
  <c r="O27" i="11" s="1"/>
  <c r="L6" i="14"/>
  <c r="L7" i="14" s="1"/>
  <c r="H78" i="13"/>
  <c r="H62" i="13"/>
  <c r="I166" i="13"/>
  <c r="I60" i="13" s="1"/>
  <c r="AD137" i="13"/>
  <c r="M62" i="11"/>
  <c r="F66" i="11"/>
  <c r="I11" i="14"/>
  <c r="P59" i="11" l="1"/>
  <c r="O61" i="11"/>
  <c r="B65" i="12"/>
  <c r="M6" i="14"/>
  <c r="M7" i="14" s="1"/>
  <c r="I65" i="13"/>
  <c r="I49" i="13"/>
  <c r="I61" i="13"/>
  <c r="I48" i="13"/>
  <c r="I6" i="13" s="1"/>
  <c r="I50" i="13"/>
  <c r="I54" i="13"/>
  <c r="I51" i="13"/>
  <c r="I59" i="13"/>
  <c r="AE137" i="13"/>
  <c r="G66" i="11"/>
  <c r="N62" i="11"/>
  <c r="J11" i="14"/>
  <c r="Q59" i="11" l="1"/>
  <c r="P61" i="11"/>
  <c r="N6" i="14"/>
  <c r="N7" i="14" s="1"/>
  <c r="I78" i="13"/>
  <c r="I62" i="13"/>
  <c r="J166" i="13"/>
  <c r="J60" i="13" s="1"/>
  <c r="AF137" i="13"/>
  <c r="O62" i="11"/>
  <c r="H66" i="11"/>
  <c r="K11" i="14"/>
  <c r="R59" i="11" l="1"/>
  <c r="Q61" i="11"/>
  <c r="O6" i="14"/>
  <c r="O7" i="14" s="1"/>
  <c r="J65" i="13"/>
  <c r="J49" i="13"/>
  <c r="J51" i="13"/>
  <c r="J59" i="13"/>
  <c r="J61" i="13"/>
  <c r="J48" i="13"/>
  <c r="J6" i="13" s="1"/>
  <c r="J50" i="13"/>
  <c r="J54" i="13"/>
  <c r="AG137" i="13"/>
  <c r="I66" i="11"/>
  <c r="P62" i="11"/>
  <c r="L11" i="14"/>
  <c r="S59" i="11" l="1"/>
  <c r="R61" i="11"/>
  <c r="P6" i="14"/>
  <c r="P7" i="14" s="1"/>
  <c r="J78" i="13"/>
  <c r="J62" i="13"/>
  <c r="K166" i="13"/>
  <c r="K60" i="13" s="1"/>
  <c r="AH137" i="13"/>
  <c r="J66" i="11"/>
  <c r="Q62" i="11"/>
  <c r="M11" i="14"/>
  <c r="T59" i="11" l="1"/>
  <c r="S61" i="11"/>
  <c r="Q6" i="14"/>
  <c r="Q7" i="14" s="1"/>
  <c r="K49" i="13"/>
  <c r="K65" i="13"/>
  <c r="K51" i="13"/>
  <c r="K59" i="13"/>
  <c r="K61" i="13"/>
  <c r="K48" i="13"/>
  <c r="K6" i="13" s="1"/>
  <c r="K50" i="13"/>
  <c r="K54" i="13"/>
  <c r="AI137" i="13"/>
  <c r="K66" i="11"/>
  <c r="R62" i="11"/>
  <c r="N11" i="14"/>
  <c r="U59" i="11" l="1"/>
  <c r="T61" i="11"/>
  <c r="R6" i="14"/>
  <c r="R7" i="14" s="1"/>
  <c r="K78" i="13"/>
  <c r="K62" i="13"/>
  <c r="L166" i="13"/>
  <c r="L60" i="13" s="1"/>
  <c r="AJ137" i="13"/>
  <c r="L66" i="11"/>
  <c r="S62" i="11"/>
  <c r="O11" i="14"/>
  <c r="V59" i="11" l="1"/>
  <c r="U61" i="11"/>
  <c r="S6" i="14"/>
  <c r="S7" i="14" s="1"/>
  <c r="L65" i="13"/>
  <c r="L78" i="13" s="1"/>
  <c r="L49" i="13"/>
  <c r="L51" i="13"/>
  <c r="L59" i="13"/>
  <c r="L61" i="13"/>
  <c r="L48" i="13"/>
  <c r="L6" i="13" s="1"/>
  <c r="L50" i="13"/>
  <c r="L54" i="13"/>
  <c r="AK137" i="13"/>
  <c r="T62" i="11"/>
  <c r="M66" i="11"/>
  <c r="P11" i="14"/>
  <c r="W59" i="11" l="1"/>
  <c r="V61" i="11"/>
  <c r="T6" i="14"/>
  <c r="T7" i="14" s="1"/>
  <c r="L62" i="13"/>
  <c r="M166" i="13"/>
  <c r="M60" i="13" s="1"/>
  <c r="AL137" i="13"/>
  <c r="U62" i="11"/>
  <c r="N66" i="11"/>
  <c r="Q11" i="14"/>
  <c r="X59" i="11" l="1"/>
  <c r="W61" i="11"/>
  <c r="U6" i="14"/>
  <c r="U7" i="14" s="1"/>
  <c r="M49" i="13"/>
  <c r="M65" i="13"/>
  <c r="M78" i="13" s="1"/>
  <c r="M51" i="13"/>
  <c r="M59" i="13"/>
  <c r="M61" i="13"/>
  <c r="M54" i="13"/>
  <c r="M48" i="13"/>
  <c r="M6" i="13" s="1"/>
  <c r="M50" i="13"/>
  <c r="AM137" i="13"/>
  <c r="O66" i="11"/>
  <c r="V62" i="11"/>
  <c r="R11" i="14"/>
  <c r="Y59" i="11" l="1"/>
  <c r="X61" i="11"/>
  <c r="V6" i="14"/>
  <c r="V7" i="14" s="1"/>
  <c r="M62" i="13"/>
  <c r="N166" i="13"/>
  <c r="N60" i="13" s="1"/>
  <c r="AN137" i="13"/>
  <c r="P66" i="11"/>
  <c r="W62" i="11"/>
  <c r="S11" i="14"/>
  <c r="Z59" i="11" l="1"/>
  <c r="Y61" i="11"/>
  <c r="W6" i="14"/>
  <c r="W7" i="14" s="1"/>
  <c r="N49" i="13"/>
  <c r="N65" i="13"/>
  <c r="N78" i="13" s="1"/>
  <c r="N48" i="13"/>
  <c r="N6" i="13" s="1"/>
  <c r="N50" i="13"/>
  <c r="N54" i="13"/>
  <c r="N51" i="13"/>
  <c r="N59" i="13"/>
  <c r="N61" i="13"/>
  <c r="AO137" i="13"/>
  <c r="AP137" i="13" s="1"/>
  <c r="AQ137" i="13" s="1"/>
  <c r="X62" i="11"/>
  <c r="Q66" i="11"/>
  <c r="T11" i="14"/>
  <c r="AA59" i="11" l="1"/>
  <c r="Z61" i="11"/>
  <c r="X6" i="14"/>
  <c r="X7" i="14" s="1"/>
  <c r="N62" i="13"/>
  <c r="O166" i="13"/>
  <c r="O60" i="13" s="1"/>
  <c r="R66" i="11"/>
  <c r="Y62" i="11"/>
  <c r="U11" i="14"/>
  <c r="AB59" i="11" l="1"/>
  <c r="AA61" i="11"/>
  <c r="Y6" i="14"/>
  <c r="Y7" i="14" s="1"/>
  <c r="O49" i="13"/>
  <c r="O65" i="13"/>
  <c r="O78" i="13" s="1"/>
  <c r="O48" i="13"/>
  <c r="O6" i="13" s="1"/>
  <c r="O50" i="13"/>
  <c r="O54" i="13"/>
  <c r="O51" i="13"/>
  <c r="O59" i="13"/>
  <c r="O61" i="13"/>
  <c r="Z62" i="11"/>
  <c r="S66" i="11"/>
  <c r="V11" i="14"/>
  <c r="AC59" i="11" l="1"/>
  <c r="AB61" i="11"/>
  <c r="Z6" i="14"/>
  <c r="Z7" i="14" s="1"/>
  <c r="AA6" i="14"/>
  <c r="O62" i="13"/>
  <c r="P166" i="13"/>
  <c r="P60" i="13" s="1"/>
  <c r="T66" i="11"/>
  <c r="AA62" i="11"/>
  <c r="W11" i="14"/>
  <c r="AD59" i="11" l="1"/>
  <c r="AC61" i="11"/>
  <c r="P49" i="13"/>
  <c r="P65" i="13"/>
  <c r="P78" i="13" s="1"/>
  <c r="P48" i="13"/>
  <c r="P6" i="13" s="1"/>
  <c r="P50" i="13"/>
  <c r="P54" i="13"/>
  <c r="P51" i="13"/>
  <c r="P59" i="13"/>
  <c r="P61" i="13"/>
  <c r="U66" i="11"/>
  <c r="AB62" i="11"/>
  <c r="X11" i="14"/>
  <c r="AA7" i="14"/>
  <c r="AE59" i="11" l="1"/>
  <c r="AD61" i="11"/>
  <c r="P62" i="13"/>
  <c r="Q166" i="13"/>
  <c r="Q60" i="13" s="1"/>
  <c r="AC62" i="11"/>
  <c r="V66" i="11"/>
  <c r="Y11" i="14"/>
  <c r="AB7" i="14"/>
  <c r="AF59" i="11" l="1"/>
  <c r="AF61" i="11" s="1"/>
  <c r="AE61" i="11"/>
  <c r="Q65" i="13"/>
  <c r="Q78" i="13" s="1"/>
  <c r="Q49" i="13"/>
  <c r="Q59" i="13"/>
  <c r="Q48" i="13"/>
  <c r="Q6" i="13" s="1"/>
  <c r="Q50" i="13"/>
  <c r="Q54" i="13"/>
  <c r="Q61" i="13"/>
  <c r="Q51" i="13"/>
  <c r="W66" i="11"/>
  <c r="AD62" i="11"/>
  <c r="AC7" i="14"/>
  <c r="Z11" i="14"/>
  <c r="Q62" i="13" l="1"/>
  <c r="R166" i="13"/>
  <c r="R60" i="13" s="1"/>
  <c r="AE62" i="11"/>
  <c r="X66" i="11"/>
  <c r="AD7" i="14"/>
  <c r="AA11" i="14"/>
  <c r="M14" i="7" s="1"/>
  <c r="M15" i="7" s="1"/>
  <c r="R49" i="13" l="1"/>
  <c r="R65" i="13"/>
  <c r="R78" i="13" s="1"/>
  <c r="R51" i="13"/>
  <c r="R59" i="13"/>
  <c r="R61" i="13"/>
  <c r="R48" i="13"/>
  <c r="R6" i="13" s="1"/>
  <c r="R50" i="13"/>
  <c r="R54" i="13"/>
  <c r="AF62" i="11"/>
  <c r="Y66" i="11"/>
  <c r="AB11" i="14"/>
  <c r="AF7" i="14"/>
  <c r="AE7" i="14"/>
  <c r="R62" i="13" l="1"/>
  <c r="S166" i="13"/>
  <c r="S60" i="13" s="1"/>
  <c r="Z66" i="11"/>
  <c r="AC11" i="14"/>
  <c r="S65" i="13" l="1"/>
  <c r="S78" i="13" s="1"/>
  <c r="S49" i="13"/>
  <c r="S51" i="13"/>
  <c r="S59" i="13"/>
  <c r="S61" i="13"/>
  <c r="S48" i="13"/>
  <c r="S6" i="13" s="1"/>
  <c r="S50" i="13"/>
  <c r="S54" i="13"/>
  <c r="AA66" i="11"/>
  <c r="AD11" i="14"/>
  <c r="S62" i="13" l="1"/>
  <c r="T166" i="13"/>
  <c r="T60" i="13" s="1"/>
  <c r="AB66" i="11"/>
  <c r="AF11" i="14"/>
  <c r="AE11" i="14"/>
  <c r="M6" i="7" s="1"/>
  <c r="L15" i="7" l="1"/>
  <c r="M16" i="7" s="1"/>
  <c r="N10" i="7"/>
  <c r="M22" i="7"/>
  <c r="M31" i="7"/>
  <c r="M32" i="7" s="1"/>
  <c r="T65" i="13"/>
  <c r="T78" i="13" s="1"/>
  <c r="T49" i="13"/>
  <c r="T51" i="13"/>
  <c r="T59" i="13"/>
  <c r="T61" i="13"/>
  <c r="T48" i="13"/>
  <c r="T6" i="13" s="1"/>
  <c r="T50" i="13"/>
  <c r="T54" i="13"/>
  <c r="AC66" i="11"/>
  <c r="L14" i="7" l="1"/>
  <c r="N27" i="7"/>
  <c r="U43" i="11" s="1"/>
  <c r="L32" i="7"/>
  <c r="U25" i="11"/>
  <c r="T38" i="11"/>
  <c r="T48" i="11"/>
  <c r="T47" i="11"/>
  <c r="T30" i="11"/>
  <c r="T29" i="11"/>
  <c r="T21" i="11"/>
  <c r="T62" i="13"/>
  <c r="U166" i="13"/>
  <c r="U60" i="13" s="1"/>
  <c r="AD66" i="11"/>
  <c r="L31" i="7" l="1"/>
  <c r="S47" i="11" s="1"/>
  <c r="M33" i="7"/>
  <c r="T49" i="11" s="1"/>
  <c r="S29" i="11"/>
  <c r="G34" i="11"/>
  <c r="B78" i="12" s="1"/>
  <c r="S48" i="11"/>
  <c r="S30" i="11"/>
  <c r="U65" i="13"/>
  <c r="U78" i="13" s="1"/>
  <c r="U49" i="13"/>
  <c r="U54" i="13"/>
  <c r="U51" i="13"/>
  <c r="U59" i="13"/>
  <c r="U61" i="13"/>
  <c r="U48" i="13"/>
  <c r="U6" i="13" s="1"/>
  <c r="U50" i="13"/>
  <c r="AF66" i="11"/>
  <c r="W47" i="11" s="1"/>
  <c r="W48" i="11" s="1"/>
  <c r="AE66" i="11"/>
  <c r="V38" i="11" l="1"/>
  <c r="W29" i="11"/>
  <c r="W30" i="11" s="1"/>
  <c r="V21" i="11"/>
  <c r="T31" i="11"/>
  <c r="U62" i="13"/>
  <c r="V166" i="13"/>
  <c r="V60" i="13" s="1"/>
  <c r="X25" i="11" l="1"/>
  <c r="O34" i="11"/>
  <c r="B79" i="12" s="1"/>
  <c r="X43" i="11"/>
  <c r="V48" i="11"/>
  <c r="V30" i="11"/>
  <c r="V65" i="13"/>
  <c r="V78" i="13" s="1"/>
  <c r="V49" i="13"/>
  <c r="V48" i="13"/>
  <c r="V6" i="13" s="1"/>
  <c r="V50" i="13"/>
  <c r="V54" i="13"/>
  <c r="V51" i="13"/>
  <c r="V59" i="13"/>
  <c r="V61" i="13"/>
  <c r="V47" i="11" l="1"/>
  <c r="W49" i="11"/>
  <c r="V29" i="11"/>
  <c r="W31" i="11"/>
  <c r="V62" i="13"/>
  <c r="W166" i="13"/>
  <c r="W60" i="13" s="1"/>
  <c r="W49" i="13" l="1"/>
  <c r="W65" i="13"/>
  <c r="W78" i="13" s="1"/>
  <c r="W48" i="13"/>
  <c r="W6" i="13" s="1"/>
  <c r="W50" i="13"/>
  <c r="W54" i="13"/>
  <c r="W51" i="13"/>
  <c r="W59" i="13"/>
  <c r="W61" i="13"/>
  <c r="W62" i="13" l="1"/>
  <c r="X166" i="13"/>
  <c r="X60" i="13" s="1"/>
  <c r="X65" i="13" l="1"/>
  <c r="X78" i="13" s="1"/>
  <c r="X49" i="13"/>
  <c r="X48" i="13"/>
  <c r="X6" i="13" s="1"/>
  <c r="X50" i="13"/>
  <c r="X54" i="13"/>
  <c r="X51" i="13"/>
  <c r="X59" i="13"/>
  <c r="X61" i="13"/>
  <c r="X62" i="13" l="1"/>
  <c r="Y166" i="13"/>
  <c r="Y60" i="13" s="1"/>
  <c r="Y65" i="13" l="1"/>
  <c r="Y78" i="13" s="1"/>
  <c r="Y49" i="13"/>
  <c r="Y48" i="13"/>
  <c r="Y6" i="13" s="1"/>
  <c r="Y50" i="13"/>
  <c r="Y54" i="13"/>
  <c r="Y51" i="13"/>
  <c r="Y59" i="13"/>
  <c r="Y61" i="13"/>
  <c r="Y62" i="13" l="1"/>
  <c r="Z166" i="13"/>
  <c r="Z60" i="13" s="1"/>
  <c r="Z65" i="13" l="1"/>
  <c r="Z78" i="13" s="1"/>
  <c r="Z49" i="13"/>
  <c r="Z51" i="13"/>
  <c r="Z59" i="13"/>
  <c r="Z61" i="13"/>
  <c r="Z48" i="13"/>
  <c r="Z6" i="13" s="1"/>
  <c r="Z50" i="13"/>
  <c r="Z54" i="13"/>
  <c r="Z62" i="13" l="1"/>
  <c r="AA166" i="13"/>
  <c r="AA60" i="13" s="1"/>
  <c r="AA65" i="13" l="1"/>
  <c r="AA78" i="13" s="1"/>
  <c r="AA49" i="13"/>
  <c r="AA51" i="13"/>
  <c r="AA59" i="13"/>
  <c r="AA61" i="13"/>
  <c r="AA48" i="13"/>
  <c r="AA6" i="13" s="1"/>
  <c r="AA50" i="13"/>
  <c r="AA54" i="13"/>
  <c r="AA62" i="13" l="1"/>
  <c r="AB166" i="13"/>
  <c r="AB60" i="13" s="1"/>
  <c r="AB49" i="13" l="1"/>
  <c r="AB65" i="13"/>
  <c r="AB78" i="13" s="1"/>
  <c r="AB51" i="13"/>
  <c r="AB59" i="13"/>
  <c r="AB61" i="13"/>
  <c r="AB48" i="13"/>
  <c r="AB6" i="13" s="1"/>
  <c r="AB50" i="13"/>
  <c r="AB54" i="13"/>
  <c r="AB62" i="13" l="1"/>
  <c r="AC166" i="13"/>
  <c r="AC60" i="13" s="1"/>
  <c r="B63" i="6"/>
  <c r="D112" i="6" l="1"/>
  <c r="E112" i="6" s="1"/>
  <c r="C63" i="6"/>
  <c r="AC49" i="13"/>
  <c r="AC65" i="13"/>
  <c r="AC78" i="13" s="1"/>
  <c r="AC51" i="13"/>
  <c r="AC59" i="13"/>
  <c r="AC61" i="13"/>
  <c r="AC50" i="13"/>
  <c r="AC48" i="13"/>
  <c r="AC6" i="13" s="1"/>
  <c r="AC54" i="13"/>
  <c r="D80" i="13" a="1"/>
  <c r="B101" i="12"/>
  <c r="B17" i="8"/>
  <c r="J95" i="13" l="1"/>
  <c r="R95" i="13"/>
  <c r="Z95" i="13"/>
  <c r="AH95" i="13"/>
  <c r="F96" i="13"/>
  <c r="N96" i="13"/>
  <c r="V96" i="13"/>
  <c r="AD96" i="13"/>
  <c r="AL96" i="13"/>
  <c r="H84" i="13"/>
  <c r="P84" i="13"/>
  <c r="X84" i="13"/>
  <c r="AF84" i="13"/>
  <c r="AN84" i="13"/>
  <c r="L85" i="13"/>
  <c r="T85" i="13"/>
  <c r="AB85" i="13"/>
  <c r="AJ85" i="13"/>
  <c r="H86" i="13"/>
  <c r="P86" i="13"/>
  <c r="X86" i="13"/>
  <c r="AF86" i="13"/>
  <c r="AN86" i="13"/>
  <c r="L90" i="13"/>
  <c r="T90" i="13"/>
  <c r="AB90" i="13"/>
  <c r="AJ90" i="13"/>
  <c r="H91" i="13"/>
  <c r="P91" i="13"/>
  <c r="X91" i="13"/>
  <c r="AF91" i="13"/>
  <c r="AN91" i="13"/>
  <c r="E91" i="13"/>
  <c r="L82" i="13"/>
  <c r="T82" i="13"/>
  <c r="AB82" i="13"/>
  <c r="AJ82" i="13"/>
  <c r="N95" i="13"/>
  <c r="AL95" i="13"/>
  <c r="AH96" i="13"/>
  <c r="L84" i="13"/>
  <c r="H85" i="13"/>
  <c r="AN85" i="13"/>
  <c r="AJ86" i="13"/>
  <c r="AF90" i="13"/>
  <c r="AB91" i="13"/>
  <c r="P82" i="13"/>
  <c r="G95" i="13"/>
  <c r="AE95" i="13"/>
  <c r="AA96" i="13"/>
  <c r="U84" i="13"/>
  <c r="Q85" i="13"/>
  <c r="AO85" i="13"/>
  <c r="AC86" i="13"/>
  <c r="Y90" i="13"/>
  <c r="U91" i="13"/>
  <c r="I82" i="13"/>
  <c r="AO82" i="13"/>
  <c r="O86" i="13"/>
  <c r="W91" i="13"/>
  <c r="K82" i="13"/>
  <c r="AI82" i="13"/>
  <c r="K95" i="13"/>
  <c r="S95" i="13"/>
  <c r="AA95" i="13"/>
  <c r="AI95" i="13"/>
  <c r="G96" i="13"/>
  <c r="O96" i="13"/>
  <c r="W96" i="13"/>
  <c r="AE96" i="13"/>
  <c r="AM96" i="13"/>
  <c r="I84" i="13"/>
  <c r="Q84" i="13"/>
  <c r="Y84" i="13"/>
  <c r="AG84" i="13"/>
  <c r="AO84" i="13"/>
  <c r="M85" i="13"/>
  <c r="U85" i="13"/>
  <c r="AC85" i="13"/>
  <c r="AK85" i="13"/>
  <c r="I86" i="13"/>
  <c r="Q86" i="13"/>
  <c r="Y86" i="13"/>
  <c r="AG86" i="13"/>
  <c r="AO86" i="13"/>
  <c r="M90" i="13"/>
  <c r="U90" i="13"/>
  <c r="AC90" i="13"/>
  <c r="AK90" i="13"/>
  <c r="I91" i="13"/>
  <c r="Q91" i="13"/>
  <c r="Y91" i="13"/>
  <c r="AG91" i="13"/>
  <c r="AO91" i="13"/>
  <c r="E92" i="13"/>
  <c r="M82" i="13"/>
  <c r="U82" i="13"/>
  <c r="AC82" i="13"/>
  <c r="AK82" i="13"/>
  <c r="F95" i="13"/>
  <c r="AD95" i="13"/>
  <c r="R96" i="13"/>
  <c r="E96" i="13"/>
  <c r="AJ84" i="13"/>
  <c r="AF85" i="13"/>
  <c r="AB86" i="13"/>
  <c r="P90" i="13"/>
  <c r="L91" i="13"/>
  <c r="E87" i="13"/>
  <c r="AN82" i="13"/>
  <c r="E84" i="13"/>
  <c r="O95" i="13"/>
  <c r="AM95" i="13"/>
  <c r="AI96" i="13"/>
  <c r="AC84" i="13"/>
  <c r="Y85" i="13"/>
  <c r="U86" i="13"/>
  <c r="I90" i="13"/>
  <c r="AG90" i="13"/>
  <c r="AC91" i="13"/>
  <c r="Q82" i="13"/>
  <c r="AI85" i="13"/>
  <c r="AM91" i="13"/>
  <c r="S82" i="13"/>
  <c r="E82" i="13"/>
  <c r="L95" i="13"/>
  <c r="T95" i="13"/>
  <c r="AB95" i="13"/>
  <c r="AJ95" i="13"/>
  <c r="H96" i="13"/>
  <c r="P96" i="13"/>
  <c r="X96" i="13"/>
  <c r="AF96" i="13"/>
  <c r="AN96" i="13"/>
  <c r="J84" i="13"/>
  <c r="R84" i="13"/>
  <c r="Z84" i="13"/>
  <c r="AH84" i="13"/>
  <c r="F85" i="13"/>
  <c r="N85" i="13"/>
  <c r="V85" i="13"/>
  <c r="AD85" i="13"/>
  <c r="AL85" i="13"/>
  <c r="J86" i="13"/>
  <c r="R86" i="13"/>
  <c r="Z86" i="13"/>
  <c r="AH86" i="13"/>
  <c r="F90" i="13"/>
  <c r="N90" i="13"/>
  <c r="V90" i="13"/>
  <c r="AD90" i="13"/>
  <c r="AL90" i="13"/>
  <c r="J91" i="13"/>
  <c r="R91" i="13"/>
  <c r="Z91" i="13"/>
  <c r="AH91" i="13"/>
  <c r="E85" i="13"/>
  <c r="F82" i="13"/>
  <c r="N82" i="13"/>
  <c r="V82" i="13"/>
  <c r="AD82" i="13"/>
  <c r="AL82" i="13"/>
  <c r="J96" i="13"/>
  <c r="AB84" i="13"/>
  <c r="X85" i="13"/>
  <c r="T86" i="13"/>
  <c r="X90" i="13"/>
  <c r="T91" i="13"/>
  <c r="H82" i="13"/>
  <c r="AF82" i="13"/>
  <c r="K96" i="13"/>
  <c r="M84" i="13"/>
  <c r="AK84" i="13"/>
  <c r="AG85" i="13"/>
  <c r="AK86" i="13"/>
  <c r="AO90" i="13"/>
  <c r="AK91" i="13"/>
  <c r="Y82" i="13"/>
  <c r="AM86" i="13"/>
  <c r="M95" i="13"/>
  <c r="U95" i="13"/>
  <c r="AC95" i="13"/>
  <c r="AK95" i="13"/>
  <c r="I96" i="13"/>
  <c r="Q96" i="13"/>
  <c r="Y96" i="13"/>
  <c r="AG96" i="13"/>
  <c r="AO96" i="13"/>
  <c r="K84" i="13"/>
  <c r="S84" i="13"/>
  <c r="AA84" i="13"/>
  <c r="AI84" i="13"/>
  <c r="G85" i="13"/>
  <c r="O85" i="13"/>
  <c r="W85" i="13"/>
  <c r="AE85" i="13"/>
  <c r="AM85" i="13"/>
  <c r="K86" i="13"/>
  <c r="S86" i="13"/>
  <c r="AA86" i="13"/>
  <c r="AI86" i="13"/>
  <c r="G90" i="13"/>
  <c r="O90" i="13"/>
  <c r="W90" i="13"/>
  <c r="AE90" i="13"/>
  <c r="AM90" i="13"/>
  <c r="K91" i="13"/>
  <c r="S91" i="13"/>
  <c r="AA91" i="13"/>
  <c r="AI91" i="13"/>
  <c r="E86" i="13"/>
  <c r="G82" i="13"/>
  <c r="O82" i="13"/>
  <c r="W82" i="13"/>
  <c r="AE82" i="13"/>
  <c r="AM82" i="13"/>
  <c r="E95" i="13"/>
  <c r="V95" i="13"/>
  <c r="Z96" i="13"/>
  <c r="T84" i="13"/>
  <c r="P85" i="13"/>
  <c r="L86" i="13"/>
  <c r="H90" i="13"/>
  <c r="AN90" i="13"/>
  <c r="AJ91" i="13"/>
  <c r="X82" i="13"/>
  <c r="W95" i="13"/>
  <c r="S96" i="13"/>
  <c r="E97" i="13"/>
  <c r="I85" i="13"/>
  <c r="M86" i="13"/>
  <c r="Q90" i="13"/>
  <c r="M91" i="13"/>
  <c r="E88" i="13"/>
  <c r="AG82" i="13"/>
  <c r="G86" i="13"/>
  <c r="E90" i="13"/>
  <c r="H95" i="13"/>
  <c r="P95" i="13"/>
  <c r="X95" i="13"/>
  <c r="AF95" i="13"/>
  <c r="AN95" i="13"/>
  <c r="L96" i="13"/>
  <c r="T96" i="13"/>
  <c r="AB96" i="13"/>
  <c r="AJ96" i="13"/>
  <c r="F84" i="13"/>
  <c r="N84" i="13"/>
  <c r="V84" i="13"/>
  <c r="AD84" i="13"/>
  <c r="AL84" i="13"/>
  <c r="J85" i="13"/>
  <c r="R85" i="13"/>
  <c r="Z85" i="13"/>
  <c r="AH85" i="13"/>
  <c r="F86" i="13"/>
  <c r="N86" i="13"/>
  <c r="V86" i="13"/>
  <c r="AD86" i="13"/>
  <c r="AL86" i="13"/>
  <c r="J90" i="13"/>
  <c r="R90" i="13"/>
  <c r="Z90" i="13"/>
  <c r="AH90" i="13"/>
  <c r="F91" i="13"/>
  <c r="N91" i="13"/>
  <c r="V91" i="13"/>
  <c r="AD91" i="13"/>
  <c r="AL91" i="13"/>
  <c r="E89" i="13"/>
  <c r="J82" i="13"/>
  <c r="R82" i="13"/>
  <c r="Z82" i="13"/>
  <c r="AH82" i="13"/>
  <c r="E81" i="13"/>
  <c r="I95" i="13"/>
  <c r="Q95" i="13"/>
  <c r="Y95" i="13"/>
  <c r="AG95" i="13"/>
  <c r="AO95" i="13"/>
  <c r="M96" i="13"/>
  <c r="U96" i="13"/>
  <c r="AC96" i="13"/>
  <c r="AK96" i="13"/>
  <c r="G84" i="13"/>
  <c r="O84" i="13"/>
  <c r="W84" i="13"/>
  <c r="AE84" i="13"/>
  <c r="AM84" i="13"/>
  <c r="K85" i="13"/>
  <c r="S85" i="13"/>
  <c r="AA85" i="13"/>
  <c r="W86" i="13"/>
  <c r="AE86" i="13"/>
  <c r="K90" i="13"/>
  <c r="S90" i="13"/>
  <c r="AA90" i="13"/>
  <c r="AI90" i="13"/>
  <c r="G91" i="13"/>
  <c r="O91" i="13"/>
  <c r="AE91" i="13"/>
  <c r="AA82" i="13"/>
  <c r="AJ89" i="13"/>
  <c r="AN81" i="13"/>
  <c r="F88" i="13"/>
  <c r="AH92" i="13"/>
  <c r="Z87" i="13"/>
  <c r="R92" i="13"/>
  <c r="J87" i="13"/>
  <c r="AN97" i="13"/>
  <c r="AN92" i="13"/>
  <c r="X87" i="13"/>
  <c r="P92" i="13"/>
  <c r="H87" i="13"/>
  <c r="Y92" i="13"/>
  <c r="O88" i="13"/>
  <c r="S88" i="13"/>
  <c r="AE87" i="13"/>
  <c r="W81" i="13"/>
  <c r="G88" i="13"/>
  <c r="AD87" i="13"/>
  <c r="V88" i="13"/>
  <c r="V97" i="13"/>
  <c r="AK88" i="13"/>
  <c r="U89" i="13"/>
  <c r="M87" i="13"/>
  <c r="AA92" i="13"/>
  <c r="AO88" i="13"/>
  <c r="AB81" i="13"/>
  <c r="T88" i="13"/>
  <c r="H88" i="13"/>
  <c r="J92" i="13"/>
  <c r="Y89" i="13"/>
  <c r="AK97" i="13"/>
  <c r="L88" i="13"/>
  <c r="R89" i="13"/>
  <c r="S87" i="13"/>
  <c r="AM97" i="13"/>
  <c r="AD88" i="13"/>
  <c r="AO89" i="13"/>
  <c r="T89" i="13"/>
  <c r="F92" i="13"/>
  <c r="AH81" i="13"/>
  <c r="Z89" i="13"/>
  <c r="R81" i="13"/>
  <c r="J89" i="13"/>
  <c r="AN87" i="13"/>
  <c r="X89" i="13"/>
  <c r="P81" i="13"/>
  <c r="H89" i="13"/>
  <c r="AI88" i="13"/>
  <c r="Y81" i="13"/>
  <c r="O92" i="13"/>
  <c r="S92" i="13"/>
  <c r="Q88" i="13"/>
  <c r="AE89" i="13"/>
  <c r="W97" i="13"/>
  <c r="G92" i="13"/>
  <c r="AD89" i="13"/>
  <c r="V92" i="13"/>
  <c r="K88" i="13"/>
  <c r="AK92" i="13"/>
  <c r="AC88" i="13"/>
  <c r="M89" i="13"/>
  <c r="AA81" i="13"/>
  <c r="AO92" i="13"/>
  <c r="AG88" i="13"/>
  <c r="T92" i="13"/>
  <c r="L87" i="13"/>
  <c r="X92" i="13"/>
  <c r="AI97" i="13"/>
  <c r="AL81" i="13"/>
  <c r="K97" i="13"/>
  <c r="AA87" i="13"/>
  <c r="AB89" i="13"/>
  <c r="I97" i="13"/>
  <c r="O89" i="13"/>
  <c r="AE92" i="13"/>
  <c r="AD97" i="13"/>
  <c r="AG87" i="13"/>
  <c r="L92" i="13"/>
  <c r="F81" i="13"/>
  <c r="AH97" i="13"/>
  <c r="R97" i="13"/>
  <c r="I88" i="13"/>
  <c r="AN89" i="13"/>
  <c r="AF92" i="13"/>
  <c r="AI92" i="13"/>
  <c r="Y97" i="13"/>
  <c r="O81" i="13"/>
  <c r="S81" i="13"/>
  <c r="Q92" i="13"/>
  <c r="AM88" i="13"/>
  <c r="W87" i="13"/>
  <c r="G81" i="13"/>
  <c r="AL88" i="13"/>
  <c r="AL97" i="13"/>
  <c r="V81" i="13"/>
  <c r="K92" i="13"/>
  <c r="AK81" i="13"/>
  <c r="AC92" i="13"/>
  <c r="U88" i="13"/>
  <c r="AA97" i="13"/>
  <c r="AO81" i="13"/>
  <c r="AG92" i="13"/>
  <c r="AJ97" i="13"/>
  <c r="AJ87" i="13"/>
  <c r="T81" i="13"/>
  <c r="AH87" i="13"/>
  <c r="H81" i="13"/>
  <c r="G87" i="13"/>
  <c r="U81" i="13"/>
  <c r="Z81" i="13"/>
  <c r="N81" i="13"/>
  <c r="AB97" i="13"/>
  <c r="F87" i="13"/>
  <c r="Z88" i="13"/>
  <c r="J88" i="13"/>
  <c r="I92" i="13"/>
  <c r="AF97" i="13"/>
  <c r="X88" i="13"/>
  <c r="P97" i="13"/>
  <c r="H92" i="13"/>
  <c r="AI81" i="13"/>
  <c r="Y87" i="13"/>
  <c r="O97" i="13"/>
  <c r="S97" i="13"/>
  <c r="Q81" i="13"/>
  <c r="AM92" i="13"/>
  <c r="W89" i="13"/>
  <c r="G97" i="13"/>
  <c r="AL92" i="13"/>
  <c r="V87" i="13"/>
  <c r="N88" i="13"/>
  <c r="N97" i="13"/>
  <c r="K81" i="13"/>
  <c r="AC81" i="13"/>
  <c r="U92" i="13"/>
  <c r="M88" i="13"/>
  <c r="AO97" i="13"/>
  <c r="AG81" i="13"/>
  <c r="AJ88" i="13"/>
  <c r="L97" i="13"/>
  <c r="L89" i="13"/>
  <c r="P87" i="13"/>
  <c r="O87" i="13"/>
  <c r="AE88" i="13"/>
  <c r="V89" i="13"/>
  <c r="M92" i="13"/>
  <c r="AO87" i="13"/>
  <c r="AF89" i="13"/>
  <c r="AL87" i="13"/>
  <c r="AK87" i="13"/>
  <c r="F97" i="13"/>
  <c r="Z97" i="13"/>
  <c r="J97" i="13"/>
  <c r="I87" i="13"/>
  <c r="AN88" i="13"/>
  <c r="AI87" i="13"/>
  <c r="S89" i="13"/>
  <c r="Q89" i="13"/>
  <c r="AM87" i="13"/>
  <c r="AE81" i="13"/>
  <c r="W88" i="13"/>
  <c r="AL89" i="13"/>
  <c r="AD92" i="13"/>
  <c r="N87" i="13"/>
  <c r="K87" i="13"/>
  <c r="AK89" i="13"/>
  <c r="AC87" i="13"/>
  <c r="U97" i="13"/>
  <c r="AG89" i="13"/>
  <c r="AB88" i="13"/>
  <c r="T87" i="13"/>
  <c r="L81" i="13"/>
  <c r="R87" i="13"/>
  <c r="AF87" i="13"/>
  <c r="AM81" i="13"/>
  <c r="AG97" i="13"/>
  <c r="AH89" i="13"/>
  <c r="P89" i="13"/>
  <c r="G89" i="13"/>
  <c r="AC97" i="13"/>
  <c r="AA89" i="13"/>
  <c r="AJ81" i="13"/>
  <c r="AB87" i="13"/>
  <c r="AH88" i="13"/>
  <c r="R88" i="13"/>
  <c r="I89" i="13"/>
  <c r="AF88" i="13"/>
  <c r="X97" i="13"/>
  <c r="X81" i="13"/>
  <c r="P88" i="13"/>
  <c r="H97" i="13"/>
  <c r="AI89" i="13"/>
  <c r="Y88" i="13"/>
  <c r="AM89" i="13"/>
  <c r="AE97" i="13"/>
  <c r="W92" i="13"/>
  <c r="AD81" i="13"/>
  <c r="N89" i="13"/>
  <c r="K89" i="13"/>
  <c r="AC89" i="13"/>
  <c r="U87" i="13"/>
  <c r="M97" i="13"/>
  <c r="AA88" i="13"/>
  <c r="AB92" i="13"/>
  <c r="T97" i="13"/>
  <c r="F89" i="13"/>
  <c r="Z92" i="13"/>
  <c r="I81" i="13"/>
  <c r="AF81" i="13"/>
  <c r="Q97" i="13"/>
  <c r="N92" i="13"/>
  <c r="AJ92" i="13"/>
  <c r="J81" i="13"/>
  <c r="Q87" i="13"/>
  <c r="M81" i="13"/>
  <c r="C50" i="14"/>
  <c r="G39" i="11"/>
  <c r="B88" i="12" s="1"/>
  <c r="C104" i="11"/>
  <c r="AC62" i="13"/>
  <c r="AD166" i="13"/>
  <c r="AD60" i="13" s="1"/>
  <c r="B129" i="6"/>
  <c r="B119" i="6"/>
  <c r="D80" i="13"/>
  <c r="C129" i="6" l="1"/>
  <c r="B71" i="14" s="1"/>
  <c r="R3" i="11" s="1"/>
  <c r="G43" i="11" s="1"/>
  <c r="B94" i="12" s="1"/>
  <c r="B50" i="7"/>
  <c r="B51" i="7" s="1"/>
  <c r="B105" i="12"/>
  <c r="C119" i="6"/>
  <c r="B92" i="12"/>
  <c r="G28" i="11"/>
  <c r="B66" i="12" s="1"/>
  <c r="E80" i="13"/>
  <c r="I80" i="13"/>
  <c r="AI80" i="13"/>
  <c r="AM80" i="13"/>
  <c r="N80" i="13"/>
  <c r="K80" i="13"/>
  <c r="AC80" i="13"/>
  <c r="W80" i="13"/>
  <c r="U80" i="13"/>
  <c r="L80" i="13"/>
  <c r="Z80" i="13"/>
  <c r="J80" i="13"/>
  <c r="X80" i="13"/>
  <c r="H80" i="13"/>
  <c r="AE80" i="13"/>
  <c r="AE98" i="13" s="1"/>
  <c r="AD80" i="13"/>
  <c r="M80" i="13"/>
  <c r="AN80" i="13"/>
  <c r="AB80" i="13"/>
  <c r="F80" i="13"/>
  <c r="Y80" i="13"/>
  <c r="AH80" i="13"/>
  <c r="R80" i="13"/>
  <c r="AF80" i="13"/>
  <c r="P80" i="13"/>
  <c r="O80" i="13"/>
  <c r="G80" i="13"/>
  <c r="AA80" i="13"/>
  <c r="AO80" i="13"/>
  <c r="AJ80" i="13"/>
  <c r="V80" i="13"/>
  <c r="S80" i="13"/>
  <c r="Q80" i="13"/>
  <c r="AL80" i="13"/>
  <c r="AK80" i="13"/>
  <c r="AG80" i="13"/>
  <c r="T80" i="13"/>
  <c r="B73" i="14"/>
  <c r="R5" i="11" s="1"/>
  <c r="G42" i="11" s="1"/>
  <c r="AD65" i="13"/>
  <c r="AD78" i="13" s="1"/>
  <c r="AD49" i="13"/>
  <c r="AD48" i="13"/>
  <c r="AD6" i="13" s="1"/>
  <c r="AD50" i="13"/>
  <c r="AD54" i="13"/>
  <c r="AD51" i="13"/>
  <c r="AD59" i="13"/>
  <c r="AD61" i="13"/>
  <c r="B19" i="8"/>
  <c r="B21" i="8" s="1"/>
  <c r="B23" i="8" s="1"/>
  <c r="C23" i="8" s="1"/>
  <c r="D147" i="13" a="1"/>
  <c r="AD150" i="13" s="1"/>
  <c r="D163" i="13"/>
  <c r="AP97" i="13"/>
  <c r="AQ97" i="13" s="1"/>
  <c r="AP88" i="13"/>
  <c r="AQ88" i="13" s="1"/>
  <c r="AP85" i="13"/>
  <c r="AQ85" i="13" s="1"/>
  <c r="AP82" i="13"/>
  <c r="AQ82" i="13" s="1"/>
  <c r="AP81" i="13"/>
  <c r="AQ81" i="13" s="1"/>
  <c r="AP95" i="13"/>
  <c r="AQ95" i="13" s="1"/>
  <c r="AP96" i="13"/>
  <c r="AQ96" i="13" s="1"/>
  <c r="AP89" i="13"/>
  <c r="AQ89" i="13" s="1"/>
  <c r="AP86" i="13"/>
  <c r="AQ86" i="13" s="1"/>
  <c r="AP87" i="13"/>
  <c r="AQ87" i="13" s="1"/>
  <c r="AP84" i="13"/>
  <c r="AQ84" i="13" s="1"/>
  <c r="AP92" i="13"/>
  <c r="AQ92" i="13" s="1"/>
  <c r="AP91" i="13"/>
  <c r="AQ91" i="13" s="1"/>
  <c r="AP90" i="13"/>
  <c r="AQ90" i="13" s="1"/>
  <c r="L152" i="13" l="1"/>
  <c r="T152" i="13"/>
  <c r="AB152" i="13"/>
  <c r="AJ152" i="13"/>
  <c r="E151" i="13"/>
  <c r="M152" i="13"/>
  <c r="U152" i="13"/>
  <c r="AC152" i="13"/>
  <c r="AK152" i="13"/>
  <c r="E152" i="13"/>
  <c r="Y152" i="13"/>
  <c r="F152" i="13"/>
  <c r="N152" i="13"/>
  <c r="V152" i="13"/>
  <c r="AD152" i="13"/>
  <c r="AL152" i="13"/>
  <c r="E153" i="13"/>
  <c r="AG152" i="13"/>
  <c r="E150" i="13"/>
  <c r="G152" i="13"/>
  <c r="O152" i="13"/>
  <c r="W152" i="13"/>
  <c r="AE152" i="13"/>
  <c r="AM152" i="13"/>
  <c r="E148" i="13"/>
  <c r="Q152" i="13"/>
  <c r="AO152" i="13"/>
  <c r="H152" i="13"/>
  <c r="P152" i="13"/>
  <c r="X152" i="13"/>
  <c r="AF152" i="13"/>
  <c r="AN152" i="13"/>
  <c r="I152" i="13"/>
  <c r="J152" i="13"/>
  <c r="R152" i="13"/>
  <c r="Z152" i="13"/>
  <c r="AH152" i="13"/>
  <c r="E149" i="13"/>
  <c r="K152" i="13"/>
  <c r="S152" i="13"/>
  <c r="AA152" i="13"/>
  <c r="AI152" i="13"/>
  <c r="AH151" i="13"/>
  <c r="AN151" i="13"/>
  <c r="V151" i="13"/>
  <c r="AH153" i="13"/>
  <c r="F150" i="13"/>
  <c r="L151" i="13"/>
  <c r="AF151" i="13"/>
  <c r="S153" i="13"/>
  <c r="R151" i="13"/>
  <c r="AN153" i="13"/>
  <c r="AI153" i="13"/>
  <c r="V153" i="13"/>
  <c r="R153" i="13"/>
  <c r="AA151" i="13"/>
  <c r="L153" i="13"/>
  <c r="H153" i="13"/>
  <c r="J151" i="13"/>
  <c r="X153" i="13"/>
  <c r="AM153" i="13"/>
  <c r="AI151" i="13"/>
  <c r="H151" i="13"/>
  <c r="Q151" i="13"/>
  <c r="N151" i="13"/>
  <c r="Z151" i="13"/>
  <c r="AK151" i="13"/>
  <c r="AC151" i="13"/>
  <c r="U151" i="13"/>
  <c r="M151" i="13"/>
  <c r="S151" i="13"/>
  <c r="P151" i="13"/>
  <c r="W153" i="13"/>
  <c r="Q153" i="13"/>
  <c r="AL151" i="13"/>
  <c r="N153" i="13"/>
  <c r="G151" i="13"/>
  <c r="AK153" i="13"/>
  <c r="AC153" i="13"/>
  <c r="U153" i="13"/>
  <c r="M153" i="13"/>
  <c r="AF153" i="13"/>
  <c r="AJ151" i="13"/>
  <c r="AE153" i="13"/>
  <c r="K153" i="13"/>
  <c r="Z153" i="13"/>
  <c r="AJ153" i="13"/>
  <c r="O153" i="13"/>
  <c r="J153" i="13"/>
  <c r="Y153" i="13"/>
  <c r="K151" i="13"/>
  <c r="T151" i="13"/>
  <c r="AE151" i="13"/>
  <c r="F153" i="13"/>
  <c r="AM151" i="13"/>
  <c r="AA153" i="13"/>
  <c r="AD151" i="13"/>
  <c r="AO151" i="13"/>
  <c r="AG151" i="13"/>
  <c r="F148" i="13"/>
  <c r="T153" i="13"/>
  <c r="G153" i="13"/>
  <c r="O151" i="13"/>
  <c r="AD153" i="13"/>
  <c r="AO153" i="13"/>
  <c r="AG153" i="13"/>
  <c r="F149" i="13"/>
  <c r="I151" i="13"/>
  <c r="Y151" i="13"/>
  <c r="AL153" i="13"/>
  <c r="P153" i="13"/>
  <c r="AB151" i="13"/>
  <c r="F151" i="13"/>
  <c r="I153" i="13"/>
  <c r="X151" i="13"/>
  <c r="AB153" i="13"/>
  <c r="W151" i="13"/>
  <c r="G149" i="13"/>
  <c r="G148" i="13"/>
  <c r="G150" i="13"/>
  <c r="H148" i="13"/>
  <c r="H150" i="13"/>
  <c r="H149" i="13"/>
  <c r="I149" i="13"/>
  <c r="I150" i="13"/>
  <c r="I148" i="13"/>
  <c r="J148" i="13"/>
  <c r="J150" i="13"/>
  <c r="J149" i="13"/>
  <c r="K148" i="13"/>
  <c r="K149" i="13"/>
  <c r="K150" i="13"/>
  <c r="L148" i="13"/>
  <c r="L149" i="13"/>
  <c r="L150" i="13"/>
  <c r="M149" i="13"/>
  <c r="M150" i="13"/>
  <c r="M148" i="13"/>
  <c r="N150" i="13"/>
  <c r="N148" i="13"/>
  <c r="N149" i="13"/>
  <c r="O149" i="13"/>
  <c r="O150" i="13"/>
  <c r="O148" i="13"/>
  <c r="P149" i="13"/>
  <c r="P150" i="13"/>
  <c r="P148" i="13"/>
  <c r="Q149" i="13"/>
  <c r="Q148" i="13"/>
  <c r="Q150" i="13"/>
  <c r="R148" i="13"/>
  <c r="R150" i="13"/>
  <c r="R149" i="13"/>
  <c r="S148" i="13"/>
  <c r="S150" i="13"/>
  <c r="S149" i="13"/>
  <c r="T148" i="13"/>
  <c r="T150" i="13"/>
  <c r="T149" i="13"/>
  <c r="U148" i="13"/>
  <c r="U150" i="13"/>
  <c r="U149" i="13"/>
  <c r="V148" i="13"/>
  <c r="V149" i="13"/>
  <c r="V150" i="13"/>
  <c r="W149" i="13"/>
  <c r="W150" i="13"/>
  <c r="W148" i="13"/>
  <c r="X149" i="13"/>
  <c r="X150" i="13"/>
  <c r="X148" i="13"/>
  <c r="Y149" i="13"/>
  <c r="Y148" i="13"/>
  <c r="Y150" i="13"/>
  <c r="Z148" i="13"/>
  <c r="Z150" i="13"/>
  <c r="Z149" i="13"/>
  <c r="AA150" i="13"/>
  <c r="AA149" i="13"/>
  <c r="AA148" i="13"/>
  <c r="AB150" i="13"/>
  <c r="AB148" i="13"/>
  <c r="AB149" i="13"/>
  <c r="AC149" i="13"/>
  <c r="AC148" i="13"/>
  <c r="AC150" i="13"/>
  <c r="AD149" i="13"/>
  <c r="AD148" i="13"/>
  <c r="O43" i="11"/>
  <c r="B95" i="12" s="1"/>
  <c r="AD62" i="13"/>
  <c r="AE166" i="13"/>
  <c r="AE60" i="13" s="1"/>
  <c r="C77" i="14"/>
  <c r="D147" i="13"/>
  <c r="W147" i="13" s="1"/>
  <c r="E98" i="13"/>
  <c r="AP80" i="13"/>
  <c r="AQ80" i="13" s="1"/>
  <c r="Y147" i="13" l="1"/>
  <c r="E147" i="13"/>
  <c r="AD147" i="13"/>
  <c r="U164" i="13"/>
  <c r="Z154" i="13"/>
  <c r="AD154" i="13"/>
  <c r="O42" i="11"/>
  <c r="O28" i="11" s="1"/>
  <c r="S3" i="11"/>
  <c r="AE49" i="13"/>
  <c r="AE65" i="13"/>
  <c r="AE78" i="13" s="1"/>
  <c r="AE48" i="13"/>
  <c r="AE6" i="13" s="1"/>
  <c r="AE50" i="13"/>
  <c r="AE54" i="13"/>
  <c r="AE51" i="13"/>
  <c r="AE59" i="13"/>
  <c r="AE61" i="13"/>
  <c r="AE149" i="13"/>
  <c r="AE148" i="13"/>
  <c r="AE150" i="13"/>
  <c r="AL164" i="13"/>
  <c r="X154" i="13"/>
  <c r="R154" i="13"/>
  <c r="Q154" i="13"/>
  <c r="H154" i="13"/>
  <c r="S164" i="13"/>
  <c r="K164" i="13"/>
  <c r="V164" i="13"/>
  <c r="J164" i="13"/>
  <c r="M164" i="13"/>
  <c r="X164" i="13"/>
  <c r="AB164" i="13"/>
  <c r="N164" i="13"/>
  <c r="AM164" i="13"/>
  <c r="T154" i="13"/>
  <c r="AF164" i="13"/>
  <c r="T164" i="13"/>
  <c r="G154" i="13"/>
  <c r="O154" i="13"/>
  <c r="W164" i="13"/>
  <c r="AI164" i="13"/>
  <c r="O164" i="13"/>
  <c r="J154" i="13"/>
  <c r="AA164" i="13"/>
  <c r="AN164" i="13"/>
  <c r="AE164" i="13"/>
  <c r="AJ164" i="13"/>
  <c r="K154" i="13"/>
  <c r="P164" i="13"/>
  <c r="G164" i="13"/>
  <c r="F164" i="13"/>
  <c r="L164" i="13"/>
  <c r="I154" i="13"/>
  <c r="AC154" i="13"/>
  <c r="AO164" i="13"/>
  <c r="N154" i="13"/>
  <c r="AH164" i="13"/>
  <c r="H164" i="13"/>
  <c r="AK164" i="13"/>
  <c r="AG164" i="13"/>
  <c r="Y164" i="13"/>
  <c r="AC164" i="13"/>
  <c r="R164" i="13"/>
  <c r="Q164" i="13"/>
  <c r="I164" i="13"/>
  <c r="AB154" i="13"/>
  <c r="W154" i="13"/>
  <c r="M154" i="13"/>
  <c r="AP152" i="13"/>
  <c r="AQ152" i="13" s="1"/>
  <c r="Y154" i="13"/>
  <c r="S154" i="13"/>
  <c r="AA154" i="13"/>
  <c r="P154" i="13"/>
  <c r="AP151" i="13"/>
  <c r="AQ151" i="13" s="1"/>
  <c r="V154" i="13"/>
  <c r="L154" i="13"/>
  <c r="F154" i="13"/>
  <c r="U154" i="13"/>
  <c r="AP153" i="13"/>
  <c r="AQ153" i="13" s="1"/>
  <c r="AD164" i="13" l="1"/>
  <c r="Z164" i="13"/>
  <c r="O44" i="11"/>
  <c r="B93" i="12"/>
  <c r="S5" i="11"/>
  <c r="O39" i="11"/>
  <c r="B89" i="12" s="1"/>
  <c r="B67" i="12"/>
  <c r="AE154" i="13"/>
  <c r="AE62" i="13"/>
  <c r="AF166" i="13"/>
  <c r="AF60" i="13" s="1"/>
  <c r="AE163" i="13" l="1"/>
  <c r="AE9" i="13" s="1"/>
  <c r="AE27" i="13" s="1"/>
  <c r="AF49" i="13"/>
  <c r="AF65" i="13"/>
  <c r="AF78" i="13" s="1"/>
  <c r="AF48" i="13"/>
  <c r="AF6" i="13" s="1"/>
  <c r="AF50" i="13"/>
  <c r="AF54" i="13"/>
  <c r="AF51" i="13"/>
  <c r="AF59" i="13"/>
  <c r="AF61" i="13"/>
  <c r="AF148" i="13"/>
  <c r="AF150" i="13"/>
  <c r="AF149" i="13"/>
  <c r="AF154" i="13" l="1"/>
  <c r="AF62" i="13"/>
  <c r="AG166" i="13"/>
  <c r="AG60" i="13" s="1"/>
  <c r="AG49" i="13" l="1"/>
  <c r="AG65" i="13"/>
  <c r="AG78" i="13" s="1"/>
  <c r="AG51" i="13"/>
  <c r="AG61" i="13"/>
  <c r="AG48" i="13"/>
  <c r="AG6" i="13" s="1"/>
  <c r="AG50" i="13"/>
  <c r="AG54" i="13"/>
  <c r="AG59" i="13"/>
  <c r="AG148" i="13"/>
  <c r="AG149" i="13"/>
  <c r="AG150" i="13"/>
  <c r="AG154" i="13" l="1"/>
  <c r="AG62" i="13"/>
  <c r="AH166" i="13"/>
  <c r="AH60" i="13" s="1"/>
  <c r="AH49" i="13" l="1"/>
  <c r="AH65" i="13"/>
  <c r="AH78" i="13" s="1"/>
  <c r="AH51" i="13"/>
  <c r="AH59" i="13"/>
  <c r="AH61" i="13"/>
  <c r="AH48" i="13"/>
  <c r="AH6" i="13" s="1"/>
  <c r="AH50" i="13"/>
  <c r="AH54" i="13"/>
  <c r="AH149" i="13"/>
  <c r="AH148" i="13"/>
  <c r="AH150" i="13"/>
  <c r="AH154" i="13" l="1"/>
  <c r="AH62" i="13"/>
  <c r="AI166" i="13"/>
  <c r="AI60" i="13" s="1"/>
  <c r="AI49" i="13" l="1"/>
  <c r="AI65" i="13"/>
  <c r="AI78" i="13" s="1"/>
  <c r="AI51" i="13"/>
  <c r="AI59" i="13"/>
  <c r="AI61" i="13"/>
  <c r="AI48" i="13"/>
  <c r="AI6" i="13" s="1"/>
  <c r="AI50" i="13"/>
  <c r="AI54" i="13"/>
  <c r="AI148" i="13"/>
  <c r="AI150" i="13"/>
  <c r="AI149" i="13"/>
  <c r="AI154" i="13" l="1"/>
  <c r="AI62" i="13"/>
  <c r="AJ166" i="13"/>
  <c r="AJ60" i="13" s="1"/>
  <c r="AJ49" i="13" l="1"/>
  <c r="AJ65" i="13"/>
  <c r="AJ78" i="13" s="1"/>
  <c r="AJ51" i="13"/>
  <c r="AJ59" i="13"/>
  <c r="AJ61" i="13"/>
  <c r="AJ48" i="13"/>
  <c r="AJ6" i="13" s="1"/>
  <c r="AJ50" i="13"/>
  <c r="AJ54" i="13"/>
  <c r="AJ149" i="13"/>
  <c r="AJ148" i="13"/>
  <c r="AJ150" i="13"/>
  <c r="AJ154" i="13" l="1"/>
  <c r="AJ62" i="13"/>
  <c r="AK166" i="13"/>
  <c r="AK60" i="13" s="1"/>
  <c r="AK65" i="13" l="1"/>
  <c r="AK78" i="13" s="1"/>
  <c r="AK49" i="13"/>
  <c r="AK51" i="13"/>
  <c r="AK59" i="13"/>
  <c r="AK61" i="13"/>
  <c r="AK48" i="13"/>
  <c r="AK6" i="13" s="1"/>
  <c r="AK54" i="13"/>
  <c r="AK50" i="13"/>
  <c r="AK150" i="13"/>
  <c r="AK149" i="13"/>
  <c r="AK148" i="13"/>
  <c r="AK154" i="13" l="1"/>
  <c r="AK62" i="13"/>
  <c r="AL166" i="13"/>
  <c r="AL60" i="13" s="1"/>
  <c r="AL65" i="13" l="1"/>
  <c r="AL78" i="13" s="1"/>
  <c r="AL49" i="13"/>
  <c r="AL48" i="13"/>
  <c r="AL6" i="13" s="1"/>
  <c r="AL50" i="13"/>
  <c r="AL54" i="13"/>
  <c r="AL51" i="13"/>
  <c r="AL59" i="13"/>
  <c r="AL61" i="13"/>
  <c r="AL149" i="13"/>
  <c r="AL150" i="13"/>
  <c r="AL148" i="13"/>
  <c r="AL154" i="13" l="1"/>
  <c r="AL62" i="13"/>
  <c r="AM166" i="13"/>
  <c r="AM60" i="13" s="1"/>
  <c r="AM49" i="13" l="1"/>
  <c r="AM65" i="13"/>
  <c r="AM78" i="13" s="1"/>
  <c r="AM48" i="13"/>
  <c r="AM6" i="13" s="1"/>
  <c r="AM50" i="13"/>
  <c r="AM54" i="13"/>
  <c r="AM51" i="13"/>
  <c r="AM59" i="13"/>
  <c r="AM61" i="13"/>
  <c r="AM149" i="13"/>
  <c r="AM150" i="13"/>
  <c r="AM148" i="13"/>
  <c r="AM154" i="13" l="1"/>
  <c r="AM62" i="13"/>
  <c r="AN166" i="13"/>
  <c r="AN60" i="13" s="1"/>
  <c r="AN65" i="13" l="1"/>
  <c r="AN78" i="13" s="1"/>
  <c r="AN49" i="13"/>
  <c r="AN48" i="13"/>
  <c r="AN6" i="13" s="1"/>
  <c r="AN50" i="13"/>
  <c r="AN54" i="13"/>
  <c r="AN51" i="13"/>
  <c r="AN59" i="13"/>
  <c r="AN61" i="13"/>
  <c r="AN149" i="13"/>
  <c r="AN148" i="13"/>
  <c r="AN150" i="13"/>
  <c r="AN154" i="13" l="1"/>
  <c r="AN62" i="13"/>
  <c r="AO166" i="13"/>
  <c r="AO60" i="13" s="1"/>
  <c r="AP60" i="13" s="1"/>
  <c r="AQ60" i="13" s="1"/>
  <c r="AO65" i="13" l="1"/>
  <c r="AO49" i="13"/>
  <c r="AP49" i="13" s="1"/>
  <c r="AQ49" i="13" s="1"/>
  <c r="AO48" i="13"/>
  <c r="AO6" i="13" s="1"/>
  <c r="AO50" i="13"/>
  <c r="AP50" i="13" s="1"/>
  <c r="AQ50" i="13" s="1"/>
  <c r="AO54" i="13"/>
  <c r="AP54" i="13" s="1"/>
  <c r="AQ54" i="13" s="1"/>
  <c r="AO51" i="13"/>
  <c r="AP51" i="13" s="1"/>
  <c r="AQ51" i="13" s="1"/>
  <c r="AO61" i="13"/>
  <c r="AP61" i="13" s="1"/>
  <c r="AQ61" i="13" s="1"/>
  <c r="AO59" i="13"/>
  <c r="AP59" i="13" s="1"/>
  <c r="AQ59" i="13" s="1"/>
  <c r="AP166" i="13"/>
  <c r="AO149" i="13"/>
  <c r="AP149" i="13" s="1"/>
  <c r="AQ149" i="13" s="1"/>
  <c r="AO148" i="13"/>
  <c r="AO150" i="13"/>
  <c r="AP150" i="13" s="1"/>
  <c r="AQ150" i="13" s="1"/>
  <c r="AO78" i="13" l="1"/>
  <c r="AP78" i="13" s="1"/>
  <c r="AQ78" i="13" s="1"/>
  <c r="AP65" i="13"/>
  <c r="AQ65" i="13" s="1"/>
  <c r="AO154" i="13"/>
  <c r="AP148" i="13"/>
  <c r="AQ148" i="13" s="1"/>
  <c r="AO62" i="13"/>
  <c r="AP62" i="13" s="1"/>
  <c r="AQ62" i="13" s="1"/>
  <c r="AP48" i="13"/>
  <c r="AQ48" i="13" s="1"/>
  <c r="AP147" i="13" l="1"/>
  <c r="AQ147" i="13" s="1"/>
  <c r="E154" i="13"/>
  <c r="E163" i="13" s="1"/>
  <c r="E164" i="13"/>
  <c r="AP164" i="13" s="1"/>
  <c r="E9" i="13" l="1"/>
  <c r="AP154" i="13"/>
  <c r="AQ154" i="13" s="1"/>
  <c r="E28" i="13" l="1"/>
  <c r="E27" i="13"/>
  <c r="E30" i="13" l="1"/>
  <c r="E33" i="13" s="1"/>
  <c r="E36" i="13" s="1"/>
  <c r="E37" i="13" l="1"/>
  <c r="E34" i="13"/>
  <c r="E31" i="13"/>
  <c r="F29" i="13" l="1"/>
  <c r="F93" i="13"/>
  <c r="F94" i="13"/>
  <c r="F32" i="13"/>
  <c r="F83" i="13"/>
  <c r="F35" i="13"/>
  <c r="F98" i="13" l="1"/>
  <c r="F163" i="13" l="1"/>
  <c r="F9" i="13" l="1"/>
  <c r="F27" i="13" l="1"/>
  <c r="F28" i="13" s="1"/>
  <c r="F30" i="13" l="1"/>
  <c r="F33" i="13" s="1"/>
  <c r="F34" i="13" l="1"/>
  <c r="G94" i="13" s="1"/>
  <c r="F31" i="13"/>
  <c r="G93" i="13" s="1"/>
  <c r="F36" i="13"/>
  <c r="F37" i="13" l="1"/>
  <c r="G29" i="13"/>
  <c r="G32" i="13"/>
  <c r="G83" i="13" l="1"/>
  <c r="G35" i="13"/>
  <c r="G98" i="13" l="1"/>
  <c r="G163" i="13" l="1"/>
  <c r="G9" i="13" l="1"/>
  <c r="G27" i="13" l="1"/>
  <c r="G28" i="13" s="1"/>
  <c r="G30" i="13" l="1"/>
  <c r="G33" i="13" s="1"/>
  <c r="G34" i="13" l="1"/>
  <c r="H94" i="13" s="1"/>
  <c r="G31" i="13"/>
  <c r="H93" i="13" s="1"/>
  <c r="G36" i="13"/>
  <c r="G37" i="13" l="1"/>
  <c r="H29" i="13"/>
  <c r="H32" i="13"/>
  <c r="H83" i="13" l="1"/>
  <c r="H35" i="13"/>
  <c r="H98" i="13" l="1"/>
  <c r="H163" i="13" l="1"/>
  <c r="H9" i="13" l="1"/>
  <c r="H27" i="13" l="1"/>
  <c r="H28" i="13" s="1"/>
  <c r="H30" i="13" l="1"/>
  <c r="H33" i="13" s="1"/>
  <c r="H34" i="13" l="1"/>
  <c r="I94" i="13" s="1"/>
  <c r="H31" i="13"/>
  <c r="I93" i="13" s="1"/>
  <c r="H36" i="13"/>
  <c r="H37" i="13" l="1"/>
  <c r="I29" i="13"/>
  <c r="I32" i="13"/>
  <c r="I83" i="13" l="1"/>
  <c r="I35" i="13"/>
  <c r="I98" i="13" l="1"/>
  <c r="I163" i="13" l="1"/>
  <c r="I9" i="13" l="1"/>
  <c r="I27" i="13" l="1"/>
  <c r="I28" i="13" s="1"/>
  <c r="I30" i="13" l="1"/>
  <c r="I33" i="13" s="1"/>
  <c r="I34" i="13" l="1"/>
  <c r="J94" i="13" s="1"/>
  <c r="I31" i="13"/>
  <c r="J93" i="13" s="1"/>
  <c r="I36" i="13"/>
  <c r="I37" i="13" l="1"/>
  <c r="J29" i="13"/>
  <c r="J32" i="13"/>
  <c r="J83" i="13" l="1"/>
  <c r="J35" i="13"/>
  <c r="J98" i="13" l="1"/>
  <c r="J163" i="13" l="1"/>
  <c r="J9" i="13" s="1"/>
  <c r="J27" i="13" s="1"/>
  <c r="J28" i="13" s="1"/>
  <c r="J30" i="13" l="1"/>
  <c r="J31" i="13" s="1"/>
  <c r="K93" i="13" s="1"/>
  <c r="J33" i="13" l="1"/>
  <c r="J34" i="13" s="1"/>
  <c r="K29" i="13"/>
  <c r="K32" i="13" l="1"/>
  <c r="K94" i="13"/>
  <c r="J36" i="13"/>
  <c r="J37" i="13" s="1"/>
  <c r="K83" i="13" s="1"/>
  <c r="K35" i="13" l="1"/>
  <c r="K98" i="13"/>
  <c r="K163" i="13" s="1"/>
  <c r="K9" i="13" s="1"/>
  <c r="K27" i="13" s="1"/>
  <c r="K28" i="13" s="1"/>
  <c r="K30" i="13" s="1"/>
  <c r="K31" i="13" s="1"/>
  <c r="L93" i="13" s="1"/>
  <c r="L29" i="13" l="1"/>
  <c r="K33" i="13"/>
  <c r="K34" i="13" s="1"/>
  <c r="L94" i="13" s="1"/>
  <c r="K36" i="13" l="1"/>
  <c r="K37" i="13" s="1"/>
  <c r="L32" i="13"/>
  <c r="L83" i="13" l="1"/>
  <c r="L98" i="13" s="1"/>
  <c r="L163" i="13" s="1"/>
  <c r="L9" i="13" s="1"/>
  <c r="L27" i="13" s="1"/>
  <c r="L28" i="13" s="1"/>
  <c r="L35" i="13"/>
  <c r="L30" i="13" l="1"/>
  <c r="L31" i="13" s="1"/>
  <c r="M93" i="13" s="1"/>
  <c r="L33" i="13" l="1"/>
  <c r="L34" i="13" s="1"/>
  <c r="M29" i="13"/>
  <c r="M32" i="13" l="1"/>
  <c r="M94" i="13"/>
  <c r="L36" i="13"/>
  <c r="L37" i="13" s="1"/>
  <c r="M35" i="13" s="1"/>
  <c r="M83" i="13" l="1"/>
  <c r="M98" i="13" s="1"/>
  <c r="M163" i="13" s="1"/>
  <c r="M9" i="13" s="1"/>
  <c r="M27" i="13" s="1"/>
  <c r="M28" i="13" s="1"/>
  <c r="M30" i="13" s="1"/>
  <c r="M31" i="13" s="1"/>
  <c r="N93" i="13" s="1"/>
  <c r="N29" i="13" l="1"/>
  <c r="M33" i="13"/>
  <c r="M34" i="13" s="1"/>
  <c r="N94" i="13" s="1"/>
  <c r="M36" i="13" l="1"/>
  <c r="M37" i="13" s="1"/>
  <c r="N83" i="13" s="1"/>
  <c r="N32" i="13"/>
  <c r="N35" i="13" l="1"/>
  <c r="N98" i="13"/>
  <c r="N163" i="13" s="1"/>
  <c r="N9" i="13" s="1"/>
  <c r="N27" i="13" s="1"/>
  <c r="N28" i="13" s="1"/>
  <c r="N30" i="13" l="1"/>
  <c r="N31" i="13" s="1"/>
  <c r="O93" i="13" s="1"/>
  <c r="N33" i="13" l="1"/>
  <c r="N34" i="13" s="1"/>
  <c r="O29" i="13"/>
  <c r="O32" i="13" l="1"/>
  <c r="O94" i="13"/>
  <c r="N36" i="13"/>
  <c r="N37" i="13" s="1"/>
  <c r="O83" i="13" s="1"/>
  <c r="O98" i="13" l="1"/>
  <c r="O163" i="13" s="1"/>
  <c r="O9" i="13" s="1"/>
  <c r="O27" i="13" s="1"/>
  <c r="O28" i="13" s="1"/>
  <c r="O30" i="13" s="1"/>
  <c r="O31" i="13" s="1"/>
  <c r="P93" i="13" s="1"/>
  <c r="O35" i="13"/>
  <c r="P29" i="13" l="1"/>
  <c r="O33" i="13"/>
  <c r="O34" i="13" s="1"/>
  <c r="P94" i="13" s="1"/>
  <c r="O36" i="13" l="1"/>
  <c r="O37" i="13" s="1"/>
  <c r="P83" i="13" s="1"/>
  <c r="P32" i="13"/>
  <c r="P35" i="13" l="1"/>
  <c r="P98" i="13"/>
  <c r="P163" i="13" s="1"/>
  <c r="P9" i="13" s="1"/>
  <c r="P27" i="13" s="1"/>
  <c r="P28" i="13" s="1"/>
  <c r="P30" i="13" l="1"/>
  <c r="P31" i="13" s="1"/>
  <c r="Q93" i="13" s="1"/>
  <c r="P33" i="13" l="1"/>
  <c r="P34" i="13" s="1"/>
  <c r="Q94" i="13" s="1"/>
  <c r="Q29" i="13"/>
  <c r="P36" i="13" l="1"/>
  <c r="P37" i="13" s="1"/>
  <c r="Q83" i="13" s="1"/>
  <c r="Q98" i="13" s="1"/>
  <c r="Q163" i="13" s="1"/>
  <c r="Q9" i="13" s="1"/>
  <c r="Q27" i="13" s="1"/>
  <c r="Q28" i="13" s="1"/>
  <c r="Q32" i="13"/>
  <c r="Q35" i="13" l="1"/>
  <c r="Q30" i="13"/>
  <c r="Q31" i="13" s="1"/>
  <c r="R93" i="13" s="1"/>
  <c r="R29" i="13" l="1"/>
  <c r="Q33" i="13"/>
  <c r="Q34" i="13" s="1"/>
  <c r="R94" i="13" s="1"/>
  <c r="Q36" i="13" l="1"/>
  <c r="Q37" i="13" s="1"/>
  <c r="R83" i="13" s="1"/>
  <c r="R32" i="13"/>
  <c r="R35" i="13" l="1"/>
  <c r="R98" i="13"/>
  <c r="R163" i="13" s="1"/>
  <c r="R9" i="13" s="1"/>
  <c r="R27" i="13" s="1"/>
  <c r="R28" i="13" s="1"/>
  <c r="R30" i="13" l="1"/>
  <c r="R31" i="13" s="1"/>
  <c r="S93" i="13" s="1"/>
  <c r="R33" i="13" l="1"/>
  <c r="R34" i="13" s="1"/>
  <c r="S29" i="13"/>
  <c r="S32" i="13" l="1"/>
  <c r="S94" i="13"/>
  <c r="R36" i="13"/>
  <c r="R37" i="13" s="1"/>
  <c r="S83" i="13" s="1"/>
  <c r="S98" i="13" l="1"/>
  <c r="S163" i="13" s="1"/>
  <c r="S9" i="13" s="1"/>
  <c r="S27" i="13" s="1"/>
  <c r="S28" i="13" s="1"/>
  <c r="S30" i="13" s="1"/>
  <c r="S31" i="13" s="1"/>
  <c r="T93" i="13" s="1"/>
  <c r="S35" i="13"/>
  <c r="T29" i="13" l="1"/>
  <c r="S33" i="13"/>
  <c r="S34" i="13" s="1"/>
  <c r="T94" i="13" s="1"/>
  <c r="S36" i="13" l="1"/>
  <c r="S37" i="13" s="1"/>
  <c r="T83" i="13" s="1"/>
  <c r="T32" i="13"/>
  <c r="T35" i="13" l="1"/>
  <c r="T98" i="13"/>
  <c r="T163" i="13" s="1"/>
  <c r="T9" i="13" s="1"/>
  <c r="T27" i="13" s="1"/>
  <c r="T28" i="13" s="1"/>
  <c r="T30" i="13" l="1"/>
  <c r="T31" i="13" s="1"/>
  <c r="U93" i="13" s="1"/>
  <c r="T33" i="13" l="1"/>
  <c r="T34" i="13" s="1"/>
  <c r="U29" i="13"/>
  <c r="U32" i="13" l="1"/>
  <c r="U94" i="13"/>
  <c r="T36" i="13"/>
  <c r="T37" i="13" s="1"/>
  <c r="U35" i="13" s="1"/>
  <c r="U83" i="13" l="1"/>
  <c r="U98" i="13" s="1"/>
  <c r="U163" i="13" s="1"/>
  <c r="U9" i="13" s="1"/>
  <c r="U27" i="13" s="1"/>
  <c r="U28" i="13" s="1"/>
  <c r="U30" i="13" s="1"/>
  <c r="U31" i="13" s="1"/>
  <c r="V93" i="13" s="1"/>
  <c r="V29" i="13" l="1"/>
  <c r="U33" i="13"/>
  <c r="U34" i="13" s="1"/>
  <c r="V94" i="13" s="1"/>
  <c r="U36" i="13" l="1"/>
  <c r="U37" i="13" s="1"/>
  <c r="V83" i="13" s="1"/>
  <c r="V32" i="13"/>
  <c r="V35" i="13" l="1"/>
  <c r="V98" i="13"/>
  <c r="V163" i="13" s="1"/>
  <c r="V9" i="13" s="1"/>
  <c r="V27" i="13" s="1"/>
  <c r="V28" i="13" s="1"/>
  <c r="V30" i="13" l="1"/>
  <c r="V31" i="13" s="1"/>
  <c r="W93" i="13" s="1"/>
  <c r="V33" i="13" l="1"/>
  <c r="V34" i="13" s="1"/>
  <c r="W29" i="13"/>
  <c r="W32" i="13" l="1"/>
  <c r="W94" i="13"/>
  <c r="V36" i="13"/>
  <c r="V37" i="13" s="1"/>
  <c r="W83" i="13" s="1"/>
  <c r="W98" i="13" l="1"/>
  <c r="W163" i="13" s="1"/>
  <c r="W9" i="13" s="1"/>
  <c r="W27" i="13" s="1"/>
  <c r="W28" i="13" s="1"/>
  <c r="W30" i="13" s="1"/>
  <c r="W31" i="13" s="1"/>
  <c r="X93" i="13" s="1"/>
  <c r="W35" i="13"/>
  <c r="X29" i="13" l="1"/>
  <c r="W33" i="13"/>
  <c r="W34" i="13" s="1"/>
  <c r="X94" i="13" s="1"/>
  <c r="W36" i="13" l="1"/>
  <c r="W37" i="13" s="1"/>
  <c r="X83" i="13" s="1"/>
  <c r="X32" i="13"/>
  <c r="X35" i="13" l="1"/>
  <c r="X98" i="13"/>
  <c r="X163" i="13" s="1"/>
  <c r="X9" i="13" s="1"/>
  <c r="X27" i="13" s="1"/>
  <c r="X28" i="13" s="1"/>
  <c r="X30" i="13" l="1"/>
  <c r="X31" i="13" s="1"/>
  <c r="Y93" i="13" s="1"/>
  <c r="X33" i="13" l="1"/>
  <c r="X34" i="13" s="1"/>
  <c r="Y94" i="13" s="1"/>
  <c r="Y29" i="13"/>
  <c r="X36" i="13" l="1"/>
  <c r="X37" i="13" s="1"/>
  <c r="Y35" i="13" s="1"/>
  <c r="Y32" i="13"/>
  <c r="Y83" i="13" l="1"/>
  <c r="Y98" i="13" s="1"/>
  <c r="Y163" i="13" s="1"/>
  <c r="Y9" i="13" s="1"/>
  <c r="Y27" i="13" s="1"/>
  <c r="Y28" i="13" s="1"/>
  <c r="Y30" i="13" s="1"/>
  <c r="Y31" i="13" s="1"/>
  <c r="Z93" i="13" s="1"/>
  <c r="Z29" i="13" l="1"/>
  <c r="Y33" i="13"/>
  <c r="Y34" i="13" s="1"/>
  <c r="Z94" i="13" s="1"/>
  <c r="Y36" i="13" l="1"/>
  <c r="Y37" i="13" s="1"/>
  <c r="Z83" i="13" s="1"/>
  <c r="Z32" i="13"/>
  <c r="Z35" i="13" l="1"/>
  <c r="Z98" i="13"/>
  <c r="Z163" i="13" s="1"/>
  <c r="Z9" i="13" s="1"/>
  <c r="Z27" i="13" s="1"/>
  <c r="Z28" i="13" s="1"/>
  <c r="Z30" i="13" l="1"/>
  <c r="Z31" i="13" s="1"/>
  <c r="AA93" i="13" s="1"/>
  <c r="Z33" i="13" l="1"/>
  <c r="Z34" i="13" s="1"/>
  <c r="AA29" i="13"/>
  <c r="AA32" i="13" l="1"/>
  <c r="AA94" i="13"/>
  <c r="Z36" i="13"/>
  <c r="Z37" i="13" s="1"/>
  <c r="AA83" i="13" s="1"/>
  <c r="AA35" i="13" l="1"/>
  <c r="AA98" i="13"/>
  <c r="AA163" i="13" s="1"/>
  <c r="AA9" i="13" s="1"/>
  <c r="AA27" i="13" s="1"/>
  <c r="AA28" i="13" s="1"/>
  <c r="AA30" i="13" s="1"/>
  <c r="AA31" i="13" s="1"/>
  <c r="AB93" i="13" s="1"/>
  <c r="AB29" i="13" l="1"/>
  <c r="AA33" i="13"/>
  <c r="AA34" i="13" s="1"/>
  <c r="AB94" i="13" s="1"/>
  <c r="AA36" i="13" l="1"/>
  <c r="AA37" i="13" s="1"/>
  <c r="AB32" i="13"/>
  <c r="AB83" i="13" l="1"/>
  <c r="AB98" i="13" s="1"/>
  <c r="AB163" i="13" s="1"/>
  <c r="AB9" i="13" s="1"/>
  <c r="AB27" i="13" s="1"/>
  <c r="AB28" i="13" s="1"/>
  <c r="AB35" i="13"/>
  <c r="AB30" i="13" l="1"/>
  <c r="AB31" i="13" s="1"/>
  <c r="AC93" i="13" s="1"/>
  <c r="AB33" i="13" l="1"/>
  <c r="AB34" i="13" s="1"/>
  <c r="AC29" i="13"/>
  <c r="AC32" i="13" l="1"/>
  <c r="AC94" i="13"/>
  <c r="AB36" i="13"/>
  <c r="AB37" i="13" s="1"/>
  <c r="AC35" i="13" s="1"/>
  <c r="AC83" i="13" l="1"/>
  <c r="AC98" i="13" s="1"/>
  <c r="AC163" i="13" s="1"/>
  <c r="AC9" i="13" s="1"/>
  <c r="AC27" i="13" s="1"/>
  <c r="AC28" i="13" s="1"/>
  <c r="AC30" i="13" s="1"/>
  <c r="AC31" i="13" s="1"/>
  <c r="AD93" i="13" s="1"/>
  <c r="AD29" i="13" l="1"/>
  <c r="AC33" i="13"/>
  <c r="AC34" i="13" s="1"/>
  <c r="AD94" i="13" s="1"/>
  <c r="AC36" i="13" l="1"/>
  <c r="AC37" i="13" s="1"/>
  <c r="AD83" i="13" s="1"/>
  <c r="AD32" i="13"/>
  <c r="AD35" i="13" l="1"/>
  <c r="AD98" i="13"/>
  <c r="AD163" i="13" s="1"/>
  <c r="AD9" i="13" s="1"/>
  <c r="AD27" i="13" s="1"/>
  <c r="AD28" i="13" s="1"/>
  <c r="AD30" i="13" l="1"/>
  <c r="AD31" i="13" s="1"/>
  <c r="AE30" i="13" s="1"/>
  <c r="AD33" i="13" l="1"/>
  <c r="AD34" i="13" s="1"/>
  <c r="AE33" i="13" s="1"/>
  <c r="AE34" i="13" s="1"/>
  <c r="AE31" i="13"/>
  <c r="AF93" i="13" s="1"/>
  <c r="AF32" i="13" l="1"/>
  <c r="AF94" i="13"/>
  <c r="AD36" i="13"/>
  <c r="AD37" i="13" s="1"/>
  <c r="AE36" i="13"/>
  <c r="AE37" i="13" s="1"/>
  <c r="AF83" i="13" s="1"/>
  <c r="AF29" i="13"/>
  <c r="AF35" i="13" l="1"/>
  <c r="AF98" i="13"/>
  <c r="AF163" i="13" s="1"/>
  <c r="AF9" i="13" s="1"/>
  <c r="AF27" i="13" s="1"/>
  <c r="AF28" i="13" s="1"/>
  <c r="AF30" i="13" l="1"/>
  <c r="AF31" i="13" s="1"/>
  <c r="AG93" i="13" s="1"/>
  <c r="AG29" i="13" l="1"/>
  <c r="AF33" i="13"/>
  <c r="AF34" i="13" s="1"/>
  <c r="AG94" i="13" s="1"/>
  <c r="AF36" i="13" l="1"/>
  <c r="AF37" i="13" s="1"/>
  <c r="AG83" i="13" s="1"/>
  <c r="AG32" i="13"/>
  <c r="AG35" i="13" l="1"/>
  <c r="AG98" i="13"/>
  <c r="AG163" i="13" s="1"/>
  <c r="AG9" i="13" s="1"/>
  <c r="AG27" i="13" s="1"/>
  <c r="AG28" i="13" s="1"/>
  <c r="AG30" i="13" l="1"/>
  <c r="AG31" i="13" s="1"/>
  <c r="AH93" i="13" s="1"/>
  <c r="AG33" i="13" l="1"/>
  <c r="AG34" i="13" s="1"/>
  <c r="AH94" i="13" s="1"/>
  <c r="AH29" i="13"/>
  <c r="AG36" i="13" l="1"/>
  <c r="AG37" i="13" s="1"/>
  <c r="AH83" i="13" s="1"/>
  <c r="AH98" i="13" s="1"/>
  <c r="AH163" i="13" s="1"/>
  <c r="AH9" i="13" s="1"/>
  <c r="AH27" i="13" s="1"/>
  <c r="AH28" i="13" s="1"/>
  <c r="AH32" i="13"/>
  <c r="AH35" i="13" l="1"/>
  <c r="AH30" i="13"/>
  <c r="AH31" i="13" s="1"/>
  <c r="AI93" i="13" s="1"/>
  <c r="AI29" i="13" l="1"/>
  <c r="AH33" i="13"/>
  <c r="AH34" i="13" s="1"/>
  <c r="AI94" i="13" s="1"/>
  <c r="AH36" i="13" l="1"/>
  <c r="AH37" i="13" s="1"/>
  <c r="AI83" i="13" s="1"/>
  <c r="AI32" i="13"/>
  <c r="AI35" i="13" l="1"/>
  <c r="AI98" i="13"/>
  <c r="AI163" i="13" s="1"/>
  <c r="AI9" i="13" s="1"/>
  <c r="AI27" i="13" s="1"/>
  <c r="AI28" i="13" s="1"/>
  <c r="AI30" i="13" l="1"/>
  <c r="AI31" i="13" s="1"/>
  <c r="AJ93" i="13" s="1"/>
  <c r="AI33" i="13" l="1"/>
  <c r="AI34" i="13" s="1"/>
  <c r="AJ29" i="13"/>
  <c r="AJ32" i="13" l="1"/>
  <c r="AJ94" i="13"/>
  <c r="AI36" i="13"/>
  <c r="AI37" i="13" s="1"/>
  <c r="AJ83" i="13" s="1"/>
  <c r="AJ98" i="13" l="1"/>
  <c r="AJ163" i="13" s="1"/>
  <c r="AJ9" i="13" s="1"/>
  <c r="AJ27" i="13" s="1"/>
  <c r="AJ28" i="13" s="1"/>
  <c r="AJ30" i="13" s="1"/>
  <c r="AJ31" i="13" s="1"/>
  <c r="AK93" i="13" s="1"/>
  <c r="AJ35" i="13"/>
  <c r="AK29" i="13" l="1"/>
  <c r="AJ33" i="13"/>
  <c r="AJ34" i="13" s="1"/>
  <c r="AK94" i="13" s="1"/>
  <c r="AJ36" i="13" l="1"/>
  <c r="AJ37" i="13" s="1"/>
  <c r="AK83" i="13" s="1"/>
  <c r="AK32" i="13"/>
  <c r="AK35" i="13" l="1"/>
  <c r="AK98" i="13"/>
  <c r="AK163" i="13" s="1"/>
  <c r="AK9" i="13" s="1"/>
  <c r="AK27" i="13" s="1"/>
  <c r="AK28" i="13" s="1"/>
  <c r="AK30" i="13" l="1"/>
  <c r="AK31" i="13" s="1"/>
  <c r="AL93" i="13" s="1"/>
  <c r="AK33" i="13" l="1"/>
  <c r="AK34" i="13" s="1"/>
  <c r="AL29" i="13"/>
  <c r="AL32" i="13" l="1"/>
  <c r="AL94" i="13"/>
  <c r="AK36" i="13"/>
  <c r="AK37" i="13" s="1"/>
  <c r="AL35" i="13" s="1"/>
  <c r="AL83" i="13" l="1"/>
  <c r="AL98" i="13" s="1"/>
  <c r="AL163" i="13" s="1"/>
  <c r="AL9" i="13" s="1"/>
  <c r="AL27" i="13" s="1"/>
  <c r="AL28" i="13" s="1"/>
  <c r="AL30" i="13" s="1"/>
  <c r="AL31" i="13" s="1"/>
  <c r="AM93" i="13" s="1"/>
  <c r="AM29" i="13" l="1"/>
  <c r="AL33" i="13"/>
  <c r="AL34" i="13" s="1"/>
  <c r="AM94" i="13" s="1"/>
  <c r="AL36" i="13" l="1"/>
  <c r="AL37" i="13" s="1"/>
  <c r="AM83" i="13" s="1"/>
  <c r="AM32" i="13"/>
  <c r="AM35" i="13" l="1"/>
  <c r="AM98" i="13"/>
  <c r="AM163" i="13" s="1"/>
  <c r="AM9" i="13" s="1"/>
  <c r="AM27" i="13" s="1"/>
  <c r="AM28" i="13" s="1"/>
  <c r="AM30" i="13" l="1"/>
  <c r="AM31" i="13" s="1"/>
  <c r="AN93" i="13" s="1"/>
  <c r="AM33" i="13" l="1"/>
  <c r="AM34" i="13" s="1"/>
  <c r="AN29" i="13"/>
  <c r="AN32" i="13" l="1"/>
  <c r="AN94" i="13"/>
  <c r="AM36" i="13"/>
  <c r="AM37" i="13" s="1"/>
  <c r="AN83" i="13" s="1"/>
  <c r="AN35" i="13" l="1"/>
  <c r="AN98" i="13"/>
  <c r="AN163" i="13" s="1"/>
  <c r="AN9" i="13" s="1"/>
  <c r="AN27" i="13" s="1"/>
  <c r="AN28" i="13" s="1"/>
  <c r="AN30" i="13" s="1"/>
  <c r="AN31" i="13" s="1"/>
  <c r="AO93" i="13" s="1"/>
  <c r="AO29" i="13" l="1"/>
  <c r="AN33" i="13"/>
  <c r="AN34" i="13" s="1"/>
  <c r="AO94" i="13" s="1"/>
  <c r="AP94" i="13" s="1"/>
  <c r="AQ94" i="13" s="1"/>
  <c r="AN36" i="13" l="1"/>
  <c r="AN37" i="13" s="1"/>
  <c r="AO83" i="13" s="1"/>
  <c r="AO32" i="13"/>
  <c r="AP93" i="13"/>
  <c r="AQ93" i="13" s="1"/>
  <c r="AO35" i="13" l="1"/>
  <c r="AO98" i="13"/>
  <c r="AP83" i="13"/>
  <c r="AQ83" i="13" s="1"/>
  <c r="AO163" i="13" l="1"/>
  <c r="AP98" i="13"/>
  <c r="AQ98" i="13" s="1"/>
  <c r="AO9" i="13" l="1"/>
  <c r="AP163" i="13"/>
  <c r="AQ163" i="13" s="1"/>
  <c r="AO27" i="13" l="1"/>
  <c r="AO28" i="13" s="1"/>
  <c r="AP9" i="13"/>
  <c r="AQ9" i="13" s="1"/>
  <c r="AO30" i="13" l="1"/>
  <c r="AO33" i="13" s="1"/>
  <c r="AP33" i="13" l="1"/>
  <c r="AO34" i="13"/>
  <c r="AP30" i="13"/>
  <c r="AO31" i="13"/>
  <c r="AO36" i="13"/>
  <c r="AP36" i="13" l="1"/>
  <c r="AQ36" i="13" s="1"/>
  <c r="AO37" i="13"/>
  <c r="C23" i="14" l="1"/>
  <c r="C63" i="14" s="1"/>
  <c r="C78" i="11" l="1"/>
  <c r="C116" i="11" s="1"/>
  <c r="D78" i="11"/>
  <c r="D116" i="11" l="1"/>
  <c r="E78" i="11"/>
  <c r="E116" i="11" l="1"/>
  <c r="F78" i="11"/>
  <c r="F116" i="11" l="1"/>
  <c r="G78" i="11"/>
  <c r="G116" i="11" l="1"/>
  <c r="H78" i="11"/>
  <c r="H116" i="11" l="1"/>
  <c r="I78" i="11"/>
  <c r="I116" i="11" l="1"/>
  <c r="J78" i="11"/>
  <c r="J116" i="11" l="1"/>
  <c r="K78" i="11"/>
  <c r="K116" i="11" l="1"/>
  <c r="L78" i="11"/>
  <c r="L116" i="11" l="1"/>
  <c r="M78" i="11"/>
  <c r="M116" i="11" l="1"/>
  <c r="N78" i="11"/>
  <c r="N116" i="11" l="1"/>
  <c r="O78" i="11"/>
  <c r="O116" i="11" l="1"/>
  <c r="P78" i="11"/>
  <c r="P116" i="11" l="1"/>
  <c r="Q78" i="11"/>
  <c r="Q116" i="11" l="1"/>
  <c r="P69" i="11" l="1"/>
  <c r="C70" i="11"/>
  <c r="C72" i="11"/>
  <c r="M69" i="11"/>
  <c r="C69" i="11"/>
  <c r="Q69" i="11"/>
  <c r="F69" i="11"/>
  <c r="D69" i="11"/>
  <c r="C71" i="11"/>
  <c r="I69" i="11"/>
  <c r="J69" i="11"/>
  <c r="L69" i="11"/>
  <c r="N69" i="11"/>
  <c r="O69" i="11"/>
  <c r="E69" i="11"/>
  <c r="H69" i="11"/>
  <c r="K69" i="11"/>
  <c r="G69" i="11"/>
  <c r="L88" i="11" l="1"/>
  <c r="L87" i="11"/>
  <c r="L73" i="11"/>
  <c r="D88" i="11"/>
  <c r="D73" i="11"/>
  <c r="D87" i="11"/>
  <c r="F73" i="11"/>
  <c r="F88" i="11"/>
  <c r="F87" i="11"/>
  <c r="Q87" i="11"/>
  <c r="Q73" i="11"/>
  <c r="Q88" i="11"/>
  <c r="C87" i="11"/>
  <c r="C73" i="11"/>
  <c r="C88" i="11"/>
  <c r="G87" i="11"/>
  <c r="G73" i="11"/>
  <c r="G88" i="11"/>
  <c r="M73" i="11"/>
  <c r="M87" i="11"/>
  <c r="M88" i="11"/>
  <c r="O87" i="11"/>
  <c r="O88" i="11"/>
  <c r="O73" i="11"/>
  <c r="K88" i="11"/>
  <c r="K87" i="11"/>
  <c r="K73" i="11"/>
  <c r="J73" i="11"/>
  <c r="J87" i="11"/>
  <c r="J88" i="11"/>
  <c r="I87" i="11"/>
  <c r="I73" i="11"/>
  <c r="I88" i="11"/>
  <c r="H73" i="11"/>
  <c r="H87" i="11"/>
  <c r="H88" i="11"/>
  <c r="N73" i="11"/>
  <c r="N88" i="11"/>
  <c r="N87" i="11"/>
  <c r="E73" i="11"/>
  <c r="E88" i="11"/>
  <c r="E87" i="11"/>
  <c r="P87" i="11"/>
  <c r="P88" i="11"/>
  <c r="P73" i="11"/>
  <c r="C75" i="11" l="1"/>
  <c r="C76" i="11"/>
  <c r="Q75" i="11"/>
  <c r="Q76" i="11"/>
  <c r="O75" i="11"/>
  <c r="O76" i="11"/>
  <c r="H76" i="11"/>
  <c r="H75" i="11"/>
  <c r="D75" i="11"/>
  <c r="D76" i="11"/>
  <c r="L76" i="11"/>
  <c r="L75" i="11"/>
  <c r="M76" i="11"/>
  <c r="M75" i="11"/>
  <c r="J75" i="11"/>
  <c r="J76" i="11"/>
  <c r="E76" i="11"/>
  <c r="E75" i="11"/>
  <c r="N75" i="11"/>
  <c r="N76" i="11"/>
  <c r="F76" i="11"/>
  <c r="F75" i="11"/>
  <c r="I75" i="11"/>
  <c r="I76" i="11"/>
  <c r="P76" i="11"/>
  <c r="P75" i="11"/>
  <c r="G76" i="11"/>
  <c r="G75" i="11"/>
  <c r="K75" i="11"/>
  <c r="K76" i="11"/>
  <c r="C81" i="11" l="1"/>
  <c r="C82" i="11" s="1"/>
  <c r="C118" i="11" s="1"/>
  <c r="E92" i="11"/>
  <c r="E95" i="11"/>
  <c r="E96" i="11"/>
  <c r="E98" i="11" s="1"/>
  <c r="H92" i="11"/>
  <c r="H96" i="11"/>
  <c r="H98" i="11" s="1"/>
  <c r="H95" i="11"/>
  <c r="G92" i="11"/>
  <c r="G95" i="11"/>
  <c r="G96" i="11"/>
  <c r="G98" i="11" s="1"/>
  <c r="P92" i="11"/>
  <c r="P95" i="11"/>
  <c r="P96" i="11"/>
  <c r="P98" i="11" s="1"/>
  <c r="O92" i="11"/>
  <c r="O95" i="11"/>
  <c r="O96" i="11"/>
  <c r="O98" i="11" s="1"/>
  <c r="J95" i="11"/>
  <c r="J92" i="11"/>
  <c r="J96" i="11"/>
  <c r="J98" i="11" s="1"/>
  <c r="F95" i="11"/>
  <c r="F92" i="11"/>
  <c r="F96" i="11"/>
  <c r="F98" i="11" s="1"/>
  <c r="D95" i="11"/>
  <c r="D96" i="11"/>
  <c r="D98" i="11" s="1"/>
  <c r="D92" i="11"/>
  <c r="N95" i="11"/>
  <c r="N96" i="11"/>
  <c r="N98" i="11" s="1"/>
  <c r="N92" i="11"/>
  <c r="M96" i="11"/>
  <c r="M98" i="11" s="1"/>
  <c r="M92" i="11"/>
  <c r="M95" i="11"/>
  <c r="Q95" i="11"/>
  <c r="Q92" i="11"/>
  <c r="O14" i="14"/>
  <c r="I14" i="14"/>
  <c r="P14" i="14"/>
  <c r="F14" i="14"/>
  <c r="H14" i="14"/>
  <c r="J14" i="14"/>
  <c r="L14" i="14"/>
  <c r="N14" i="14"/>
  <c r="C14" i="14"/>
  <c r="Q14" i="14"/>
  <c r="D14" i="14"/>
  <c r="E14" i="14"/>
  <c r="K14" i="14"/>
  <c r="G14" i="14"/>
  <c r="M14" i="14"/>
  <c r="K95" i="11"/>
  <c r="K92" i="11"/>
  <c r="K96" i="11"/>
  <c r="K98" i="11" s="1"/>
  <c r="I96" i="11"/>
  <c r="I98" i="11" s="1"/>
  <c r="I92" i="11"/>
  <c r="I95" i="11"/>
  <c r="L92" i="11"/>
  <c r="L95" i="11"/>
  <c r="L96" i="11"/>
  <c r="L98" i="11" s="1"/>
  <c r="C96" i="11"/>
  <c r="C98" i="11" s="1"/>
  <c r="C95" i="11"/>
  <c r="C92" i="11"/>
  <c r="R78" i="11"/>
  <c r="R116" i="11" s="1"/>
  <c r="C83" i="11" l="1"/>
  <c r="C119" i="11" s="1"/>
  <c r="D82" i="11"/>
  <c r="D118" i="11" s="1"/>
  <c r="C117" i="11"/>
  <c r="C97" i="11"/>
  <c r="D94" i="11" s="1"/>
  <c r="D97" i="11" s="1"/>
  <c r="E94" i="11" s="1"/>
  <c r="E97" i="11" s="1"/>
  <c r="F94" i="11" s="1"/>
  <c r="F97" i="11" s="1"/>
  <c r="G94" i="11" s="1"/>
  <c r="G97" i="11" s="1"/>
  <c r="H94" i="11" s="1"/>
  <c r="H97" i="11" s="1"/>
  <c r="I94" i="11" s="1"/>
  <c r="I97" i="11" s="1"/>
  <c r="J94" i="11" s="1"/>
  <c r="J97" i="11" s="1"/>
  <c r="K94" i="11" s="1"/>
  <c r="K97" i="11" s="1"/>
  <c r="L94" i="11" s="1"/>
  <c r="L97" i="11" s="1"/>
  <c r="M94" i="11" s="1"/>
  <c r="M97" i="11" s="1"/>
  <c r="N94" i="11" s="1"/>
  <c r="N97" i="11" s="1"/>
  <c r="O94" i="11" s="1"/>
  <c r="O97" i="11" s="1"/>
  <c r="P94" i="11" s="1"/>
  <c r="P97" i="11" s="1"/>
  <c r="Q94" i="11" s="1"/>
  <c r="J18" i="14"/>
  <c r="J32" i="14"/>
  <c r="J33" i="14"/>
  <c r="H32" i="14"/>
  <c r="H18" i="14"/>
  <c r="H33" i="14"/>
  <c r="F18" i="14"/>
  <c r="F33" i="14"/>
  <c r="F32" i="14"/>
  <c r="P18" i="14"/>
  <c r="P33" i="14"/>
  <c r="P32" i="14"/>
  <c r="M32" i="14"/>
  <c r="M33" i="14"/>
  <c r="M18" i="14"/>
  <c r="O33" i="14"/>
  <c r="O18" i="14"/>
  <c r="O32" i="14"/>
  <c r="G18" i="14"/>
  <c r="G32" i="14"/>
  <c r="G33" i="14"/>
  <c r="Q18" i="14"/>
  <c r="Q33" i="14"/>
  <c r="Q32" i="14"/>
  <c r="C18" i="14"/>
  <c r="C33" i="14"/>
  <c r="F124" i="6"/>
  <c r="D124" i="6"/>
  <c r="E124" i="6" s="1"/>
  <c r="C32" i="14"/>
  <c r="I33" i="14"/>
  <c r="I32" i="14"/>
  <c r="I18" i="14"/>
  <c r="K18" i="14"/>
  <c r="K33" i="14"/>
  <c r="K32" i="14"/>
  <c r="N32" i="14"/>
  <c r="N18" i="14"/>
  <c r="N33" i="14"/>
  <c r="L32" i="14"/>
  <c r="L18" i="14"/>
  <c r="L33" i="14"/>
  <c r="E33" i="14"/>
  <c r="E32" i="14"/>
  <c r="E18" i="14"/>
  <c r="D18" i="14"/>
  <c r="D32" i="14"/>
  <c r="D33" i="14"/>
  <c r="S78" i="11"/>
  <c r="D83" i="11" l="1"/>
  <c r="D119" i="11" s="1"/>
  <c r="C84" i="11"/>
  <c r="E82" i="11"/>
  <c r="E118" i="11" s="1"/>
  <c r="D81" i="11"/>
  <c r="E16" i="7"/>
  <c r="P21" i="14"/>
  <c r="P20" i="14"/>
  <c r="Q21" i="14"/>
  <c r="Q20" i="14"/>
  <c r="G21" i="14"/>
  <c r="G20" i="14"/>
  <c r="I21" i="14"/>
  <c r="I20" i="14"/>
  <c r="E20" i="14"/>
  <c r="E21" i="14"/>
  <c r="M21" i="14"/>
  <c r="M20" i="14"/>
  <c r="D21" i="14"/>
  <c r="D20" i="14"/>
  <c r="N20" i="14"/>
  <c r="N21" i="14"/>
  <c r="H20" i="14"/>
  <c r="H21" i="14"/>
  <c r="C20" i="14"/>
  <c r="C21" i="14"/>
  <c r="F21" i="14"/>
  <c r="F20" i="14"/>
  <c r="K20" i="14"/>
  <c r="K21" i="14"/>
  <c r="O20" i="14"/>
  <c r="O21" i="14"/>
  <c r="J21" i="14"/>
  <c r="J20" i="14"/>
  <c r="L21" i="14"/>
  <c r="L20" i="14"/>
  <c r="S116" i="11"/>
  <c r="C26" i="14" l="1"/>
  <c r="C27" i="14"/>
  <c r="C120" i="11"/>
  <c r="C85" i="11"/>
  <c r="E83" i="11"/>
  <c r="E119" i="11" s="1"/>
  <c r="F82" i="11"/>
  <c r="F118" i="11" s="1"/>
  <c r="D117" i="11"/>
  <c r="M42" i="14"/>
  <c r="M44" i="14" s="1"/>
  <c r="M41" i="14"/>
  <c r="M37" i="14"/>
  <c r="K37" i="14"/>
  <c r="K42" i="14"/>
  <c r="K44" i="14" s="1"/>
  <c r="K41" i="14"/>
  <c r="I37" i="14"/>
  <c r="I41" i="14"/>
  <c r="I42" i="14"/>
  <c r="I44" i="14" s="1"/>
  <c r="D42" i="14"/>
  <c r="D44" i="14" s="1"/>
  <c r="D37" i="14"/>
  <c r="D41" i="14"/>
  <c r="L37" i="14"/>
  <c r="L41" i="14"/>
  <c r="L42" i="14"/>
  <c r="L44" i="14" s="1"/>
  <c r="D23" i="14"/>
  <c r="D63" i="14" s="1"/>
  <c r="F41" i="14"/>
  <c r="F37" i="14"/>
  <c r="F42" i="14"/>
  <c r="F44" i="14" s="1"/>
  <c r="C42" i="14"/>
  <c r="C44" i="14" s="1"/>
  <c r="C41" i="14"/>
  <c r="C37" i="14"/>
  <c r="G41" i="14"/>
  <c r="G37" i="14"/>
  <c r="G42" i="14"/>
  <c r="G44" i="14" s="1"/>
  <c r="Q41" i="14"/>
  <c r="Q37" i="14"/>
  <c r="H41" i="14"/>
  <c r="H42" i="14"/>
  <c r="H44" i="14" s="1"/>
  <c r="H37" i="14"/>
  <c r="O37" i="14"/>
  <c r="O41" i="14"/>
  <c r="O42" i="14"/>
  <c r="O44" i="14" s="1"/>
  <c r="P42" i="14"/>
  <c r="P44" i="14" s="1"/>
  <c r="P37" i="14"/>
  <c r="P41" i="14"/>
  <c r="E42" i="14"/>
  <c r="E44" i="14" s="1"/>
  <c r="E37" i="14"/>
  <c r="E41" i="14"/>
  <c r="J42" i="14"/>
  <c r="J44" i="14" s="1"/>
  <c r="J41" i="14"/>
  <c r="J37" i="14"/>
  <c r="N41" i="14"/>
  <c r="N42" i="14"/>
  <c r="N44" i="14" s="1"/>
  <c r="N37" i="14"/>
  <c r="T78" i="11"/>
  <c r="C28" i="14" l="1"/>
  <c r="C29" i="14" s="1"/>
  <c r="F83" i="11"/>
  <c r="F119" i="11" s="1"/>
  <c r="C90" i="11"/>
  <c r="C89" i="11"/>
  <c r="D84" i="11"/>
  <c r="D85" i="11" s="1"/>
  <c r="C121" i="11"/>
  <c r="G82" i="11"/>
  <c r="G118" i="11" s="1"/>
  <c r="C64" i="14"/>
  <c r="D26" i="14" s="1"/>
  <c r="C43" i="14"/>
  <c r="D40" i="14" s="1"/>
  <c r="E81" i="11"/>
  <c r="H19" i="7"/>
  <c r="H20" i="11" s="1"/>
  <c r="P20" i="11" s="1"/>
  <c r="D43" i="14"/>
  <c r="E40" i="14" s="1"/>
  <c r="E43" i="14" s="1"/>
  <c r="F40" i="14" s="1"/>
  <c r="F43" i="14" s="1"/>
  <c r="G40" i="14" s="1"/>
  <c r="G43" i="14" s="1"/>
  <c r="H40" i="14" s="1"/>
  <c r="H43" i="14" s="1"/>
  <c r="I40" i="14" s="1"/>
  <c r="I43" i="14" s="1"/>
  <c r="J40" i="14" s="1"/>
  <c r="J43" i="14" s="1"/>
  <c r="K40" i="14" s="1"/>
  <c r="K43" i="14" s="1"/>
  <c r="L40" i="14" s="1"/>
  <c r="L43" i="14" s="1"/>
  <c r="M40" i="14" s="1"/>
  <c r="M43" i="14" s="1"/>
  <c r="N40" i="14" s="1"/>
  <c r="N43" i="14" s="1"/>
  <c r="O40" i="14" s="1"/>
  <c r="O43" i="14" s="1"/>
  <c r="P40" i="14" s="1"/>
  <c r="P43" i="14" s="1"/>
  <c r="Q40" i="14" s="1"/>
  <c r="E23" i="14"/>
  <c r="T116" i="11"/>
  <c r="U78" i="11"/>
  <c r="G83" i="11" l="1"/>
  <c r="G119" i="11" s="1"/>
  <c r="H83" i="11" s="1"/>
  <c r="H119" i="11" s="1"/>
  <c r="D90" i="11"/>
  <c r="D91" i="11" s="1"/>
  <c r="D89" i="11"/>
  <c r="D120" i="11"/>
  <c r="C103" i="11"/>
  <c r="C111" i="11"/>
  <c r="C91" i="11"/>
  <c r="H82" i="11"/>
  <c r="H118" i="11" s="1"/>
  <c r="H20" i="7"/>
  <c r="H21" i="11" s="1"/>
  <c r="P21" i="11" s="1"/>
  <c r="C65" i="14"/>
  <c r="D27" i="14" s="1"/>
  <c r="E117" i="11"/>
  <c r="E63" i="14"/>
  <c r="F23" i="14" s="1"/>
  <c r="U116" i="11"/>
  <c r="V78" i="11"/>
  <c r="C113" i="11" l="1"/>
  <c r="C112" i="11"/>
  <c r="D109" i="11" s="1"/>
  <c r="D110" i="11" s="1"/>
  <c r="D111" i="11" s="1"/>
  <c r="D113" i="11" s="1"/>
  <c r="E84" i="11"/>
  <c r="E85" i="11" s="1"/>
  <c r="D121" i="11"/>
  <c r="C105" i="11"/>
  <c r="D101" i="11" s="1"/>
  <c r="C106" i="11"/>
  <c r="H21" i="7"/>
  <c r="H22" i="11" s="1"/>
  <c r="P22" i="11" s="1"/>
  <c r="C66" i="14"/>
  <c r="D28" i="14" s="1"/>
  <c r="I83" i="11"/>
  <c r="I119" i="11" s="1"/>
  <c r="D65" i="14"/>
  <c r="I82" i="11"/>
  <c r="I118" i="11" s="1"/>
  <c r="D64" i="14"/>
  <c r="E26" i="14" s="1"/>
  <c r="F81" i="11"/>
  <c r="F63" i="14"/>
  <c r="V116" i="11"/>
  <c r="W78" i="11" s="1"/>
  <c r="E27" i="14" l="1"/>
  <c r="E65" i="14"/>
  <c r="H22" i="7"/>
  <c r="H23" i="11" s="1"/>
  <c r="P23" i="11" s="1"/>
  <c r="C67" i="14"/>
  <c r="D29" i="14" s="1"/>
  <c r="E89" i="11"/>
  <c r="E90" i="11"/>
  <c r="E91" i="11" s="1"/>
  <c r="D102" i="11"/>
  <c r="D103" i="11" s="1"/>
  <c r="D106" i="11" s="1"/>
  <c r="E120" i="11"/>
  <c r="D112" i="11"/>
  <c r="E109" i="11" s="1"/>
  <c r="E110" i="11" s="1"/>
  <c r="E111" i="11" s="1"/>
  <c r="E113" i="11" s="1"/>
  <c r="J83" i="11"/>
  <c r="J119" i="11" s="1"/>
  <c r="C30" i="14"/>
  <c r="C35" i="14" s="1"/>
  <c r="C49" i="14" s="1"/>
  <c r="C51" i="14" s="1"/>
  <c r="D47" i="14" s="1"/>
  <c r="D48" i="14" s="1"/>
  <c r="J82" i="11"/>
  <c r="J118" i="11" s="1"/>
  <c r="G23" i="14"/>
  <c r="G63" i="14" s="1"/>
  <c r="F117" i="11"/>
  <c r="W116" i="11"/>
  <c r="X78" i="11"/>
  <c r="C68" i="14" l="1"/>
  <c r="D105" i="11"/>
  <c r="E101" i="11" s="1"/>
  <c r="E102" i="11" s="1"/>
  <c r="E103" i="11" s="1"/>
  <c r="E106" i="11" s="1"/>
  <c r="C52" i="14"/>
  <c r="D67" i="14"/>
  <c r="C57" i="14"/>
  <c r="C59" i="14" s="1"/>
  <c r="C36" i="14"/>
  <c r="F84" i="11"/>
  <c r="F85" i="11" s="1"/>
  <c r="E121" i="11"/>
  <c r="D66" i="14"/>
  <c r="E28" i="14" s="1"/>
  <c r="K83" i="11"/>
  <c r="K119" i="11" s="1"/>
  <c r="K82" i="11"/>
  <c r="K118" i="11" s="1"/>
  <c r="G81" i="11"/>
  <c r="E112" i="11"/>
  <c r="F109" i="11" s="1"/>
  <c r="E64" i="14"/>
  <c r="F26" i="14" s="1"/>
  <c r="F27" i="14" s="1"/>
  <c r="H23" i="14"/>
  <c r="X116" i="11"/>
  <c r="Y78" i="11"/>
  <c r="E29" i="14" l="1"/>
  <c r="E67" i="14"/>
  <c r="F65" i="14"/>
  <c r="E105" i="11"/>
  <c r="F101" i="11" s="1"/>
  <c r="F102" i="11" s="1"/>
  <c r="C58" i="14"/>
  <c r="D55" i="14" s="1"/>
  <c r="D56" i="14" s="1"/>
  <c r="D30" i="14"/>
  <c r="D35" i="14" s="1"/>
  <c r="D36" i="14" s="1"/>
  <c r="F120" i="11"/>
  <c r="F89" i="11"/>
  <c r="F90" i="11"/>
  <c r="F91" i="11" s="1"/>
  <c r="L83" i="11"/>
  <c r="L119" i="11" s="1"/>
  <c r="D68" i="14"/>
  <c r="L82" i="11"/>
  <c r="L118" i="11" s="1"/>
  <c r="G117" i="11"/>
  <c r="H81" i="11" s="1"/>
  <c r="F110" i="11"/>
  <c r="H63" i="14"/>
  <c r="N11" i="7"/>
  <c r="Y116" i="11"/>
  <c r="Z78" i="11"/>
  <c r="D49" i="14" l="1"/>
  <c r="D52" i="14" s="1"/>
  <c r="E30" i="14"/>
  <c r="E35" i="14" s="1"/>
  <c r="E36" i="14" s="1"/>
  <c r="D51" i="14"/>
  <c r="E47" i="14" s="1"/>
  <c r="E48" i="14" s="1"/>
  <c r="D57" i="14"/>
  <c r="D59" i="14" s="1"/>
  <c r="F111" i="11"/>
  <c r="F113" i="11" s="1"/>
  <c r="F103" i="11"/>
  <c r="F106" i="11" s="1"/>
  <c r="G84" i="11"/>
  <c r="G85" i="11" s="1"/>
  <c r="F121" i="11"/>
  <c r="E66" i="14"/>
  <c r="F28" i="14" s="1"/>
  <c r="F29" i="14" s="1"/>
  <c r="M83" i="11"/>
  <c r="M119" i="11" s="1"/>
  <c r="F64" i="14"/>
  <c r="G26" i="14" s="1"/>
  <c r="G27" i="14" s="1"/>
  <c r="M82" i="11"/>
  <c r="M118" i="11" s="1"/>
  <c r="F105" i="11"/>
  <c r="G101" i="11" s="1"/>
  <c r="F112" i="11"/>
  <c r="G109" i="11" s="1"/>
  <c r="H117" i="11"/>
  <c r="I23" i="14"/>
  <c r="I63" i="14" s="1"/>
  <c r="Z116" i="11"/>
  <c r="U26" i="11"/>
  <c r="AA78" i="11"/>
  <c r="E49" i="14" l="1"/>
  <c r="E52" i="14" s="1"/>
  <c r="G65" i="14"/>
  <c r="F67" i="14"/>
  <c r="D58" i="14"/>
  <c r="E55" i="14" s="1"/>
  <c r="E56" i="14" s="1"/>
  <c r="E57" i="14" s="1"/>
  <c r="E59" i="14" s="1"/>
  <c r="G89" i="11"/>
  <c r="G90" i="11"/>
  <c r="G91" i="11" s="1"/>
  <c r="G120" i="11"/>
  <c r="G64" i="14"/>
  <c r="H26" i="14" s="1"/>
  <c r="N83" i="11"/>
  <c r="N119" i="11" s="1"/>
  <c r="F30" i="14"/>
  <c r="F35" i="14" s="1"/>
  <c r="F36" i="14" s="1"/>
  <c r="E68" i="14"/>
  <c r="N82" i="11"/>
  <c r="N118" i="11" s="1"/>
  <c r="I81" i="11"/>
  <c r="G110" i="11"/>
  <c r="G102" i="11"/>
  <c r="E51" i="14"/>
  <c r="F47" i="14" s="1"/>
  <c r="J23" i="14"/>
  <c r="AA116" i="11"/>
  <c r="AB78" i="11"/>
  <c r="G103" i="11" l="1"/>
  <c r="G106" i="11" s="1"/>
  <c r="H27" i="14"/>
  <c r="H65" i="14"/>
  <c r="E58" i="14"/>
  <c r="F55" i="14" s="1"/>
  <c r="F56" i="14" s="1"/>
  <c r="F57" i="14" s="1"/>
  <c r="F59" i="14" s="1"/>
  <c r="G111" i="11"/>
  <c r="G113" i="11" s="1"/>
  <c r="H84" i="11"/>
  <c r="H85" i="11" s="1"/>
  <c r="G121" i="11"/>
  <c r="F66" i="14"/>
  <c r="G28" i="14" s="1"/>
  <c r="G29" i="14" s="1"/>
  <c r="H64" i="14"/>
  <c r="I26" i="14" s="1"/>
  <c r="O83" i="11"/>
  <c r="O119" i="11" s="1"/>
  <c r="I117" i="11"/>
  <c r="J81" i="11" s="1"/>
  <c r="O82" i="11"/>
  <c r="O118" i="11" s="1"/>
  <c r="G105" i="11"/>
  <c r="H101" i="11" s="1"/>
  <c r="G112" i="11"/>
  <c r="H109" i="11" s="1"/>
  <c r="J63" i="14"/>
  <c r="F48" i="14"/>
  <c r="F49" i="14" s="1"/>
  <c r="F52" i="14" s="1"/>
  <c r="AB116" i="11"/>
  <c r="X26" i="11"/>
  <c r="AC78" i="11"/>
  <c r="I27" i="14" l="1"/>
  <c r="I65" i="14"/>
  <c r="G67" i="14"/>
  <c r="H89" i="11"/>
  <c r="H90" i="11"/>
  <c r="H91" i="11" s="1"/>
  <c r="H120" i="11"/>
  <c r="P83" i="11"/>
  <c r="P119" i="11" s="1"/>
  <c r="G30" i="14"/>
  <c r="G35" i="14" s="1"/>
  <c r="G36" i="14" s="1"/>
  <c r="F68" i="14"/>
  <c r="P82" i="11"/>
  <c r="P118" i="11" s="1"/>
  <c r="I64" i="14"/>
  <c r="J26" i="14" s="1"/>
  <c r="H110" i="11"/>
  <c r="H102" i="11"/>
  <c r="J117" i="11"/>
  <c r="K23" i="14"/>
  <c r="F58" i="14"/>
  <c r="G55" i="14" s="1"/>
  <c r="G56" i="14" s="1"/>
  <c r="F51" i="14"/>
  <c r="G47" i="14" s="1"/>
  <c r="Q96" i="11"/>
  <c r="AC116" i="11"/>
  <c r="J27" i="14" l="1"/>
  <c r="J65" i="14" s="1"/>
  <c r="I84" i="11"/>
  <c r="I85" i="11" s="1"/>
  <c r="H121" i="11"/>
  <c r="H103" i="11"/>
  <c r="H106" i="11" s="1"/>
  <c r="G57" i="14"/>
  <c r="G59" i="14" s="1"/>
  <c r="H111" i="11"/>
  <c r="H113" i="11" s="1"/>
  <c r="G66" i="14"/>
  <c r="H28" i="14" s="1"/>
  <c r="H29" i="14" s="1"/>
  <c r="Q83" i="11"/>
  <c r="Q119" i="11" s="1"/>
  <c r="H112" i="11"/>
  <c r="I109" i="11" s="1"/>
  <c r="I110" i="11" s="1"/>
  <c r="Q82" i="11"/>
  <c r="Q118" i="11" s="1"/>
  <c r="K81" i="11"/>
  <c r="J64" i="14"/>
  <c r="K26" i="14" s="1"/>
  <c r="K63" i="14"/>
  <c r="G48" i="14"/>
  <c r="G49" i="14" s="1"/>
  <c r="Q42" i="14"/>
  <c r="Q98" i="11"/>
  <c r="Q97" i="11"/>
  <c r="R94" i="11" s="1"/>
  <c r="AD78" i="11"/>
  <c r="K27" i="14" l="1"/>
  <c r="K65" i="14"/>
  <c r="H67" i="14"/>
  <c r="G58" i="14"/>
  <c r="H55" i="14" s="1"/>
  <c r="H56" i="14" s="1"/>
  <c r="I89" i="11"/>
  <c r="I90" i="11"/>
  <c r="I91" i="11" s="1"/>
  <c r="I120" i="11"/>
  <c r="H105" i="11"/>
  <c r="I101" i="11" s="1"/>
  <c r="I102" i="11" s="1"/>
  <c r="I103" i="11" s="1"/>
  <c r="I106" i="11" s="1"/>
  <c r="R83" i="11"/>
  <c r="R119" i="11" s="1"/>
  <c r="H30" i="14"/>
  <c r="H35" i="14" s="1"/>
  <c r="H36" i="14" s="1"/>
  <c r="G68" i="14"/>
  <c r="R82" i="11"/>
  <c r="R118" i="11" s="1"/>
  <c r="K64" i="14"/>
  <c r="L26" i="14" s="1"/>
  <c r="K117" i="11"/>
  <c r="L23" i="14"/>
  <c r="G52" i="14"/>
  <c r="G51" i="14"/>
  <c r="H47" i="14" s="1"/>
  <c r="AD116" i="11"/>
  <c r="AE78" i="11" s="1"/>
  <c r="Q44" i="14"/>
  <c r="Q43" i="14"/>
  <c r="R40" i="14" s="1"/>
  <c r="L27" i="14" l="1"/>
  <c r="L65" i="14"/>
  <c r="J84" i="11"/>
  <c r="J85" i="11" s="1"/>
  <c r="I121" i="11"/>
  <c r="I111" i="11"/>
  <c r="H66" i="14"/>
  <c r="I28" i="14" s="1"/>
  <c r="I29" i="14" s="1"/>
  <c r="H57" i="14"/>
  <c r="S83" i="11"/>
  <c r="S119" i="11" s="1"/>
  <c r="S82" i="11"/>
  <c r="S118" i="11" s="1"/>
  <c r="I105" i="11"/>
  <c r="J101" i="11" s="1"/>
  <c r="J102" i="11" s="1"/>
  <c r="L81" i="11"/>
  <c r="L63" i="14"/>
  <c r="H48" i="14"/>
  <c r="H49" i="14" s="1"/>
  <c r="H52" i="14" s="1"/>
  <c r="AE116" i="11"/>
  <c r="AF78" i="11" s="1"/>
  <c r="I67" i="14" l="1"/>
  <c r="J120" i="11"/>
  <c r="K84" i="11" s="1"/>
  <c r="K85" i="11" s="1"/>
  <c r="I113" i="11"/>
  <c r="I112" i="11"/>
  <c r="J109" i="11" s="1"/>
  <c r="J89" i="11"/>
  <c r="J90" i="11"/>
  <c r="T83" i="11"/>
  <c r="T119" i="11" s="1"/>
  <c r="H59" i="14"/>
  <c r="H58" i="14"/>
  <c r="I55" i="14" s="1"/>
  <c r="H68" i="14"/>
  <c r="T82" i="11"/>
  <c r="T118" i="11" s="1"/>
  <c r="L117" i="11"/>
  <c r="L64" i="14"/>
  <c r="M23" i="14"/>
  <c r="H51" i="14"/>
  <c r="I47" i="14" s="1"/>
  <c r="I48" i="14" s="1"/>
  <c r="AF116" i="11"/>
  <c r="J121" i="11" l="1"/>
  <c r="M26" i="14"/>
  <c r="M27" i="14" s="1"/>
  <c r="M65" i="14" s="1"/>
  <c r="I30" i="14"/>
  <c r="I35" i="14" s="1"/>
  <c r="I36" i="14" s="1"/>
  <c r="I66" i="14"/>
  <c r="J28" i="14" s="1"/>
  <c r="J29" i="14" s="1"/>
  <c r="J110" i="11"/>
  <c r="J111" i="11" s="1"/>
  <c r="J113" i="11" s="1"/>
  <c r="K89" i="11"/>
  <c r="K90" i="11"/>
  <c r="K91" i="11" s="1"/>
  <c r="K120" i="11"/>
  <c r="J91" i="11"/>
  <c r="J103" i="11"/>
  <c r="I49" i="14"/>
  <c r="I52" i="14" s="1"/>
  <c r="I56" i="14"/>
  <c r="I57" i="14" s="1"/>
  <c r="I59" i="14" s="1"/>
  <c r="U83" i="11"/>
  <c r="U119" i="11" s="1"/>
  <c r="U82" i="11"/>
  <c r="U118" i="11" s="1"/>
  <c r="M81" i="11"/>
  <c r="M63" i="14"/>
  <c r="J67" i="14" l="1"/>
  <c r="J30" i="14"/>
  <c r="J35" i="14" s="1"/>
  <c r="J36" i="14" s="1"/>
  <c r="I68" i="14"/>
  <c r="J112" i="11"/>
  <c r="K109" i="11" s="1"/>
  <c r="K110" i="11" s="1"/>
  <c r="K111" i="11" s="1"/>
  <c r="K113" i="11" s="1"/>
  <c r="L84" i="11"/>
  <c r="L85" i="11" s="1"/>
  <c r="K121" i="11"/>
  <c r="I58" i="14"/>
  <c r="J55" i="14" s="1"/>
  <c r="J106" i="11"/>
  <c r="J105" i="11"/>
  <c r="K101" i="11" s="1"/>
  <c r="I51" i="14"/>
  <c r="J47" i="14" s="1"/>
  <c r="J48" i="14" s="1"/>
  <c r="V83" i="11"/>
  <c r="V119" i="11" s="1"/>
  <c r="J66" i="14"/>
  <c r="K28" i="14" s="1"/>
  <c r="V82" i="11"/>
  <c r="V118" i="11" s="1"/>
  <c r="M117" i="11"/>
  <c r="M64" i="14"/>
  <c r="N23" i="14"/>
  <c r="N26" i="14" l="1"/>
  <c r="N27" i="14" s="1"/>
  <c r="N65" i="14" s="1"/>
  <c r="K29" i="14"/>
  <c r="K67" i="14"/>
  <c r="J49" i="14"/>
  <c r="J52" i="14" s="1"/>
  <c r="K112" i="11"/>
  <c r="L109" i="11" s="1"/>
  <c r="L110" i="11" s="1"/>
  <c r="L120" i="11"/>
  <c r="M84" i="11" s="1"/>
  <c r="M85" i="11" s="1"/>
  <c r="K102" i="11"/>
  <c r="K103" i="11" s="1"/>
  <c r="K106" i="11" s="1"/>
  <c r="J56" i="14"/>
  <c r="J57" i="14" s="1"/>
  <c r="J59" i="14" s="1"/>
  <c r="L90" i="11"/>
  <c r="L91" i="11" s="1"/>
  <c r="L89" i="11"/>
  <c r="W83" i="11"/>
  <c r="W119" i="11" s="1"/>
  <c r="J68" i="14"/>
  <c r="W82" i="11"/>
  <c r="W118" i="11" s="1"/>
  <c r="N81" i="11"/>
  <c r="N63" i="14"/>
  <c r="K30" i="14" l="1"/>
  <c r="K35" i="14" s="1"/>
  <c r="K36" i="14" s="1"/>
  <c r="J51" i="14"/>
  <c r="K47" i="14" s="1"/>
  <c r="K48" i="14" s="1"/>
  <c r="L121" i="11"/>
  <c r="K105" i="11"/>
  <c r="L101" i="11" s="1"/>
  <c r="L102" i="11" s="1"/>
  <c r="K49" i="14"/>
  <c r="K52" i="14" s="1"/>
  <c r="M120" i="11"/>
  <c r="J58" i="14"/>
  <c r="K55" i="14" s="1"/>
  <c r="K56" i="14" s="1"/>
  <c r="M90" i="11"/>
  <c r="M91" i="11" s="1"/>
  <c r="M89" i="11"/>
  <c r="L103" i="11"/>
  <c r="L111" i="11"/>
  <c r="X83" i="11"/>
  <c r="X119" i="11" s="1"/>
  <c r="K66" i="14"/>
  <c r="L28" i="14" s="1"/>
  <c r="L29" i="14" s="1"/>
  <c r="X82" i="11"/>
  <c r="X118" i="11" s="1"/>
  <c r="N117" i="11"/>
  <c r="N64" i="14"/>
  <c r="O23" i="14"/>
  <c r="O26" i="14" l="1"/>
  <c r="O27" i="14" s="1"/>
  <c r="O65" i="14" s="1"/>
  <c r="L67" i="14"/>
  <c r="K57" i="14"/>
  <c r="K59" i="14" s="1"/>
  <c r="K51" i="14"/>
  <c r="L47" i="14" s="1"/>
  <c r="L48" i="14" s="1"/>
  <c r="L113" i="11"/>
  <c r="L112" i="11"/>
  <c r="M109" i="11" s="1"/>
  <c r="N84" i="11"/>
  <c r="N85" i="11" s="1"/>
  <c r="M121" i="11"/>
  <c r="L106" i="11"/>
  <c r="L105" i="11"/>
  <c r="M101" i="11" s="1"/>
  <c r="L30" i="14"/>
  <c r="L35" i="14" s="1"/>
  <c r="L36" i="14" s="1"/>
  <c r="K68" i="14"/>
  <c r="Y83" i="11"/>
  <c r="Y119" i="11" s="1"/>
  <c r="Y82" i="11"/>
  <c r="Y118" i="11" s="1"/>
  <c r="O81" i="11"/>
  <c r="O63" i="14"/>
  <c r="K58" i="14" l="1"/>
  <c r="L55" i="14" s="1"/>
  <c r="L56" i="14" s="1"/>
  <c r="L57" i="14" s="1"/>
  <c r="L59" i="14" s="1"/>
  <c r="L49" i="14"/>
  <c r="L52" i="14" s="1"/>
  <c r="L66" i="14"/>
  <c r="M28" i="14" s="1"/>
  <c r="M29" i="14" s="1"/>
  <c r="M102" i="11"/>
  <c r="M103" i="11" s="1"/>
  <c r="M106" i="11" s="1"/>
  <c r="M105" i="11"/>
  <c r="N101" i="11" s="1"/>
  <c r="N102" i="11" s="1"/>
  <c r="N90" i="11"/>
  <c r="N91" i="11" s="1"/>
  <c r="N89" i="11"/>
  <c r="N120" i="11"/>
  <c r="M110" i="11"/>
  <c r="M111" i="11" s="1"/>
  <c r="M113" i="11" s="1"/>
  <c r="Z83" i="11"/>
  <c r="Z119" i="11" s="1"/>
  <c r="Z82" i="11"/>
  <c r="Z118" i="11" s="1"/>
  <c r="O117" i="11"/>
  <c r="O64" i="14"/>
  <c r="P23" i="14"/>
  <c r="P26" i="14" l="1"/>
  <c r="P27" i="14" s="1"/>
  <c r="P65" i="14" s="1"/>
  <c r="M67" i="14"/>
  <c r="L68" i="14"/>
  <c r="L51" i="14"/>
  <c r="M47" i="14" s="1"/>
  <c r="M48" i="14" s="1"/>
  <c r="M112" i="11"/>
  <c r="N109" i="11" s="1"/>
  <c r="N110" i="11" s="1"/>
  <c r="N111" i="11" s="1"/>
  <c r="N113" i="11" s="1"/>
  <c r="O84" i="11"/>
  <c r="O85" i="11" s="1"/>
  <c r="N121" i="11"/>
  <c r="N103" i="11"/>
  <c r="N112" i="11"/>
  <c r="O109" i="11" s="1"/>
  <c r="O110" i="11" s="1"/>
  <c r="L58" i="14"/>
  <c r="M55" i="14" s="1"/>
  <c r="M56" i="14" s="1"/>
  <c r="AA83" i="11"/>
  <c r="AA119" i="11" s="1"/>
  <c r="AA82" i="11"/>
  <c r="AA118" i="11" s="1"/>
  <c r="P81" i="11"/>
  <c r="P63" i="14"/>
  <c r="M30" i="14" l="1"/>
  <c r="M35" i="14" s="1"/>
  <c r="M36" i="14" s="1"/>
  <c r="M66" i="14"/>
  <c r="N28" i="14" s="1"/>
  <c r="N29" i="14" s="1"/>
  <c r="N106" i="11"/>
  <c r="N105" i="11"/>
  <c r="O101" i="11" s="1"/>
  <c r="O120" i="11"/>
  <c r="O90" i="11"/>
  <c r="O91" i="11" s="1"/>
  <c r="O89" i="11"/>
  <c r="AB83" i="11"/>
  <c r="AB119" i="11" s="1"/>
  <c r="AB82" i="11"/>
  <c r="AB118" i="11" s="1"/>
  <c r="P117" i="11"/>
  <c r="P64" i="14"/>
  <c r="Q23" i="14"/>
  <c r="Q26" i="14" l="1"/>
  <c r="Q27" i="14" s="1"/>
  <c r="Q65" i="14" s="1"/>
  <c r="R27" i="14" s="1"/>
  <c r="M49" i="14"/>
  <c r="M52" i="14" s="1"/>
  <c r="M57" i="14"/>
  <c r="M68" i="14"/>
  <c r="O102" i="11"/>
  <c r="O103" i="11"/>
  <c r="O106" i="11" s="1"/>
  <c r="P84" i="11"/>
  <c r="P85" i="11" s="1"/>
  <c r="O121" i="11"/>
  <c r="O111" i="11"/>
  <c r="AC83" i="11"/>
  <c r="AC119" i="11" s="1"/>
  <c r="N66" i="14"/>
  <c r="O28" i="14" s="1"/>
  <c r="AC82" i="11"/>
  <c r="AC118" i="11" s="1"/>
  <c r="Q63" i="14"/>
  <c r="Q81" i="11"/>
  <c r="M51" i="14" l="1"/>
  <c r="N47" i="14" s="1"/>
  <c r="N48" i="14" s="1"/>
  <c r="M59" i="14"/>
  <c r="M58" i="14"/>
  <c r="N55" i="14" s="1"/>
  <c r="N67" i="14"/>
  <c r="O29" i="14" s="1"/>
  <c r="N30" i="14"/>
  <c r="N35" i="14" s="1"/>
  <c r="P120" i="11"/>
  <c r="O113" i="11"/>
  <c r="O112" i="11"/>
  <c r="P109" i="11" s="1"/>
  <c r="P90" i="11"/>
  <c r="P91" i="11" s="1"/>
  <c r="P89" i="11"/>
  <c r="O105" i="11"/>
  <c r="P101" i="11" s="1"/>
  <c r="P102" i="11" s="1"/>
  <c r="P103" i="11" s="1"/>
  <c r="P106" i="11" s="1"/>
  <c r="O30" i="14"/>
  <c r="O35" i="14" s="1"/>
  <c r="N68" i="14"/>
  <c r="AD83" i="11"/>
  <c r="AD119" i="11" s="1"/>
  <c r="AD82" i="11"/>
  <c r="AD118" i="11" s="1"/>
  <c r="Q117" i="11"/>
  <c r="V23" i="11" s="1"/>
  <c r="Q64" i="14"/>
  <c r="R26" i="14" s="1"/>
  <c r="O67" i="14" l="1"/>
  <c r="N36" i="14"/>
  <c r="N49" i="14"/>
  <c r="N56" i="14"/>
  <c r="N57" i="14"/>
  <c r="N59" i="14" s="1"/>
  <c r="W25" i="11"/>
  <c r="W26" i="11" s="1"/>
  <c r="X27" i="11"/>
  <c r="X28" i="11" s="1"/>
  <c r="X29" i="11" s="1"/>
  <c r="X31" i="11" s="1"/>
  <c r="X32" i="11" s="1"/>
  <c r="P110" i="11"/>
  <c r="P111" i="11" s="1"/>
  <c r="P105" i="11"/>
  <c r="Q101" i="11" s="1"/>
  <c r="Q102" i="11" s="1"/>
  <c r="Q84" i="11"/>
  <c r="Q85" i="11" s="1"/>
  <c r="P121" i="11"/>
  <c r="AE83" i="11"/>
  <c r="AE119" i="11" s="1"/>
  <c r="O36" i="14"/>
  <c r="O66" i="14"/>
  <c r="P28" i="14" s="1"/>
  <c r="AE82" i="11"/>
  <c r="AE118" i="11" s="1"/>
  <c r="R64" i="14"/>
  <c r="S26" i="14" s="1"/>
  <c r="R117" i="11"/>
  <c r="R81" i="11"/>
  <c r="P29" i="14" l="1"/>
  <c r="P30" i="14" s="1"/>
  <c r="P35" i="14" s="1"/>
  <c r="N58" i="14"/>
  <c r="O55" i="14" s="1"/>
  <c r="O56" i="14" s="1"/>
  <c r="P67" i="14"/>
  <c r="N52" i="14"/>
  <c r="N51" i="14"/>
  <c r="O47" i="14" s="1"/>
  <c r="P113" i="11"/>
  <c r="P112" i="11"/>
  <c r="Q109" i="11" s="1"/>
  <c r="Q110" i="11" s="1"/>
  <c r="O31" i="11"/>
  <c r="B73" i="12" s="1"/>
  <c r="V31" i="11"/>
  <c r="Q89" i="11"/>
  <c r="Q90" i="11"/>
  <c r="Q91" i="11" s="1"/>
  <c r="Q120" i="11"/>
  <c r="AF83" i="11"/>
  <c r="AF119" i="11" s="1"/>
  <c r="O68" i="14"/>
  <c r="AF82" i="11"/>
  <c r="AF118" i="11" s="1"/>
  <c r="S117" i="11"/>
  <c r="S81" i="11"/>
  <c r="S64" i="14"/>
  <c r="T26" i="14" s="1"/>
  <c r="O57" i="14" l="1"/>
  <c r="O59" i="14" s="1"/>
  <c r="Q103" i="11"/>
  <c r="Q106" i="11" s="1"/>
  <c r="O48" i="14"/>
  <c r="O49" i="14"/>
  <c r="O52" i="14" s="1"/>
  <c r="O58" i="14"/>
  <c r="P55" i="14" s="1"/>
  <c r="P56" i="14" s="1"/>
  <c r="P57" i="14" s="1"/>
  <c r="P59" i="14" s="1"/>
  <c r="AE125" i="11"/>
  <c r="W32" i="11"/>
  <c r="R120" i="11"/>
  <c r="R84" i="11"/>
  <c r="R85" i="11" s="1"/>
  <c r="Q121" i="11"/>
  <c r="Q111" i="11"/>
  <c r="P36" i="14"/>
  <c r="P66" i="14"/>
  <c r="Q28" i="14" s="1"/>
  <c r="Q29" i="14" s="1"/>
  <c r="Q67" i="14" s="1"/>
  <c r="R29" i="14" s="1"/>
  <c r="T64" i="14"/>
  <c r="U26" i="14" s="1"/>
  <c r="T117" i="11"/>
  <c r="T81" i="11"/>
  <c r="Q105" i="11" l="1"/>
  <c r="R101" i="11" s="1"/>
  <c r="R102" i="11" s="1"/>
  <c r="R67" i="14"/>
  <c r="S29" i="14" s="1"/>
  <c r="O51" i="14"/>
  <c r="P47" i="14" s="1"/>
  <c r="S67" i="14"/>
  <c r="T29" i="14" s="1"/>
  <c r="P58" i="14"/>
  <c r="Q55" i="14" s="1"/>
  <c r="Q56" i="14" s="1"/>
  <c r="AF175" i="11"/>
  <c r="AF324" i="11"/>
  <c r="AF306" i="11"/>
  <c r="AF399" i="11"/>
  <c r="AF221" i="11"/>
  <c r="AF573" i="11"/>
  <c r="AF495" i="11"/>
  <c r="AF186" i="11"/>
  <c r="AF156" i="11"/>
  <c r="AF317" i="11"/>
  <c r="AF434" i="11"/>
  <c r="AF320" i="11"/>
  <c r="AF249" i="11"/>
  <c r="AF541" i="11"/>
  <c r="AF389" i="11"/>
  <c r="AF225" i="11"/>
  <c r="AF368" i="11"/>
  <c r="AF356" i="11"/>
  <c r="AF260" i="11"/>
  <c r="AF403" i="11"/>
  <c r="AF412" i="11"/>
  <c r="AF318" i="11"/>
  <c r="AF480" i="11"/>
  <c r="AF349" i="11"/>
  <c r="AF559" i="11"/>
  <c r="AF273" i="11"/>
  <c r="AF453" i="11"/>
  <c r="AF378" i="11"/>
  <c r="AF264" i="11"/>
  <c r="AF421" i="11"/>
  <c r="AF385" i="11"/>
  <c r="AF584" i="11"/>
  <c r="AF147" i="11"/>
  <c r="AF296" i="11"/>
  <c r="AF575" i="11"/>
  <c r="AF379" i="11"/>
  <c r="AF229" i="11"/>
  <c r="AF194" i="11"/>
  <c r="AF197" i="11"/>
  <c r="AF574" i="11"/>
  <c r="AF526" i="11"/>
  <c r="AF270" i="11"/>
  <c r="AF203" i="11"/>
  <c r="AF478" i="11"/>
  <c r="AF479" i="11"/>
  <c r="AF485" i="11"/>
  <c r="AF472" i="11"/>
  <c r="AF207" i="11"/>
  <c r="AF602" i="11"/>
  <c r="AF390" i="11"/>
  <c r="AF310" i="11"/>
  <c r="AF191" i="11"/>
  <c r="AF581" i="11"/>
  <c r="AF569" i="11"/>
  <c r="AF411" i="11"/>
  <c r="AF473" i="11"/>
  <c r="AF154" i="11"/>
  <c r="AF250" i="11"/>
  <c r="AF279" i="11"/>
  <c r="AF515" i="11"/>
  <c r="AF354" i="11"/>
  <c r="AF267" i="11"/>
  <c r="AF476" i="11"/>
  <c r="AF285" i="11"/>
  <c r="AF302" i="11"/>
  <c r="AF252" i="11"/>
  <c r="AF184" i="11"/>
  <c r="AF382" i="11"/>
  <c r="AF375" i="11"/>
  <c r="AF600" i="11"/>
  <c r="AF258" i="11"/>
  <c r="AF561" i="11"/>
  <c r="AF475" i="11"/>
  <c r="AF336" i="11"/>
  <c r="AF594" i="11"/>
  <c r="AF314" i="11"/>
  <c r="AF248" i="11"/>
  <c r="AF134" i="11"/>
  <c r="AF125" i="11"/>
  <c r="AF422" i="11"/>
  <c r="AF149" i="11"/>
  <c r="AF303" i="11"/>
  <c r="AF315" i="11"/>
  <c r="AF176" i="11"/>
  <c r="AF292" i="11"/>
  <c r="AF282" i="11"/>
  <c r="AF222" i="11"/>
  <c r="AF269" i="11"/>
  <c r="AF218" i="11"/>
  <c r="AF500" i="11"/>
  <c r="AF293" i="11"/>
  <c r="AF244" i="11"/>
  <c r="AF410" i="11"/>
  <c r="AF350" i="11"/>
  <c r="AF522" i="11"/>
  <c r="AF210" i="11"/>
  <c r="AF359" i="11"/>
  <c r="AF425" i="11"/>
  <c r="AF510" i="11"/>
  <c r="AF180" i="11"/>
  <c r="AF141" i="11"/>
  <c r="AF407" i="11"/>
  <c r="AF169" i="11"/>
  <c r="AF371" i="11"/>
  <c r="AF558" i="11"/>
  <c r="AF386" i="11"/>
  <c r="AF608" i="11"/>
  <c r="AF146" i="11"/>
  <c r="AF209" i="11"/>
  <c r="AF498" i="11"/>
  <c r="AF245" i="11"/>
  <c r="AF394" i="11"/>
  <c r="AF589" i="11"/>
  <c r="AF139" i="11"/>
  <c r="AF313" i="11"/>
  <c r="AF220" i="11"/>
  <c r="AF145" i="11"/>
  <c r="AF571" i="11"/>
  <c r="AF440" i="11"/>
  <c r="AF612" i="11"/>
  <c r="AF347" i="11"/>
  <c r="AF328" i="11"/>
  <c r="AF224" i="11"/>
  <c r="AF408" i="11"/>
  <c r="AF606" i="11"/>
  <c r="AF524" i="11"/>
  <c r="AF331" i="11"/>
  <c r="AF286" i="11"/>
  <c r="AF226" i="11"/>
  <c r="AF233" i="11"/>
  <c r="AF204" i="11"/>
  <c r="AF383" i="11"/>
  <c r="AF583" i="11"/>
  <c r="AF424" i="11"/>
  <c r="AF157" i="11"/>
  <c r="AF366" i="11"/>
  <c r="AF603" i="11"/>
  <c r="AF547" i="11"/>
  <c r="AF215" i="11"/>
  <c r="AF580" i="11"/>
  <c r="AF398" i="11"/>
  <c r="AF172" i="11"/>
  <c r="AF423" i="11"/>
  <c r="AF531" i="11"/>
  <c r="AF598" i="11"/>
  <c r="AF488" i="11"/>
  <c r="AF168" i="11"/>
  <c r="AF345" i="11"/>
  <c r="AF365" i="11"/>
  <c r="AF564" i="11"/>
  <c r="AF543" i="11"/>
  <c r="AF232" i="11"/>
  <c r="AF568" i="11"/>
  <c r="AF413" i="11"/>
  <c r="AF518" i="11"/>
  <c r="AF463" i="11"/>
  <c r="AF567" i="11"/>
  <c r="AF133" i="11"/>
  <c r="AF609" i="11"/>
  <c r="AF228" i="11"/>
  <c r="AF520" i="11"/>
  <c r="AF493" i="11"/>
  <c r="AF353" i="11"/>
  <c r="AF162" i="11"/>
  <c r="AF329" i="11"/>
  <c r="AF486" i="11"/>
  <c r="AF332" i="11"/>
  <c r="AF556" i="11"/>
  <c r="AF437" i="11"/>
  <c r="AF344" i="11"/>
  <c r="AF299" i="11"/>
  <c r="AF391" i="11"/>
  <c r="AF297" i="11"/>
  <c r="AF577" i="11"/>
  <c r="AF448" i="11"/>
  <c r="AF369" i="11"/>
  <c r="AF165" i="11"/>
  <c r="AF457" i="11"/>
  <c r="AF591" i="11"/>
  <c r="AF142" i="11"/>
  <c r="AF557" i="11"/>
  <c r="AF231" i="11"/>
  <c r="AF597" i="11"/>
  <c r="AF415" i="11"/>
  <c r="AF160" i="11"/>
  <c r="AF458" i="11"/>
  <c r="AF380" i="11"/>
  <c r="AF481" i="11"/>
  <c r="AF239" i="11"/>
  <c r="AF295" i="11"/>
  <c r="AF585" i="11"/>
  <c r="AF200" i="11"/>
  <c r="AF492" i="11"/>
  <c r="AF430" i="11"/>
  <c r="AF418" i="11"/>
  <c r="AF240" i="11"/>
  <c r="AF599" i="11"/>
  <c r="AF588" i="11"/>
  <c r="AF289" i="11"/>
  <c r="AF461" i="11"/>
  <c r="AF552" i="11"/>
  <c r="AF592" i="11"/>
  <c r="AF404" i="11"/>
  <c r="AF135" i="11"/>
  <c r="AF446" i="11"/>
  <c r="AF490" i="11"/>
  <c r="AF322" i="11"/>
  <c r="AF213" i="11"/>
  <c r="AF511" i="11"/>
  <c r="AF136" i="11"/>
  <c r="AF179" i="11"/>
  <c r="AF360" i="11"/>
  <c r="AF294" i="11"/>
  <c r="AF261" i="11"/>
  <c r="AF605" i="11"/>
  <c r="AF392" i="11"/>
  <c r="AF417" i="11"/>
  <c r="AF255" i="11"/>
  <c r="AF247" i="11"/>
  <c r="AF309" i="11"/>
  <c r="AF219" i="11"/>
  <c r="AF230" i="11"/>
  <c r="AF166" i="11"/>
  <c r="AF579" i="11"/>
  <c r="AF237" i="11"/>
  <c r="AF428" i="11"/>
  <c r="AF499" i="11"/>
  <c r="AF196" i="11"/>
  <c r="AF362" i="11"/>
  <c r="AF562" i="11"/>
  <c r="AF188" i="11"/>
  <c r="AF593" i="11"/>
  <c r="AF170" i="11"/>
  <c r="AF253" i="11"/>
  <c r="AF443" i="11"/>
  <c r="AF426" i="11"/>
  <c r="AF494" i="11"/>
  <c r="AF401" i="11"/>
  <c r="AF323" i="11"/>
  <c r="AF272" i="11"/>
  <c r="AF187" i="11"/>
  <c r="AF462" i="11"/>
  <c r="AF596" i="11"/>
  <c r="AF513" i="11"/>
  <c r="AF427" i="11"/>
  <c r="AF298" i="11"/>
  <c r="AF470" i="11"/>
  <c r="AF431" i="11"/>
  <c r="AF254" i="11"/>
  <c r="AF442" i="11"/>
  <c r="AF514" i="11"/>
  <c r="AF489" i="11"/>
  <c r="AF395" i="11"/>
  <c r="AF280" i="11"/>
  <c r="AF234" i="11"/>
  <c r="AF523" i="11"/>
  <c r="AF263" i="11"/>
  <c r="AF555" i="11"/>
  <c r="AF529" i="11"/>
  <c r="AF241" i="11"/>
  <c r="AF416" i="11"/>
  <c r="AF167" i="11"/>
  <c r="AF607" i="11"/>
  <c r="AF367" i="11"/>
  <c r="AF281" i="11"/>
  <c r="AF560" i="11"/>
  <c r="AF576" i="11"/>
  <c r="AF340" i="11"/>
  <c r="AF460" i="11"/>
  <c r="AF393" i="11"/>
  <c r="AF512" i="11"/>
  <c r="AF199" i="11"/>
  <c r="AF590" i="11"/>
  <c r="AF243" i="11"/>
  <c r="AF201" i="11"/>
  <c r="AF342" i="11"/>
  <c r="AF265" i="11"/>
  <c r="AF346" i="11"/>
  <c r="AF507" i="11"/>
  <c r="AF372" i="11"/>
  <c r="AF193" i="11"/>
  <c r="AF182" i="11"/>
  <c r="AF454" i="11"/>
  <c r="AF471" i="11"/>
  <c r="AF533" i="11"/>
  <c r="AF174" i="11"/>
  <c r="AF465" i="11"/>
  <c r="AF504" i="11"/>
  <c r="AF195" i="11"/>
  <c r="AF536" i="11"/>
  <c r="AF257" i="11"/>
  <c r="AF377" i="11"/>
  <c r="AF496" i="11"/>
  <c r="AF205" i="11"/>
  <c r="AF266" i="11"/>
  <c r="AF381" i="11"/>
  <c r="AF550" i="11"/>
  <c r="AF570" i="11"/>
  <c r="AF202" i="11"/>
  <c r="AF370" i="11"/>
  <c r="AF276" i="11"/>
  <c r="AF578" i="11"/>
  <c r="AF198" i="11"/>
  <c r="AF469" i="11"/>
  <c r="AF185" i="11"/>
  <c r="AF487" i="11"/>
  <c r="AF474" i="11"/>
  <c r="AF214" i="11"/>
  <c r="AF334" i="11"/>
  <c r="AF211" i="11"/>
  <c r="AF327" i="11"/>
  <c r="AF587" i="11"/>
  <c r="AF521" i="11"/>
  <c r="AF582" i="11"/>
  <c r="AF358" i="11"/>
  <c r="AF348" i="11"/>
  <c r="AF307" i="11"/>
  <c r="AF155" i="11"/>
  <c r="AF502" i="11"/>
  <c r="AF364" i="11"/>
  <c r="AF546" i="11"/>
  <c r="AF439" i="11"/>
  <c r="AF601" i="11"/>
  <c r="AF554" i="11"/>
  <c r="AF339" i="11"/>
  <c r="AF530" i="11"/>
  <c r="AF278" i="11"/>
  <c r="AF468" i="11"/>
  <c r="AF374" i="11"/>
  <c r="AF361" i="11"/>
  <c r="AF505" i="11"/>
  <c r="AF190" i="11"/>
  <c r="AF337" i="11"/>
  <c r="AF277" i="11"/>
  <c r="AF491" i="11"/>
  <c r="AF308" i="11"/>
  <c r="AF189" i="11"/>
  <c r="AF338" i="11"/>
  <c r="AF355" i="11"/>
  <c r="AF192" i="11"/>
  <c r="AF341" i="11"/>
  <c r="AF406" i="11"/>
  <c r="AF456" i="11"/>
  <c r="AF537" i="11"/>
  <c r="AF405" i="11"/>
  <c r="AF311" i="11"/>
  <c r="AF477" i="11"/>
  <c r="AF152" i="11"/>
  <c r="AF438" i="11"/>
  <c r="AF288" i="11"/>
  <c r="AF565" i="11"/>
  <c r="AF140" i="11"/>
  <c r="AF544" i="11"/>
  <c r="AF158" i="11"/>
  <c r="AF467" i="11"/>
  <c r="AF497" i="11"/>
  <c r="AF484" i="11"/>
  <c r="AF566" i="11"/>
  <c r="AF483" i="11"/>
  <c r="AF539" i="11"/>
  <c r="AF259" i="11"/>
  <c r="AF284" i="11"/>
  <c r="AF435" i="11"/>
  <c r="AF501" i="11"/>
  <c r="AF291" i="11"/>
  <c r="AF251" i="11"/>
  <c r="AF144" i="11"/>
  <c r="AF436" i="11"/>
  <c r="AF445" i="11"/>
  <c r="AF343" i="11"/>
  <c r="AF509" i="11"/>
  <c r="AF246" i="11"/>
  <c r="AF227" i="11"/>
  <c r="AF376" i="11"/>
  <c r="AF503" i="11"/>
  <c r="AF409" i="11"/>
  <c r="AF542" i="11"/>
  <c r="AF274" i="11"/>
  <c r="AF549" i="11"/>
  <c r="AF153" i="11"/>
  <c r="AF161" i="11"/>
  <c r="AF551" i="11"/>
  <c r="AF275" i="11"/>
  <c r="AF444" i="11"/>
  <c r="AF586" i="11"/>
  <c r="AF316" i="11"/>
  <c r="AF238" i="11"/>
  <c r="AF387" i="11"/>
  <c r="AF540" i="11"/>
  <c r="AF538" i="11"/>
  <c r="AF181" i="11"/>
  <c r="AF143" i="11"/>
  <c r="AF178" i="11"/>
  <c r="AF305" i="11"/>
  <c r="AF519" i="11"/>
  <c r="AF604" i="11"/>
  <c r="AF242" i="11"/>
  <c r="AF534" i="11"/>
  <c r="AF441" i="11"/>
  <c r="AF352" i="11"/>
  <c r="AF397" i="11"/>
  <c r="AF373" i="11"/>
  <c r="AF216" i="11"/>
  <c r="AF414" i="11"/>
  <c r="AF333" i="11"/>
  <c r="AF236" i="11"/>
  <c r="AF450" i="11"/>
  <c r="AF563" i="11"/>
  <c r="AF148" i="11"/>
  <c r="AF452" i="11"/>
  <c r="AF150" i="11"/>
  <c r="AF335" i="11"/>
  <c r="AF595" i="11"/>
  <c r="AF321" i="11"/>
  <c r="AF433" i="11"/>
  <c r="AF330" i="11"/>
  <c r="AF508" i="11"/>
  <c r="AF304" i="11"/>
  <c r="AF464" i="11"/>
  <c r="AF325" i="11"/>
  <c r="AF206" i="11"/>
  <c r="AF553" i="11"/>
  <c r="AF610" i="11"/>
  <c r="AF319" i="11"/>
  <c r="AF402" i="11"/>
  <c r="AE132" i="11"/>
  <c r="AF517" i="11"/>
  <c r="AF208" i="11"/>
  <c r="AF545" i="11"/>
  <c r="AF151" i="11"/>
  <c r="AF532" i="11"/>
  <c r="AF163" i="11"/>
  <c r="AF159" i="11"/>
  <c r="AF287" i="11"/>
  <c r="AF420" i="11"/>
  <c r="AF271" i="11"/>
  <c r="AF572" i="11"/>
  <c r="AF506" i="11"/>
  <c r="AF137" i="11"/>
  <c r="AF429" i="11"/>
  <c r="AF312" i="11"/>
  <c r="AF447" i="11"/>
  <c r="AF164" i="11"/>
  <c r="AF384" i="11"/>
  <c r="AF290" i="11"/>
  <c r="AF223" i="11"/>
  <c r="AF351" i="11"/>
  <c r="AF326" i="11"/>
  <c r="AF256" i="11"/>
  <c r="AF548" i="11"/>
  <c r="AF451" i="11"/>
  <c r="AF357" i="11"/>
  <c r="AF535" i="11"/>
  <c r="AF611" i="11"/>
  <c r="AF268" i="11"/>
  <c r="AF212" i="11"/>
  <c r="AF363" i="11"/>
  <c r="AF400" i="11"/>
  <c r="AF516" i="11"/>
  <c r="AF177" i="11"/>
  <c r="AF459" i="11"/>
  <c r="AF262" i="11"/>
  <c r="AF432" i="11"/>
  <c r="AF235" i="11"/>
  <c r="AF527" i="11"/>
  <c r="AF528" i="11"/>
  <c r="AF301" i="11"/>
  <c r="AF173" i="11"/>
  <c r="AF482" i="11"/>
  <c r="AF388" i="11"/>
  <c r="AF183" i="11"/>
  <c r="AF449" i="11"/>
  <c r="AF525" i="11"/>
  <c r="AF300" i="11"/>
  <c r="AF138" i="11"/>
  <c r="AF466" i="11"/>
  <c r="AF455" i="11"/>
  <c r="AF396" i="11"/>
  <c r="AF217" i="11"/>
  <c r="AF171" i="11"/>
  <c r="AF419" i="11"/>
  <c r="AF283" i="11"/>
  <c r="Q113" i="11"/>
  <c r="Q112" i="11"/>
  <c r="R109" i="11" s="1"/>
  <c r="R110" i="11" s="1"/>
  <c r="S120" i="11"/>
  <c r="S84" i="11"/>
  <c r="S85" i="11" s="1"/>
  <c r="R121" i="11"/>
  <c r="Q30" i="14"/>
  <c r="Q35" i="14" s="1"/>
  <c r="Q36" i="14" s="1"/>
  <c r="P68" i="14"/>
  <c r="U117" i="11"/>
  <c r="U81" i="11"/>
  <c r="U64" i="14"/>
  <c r="V26" i="14" s="1"/>
  <c r="AE133" i="11" l="1"/>
  <c r="P48" i="14"/>
  <c r="P49" i="14" s="1"/>
  <c r="P52" i="14" s="1"/>
  <c r="T67" i="14"/>
  <c r="U29" i="14" s="1"/>
  <c r="AE134" i="11"/>
  <c r="AE135" i="11" s="1"/>
  <c r="AE136" i="11" s="1"/>
  <c r="AE137" i="11" s="1"/>
  <c r="AE138" i="11" s="1"/>
  <c r="AE139" i="11" s="1"/>
  <c r="AE140" i="11" s="1"/>
  <c r="AE141" i="11" s="1"/>
  <c r="AE142" i="11" s="1"/>
  <c r="AE143" i="11" s="1"/>
  <c r="AE144" i="11" s="1"/>
  <c r="AE145" i="11" s="1"/>
  <c r="AE146" i="11" s="1"/>
  <c r="AE147" i="11" s="1"/>
  <c r="AE148" i="11" s="1"/>
  <c r="AE149" i="11" s="1"/>
  <c r="AE150" i="11" s="1"/>
  <c r="AE151" i="11" s="1"/>
  <c r="AE152" i="11" s="1"/>
  <c r="AE153" i="11" s="1"/>
  <c r="AE154" i="11" s="1"/>
  <c r="AE155" i="11" s="1"/>
  <c r="AE156" i="11" s="1"/>
  <c r="AE157" i="11" s="1"/>
  <c r="AE158" i="11" s="1"/>
  <c r="AE159" i="11" s="1"/>
  <c r="AE160" i="11" s="1"/>
  <c r="AE161" i="11" s="1"/>
  <c r="AE162" i="11" s="1"/>
  <c r="AE163" i="11" s="1"/>
  <c r="AE164" i="11" s="1"/>
  <c r="AE165" i="11" s="1"/>
  <c r="AE166" i="11" s="1"/>
  <c r="AE167" i="11" s="1"/>
  <c r="AE168" i="11" s="1"/>
  <c r="AE169" i="11" s="1"/>
  <c r="AE170" i="11" s="1"/>
  <c r="AE171" i="11" s="1"/>
  <c r="AE172" i="11" s="1"/>
  <c r="AE173" i="11" s="1"/>
  <c r="AE174" i="11" s="1"/>
  <c r="AE175" i="11" s="1"/>
  <c r="AE176" i="11" s="1"/>
  <c r="AE177" i="11" s="1"/>
  <c r="AE178" i="11" s="1"/>
  <c r="AE179" i="11" s="1"/>
  <c r="AE180" i="11" s="1"/>
  <c r="AE181" i="11" s="1"/>
  <c r="AE182" i="11" s="1"/>
  <c r="AE183" i="11" s="1"/>
  <c r="AE184" i="11" s="1"/>
  <c r="AE185" i="11" s="1"/>
  <c r="AE186" i="11" s="1"/>
  <c r="AE187" i="11" s="1"/>
  <c r="AE188" i="11" s="1"/>
  <c r="AE189" i="11" s="1"/>
  <c r="AE190" i="11" s="1"/>
  <c r="AE191" i="11" s="1"/>
  <c r="AE192" i="11" s="1"/>
  <c r="AE193" i="11" s="1"/>
  <c r="AE194" i="11" s="1"/>
  <c r="AE195" i="11" s="1"/>
  <c r="AE196" i="11" s="1"/>
  <c r="AE197" i="11" s="1"/>
  <c r="AE198" i="11" s="1"/>
  <c r="AE199" i="11" s="1"/>
  <c r="AE200" i="11" s="1"/>
  <c r="AE201" i="11" s="1"/>
  <c r="AE202" i="11" s="1"/>
  <c r="AE203" i="11" s="1"/>
  <c r="AE204" i="11" s="1"/>
  <c r="AE205" i="11" s="1"/>
  <c r="AE206" i="11" s="1"/>
  <c r="AE207" i="11" s="1"/>
  <c r="AE208" i="11" s="1"/>
  <c r="AE209" i="11" s="1"/>
  <c r="AE210" i="11" s="1"/>
  <c r="AE211" i="11" s="1"/>
  <c r="AE212" i="11" s="1"/>
  <c r="AE213" i="11" s="1"/>
  <c r="AE214" i="11" s="1"/>
  <c r="AE215" i="11" s="1"/>
  <c r="AE216" i="11" s="1"/>
  <c r="AE217" i="11" s="1"/>
  <c r="AE218" i="11" s="1"/>
  <c r="AE219" i="11" s="1"/>
  <c r="AE220" i="11" s="1"/>
  <c r="AE221" i="11" s="1"/>
  <c r="AE222" i="11" s="1"/>
  <c r="AE223" i="11" s="1"/>
  <c r="AE224" i="11" s="1"/>
  <c r="AE225" i="11" s="1"/>
  <c r="AE226" i="11" s="1"/>
  <c r="AE227" i="11" s="1"/>
  <c r="AE228" i="11" s="1"/>
  <c r="AE229" i="11" s="1"/>
  <c r="AE230" i="11" s="1"/>
  <c r="AE231" i="11" s="1"/>
  <c r="AE232" i="11" s="1"/>
  <c r="AE233" i="11" s="1"/>
  <c r="AE234" i="11" s="1"/>
  <c r="AE235" i="11" s="1"/>
  <c r="AE236" i="11" s="1"/>
  <c r="AE237" i="11" s="1"/>
  <c r="AE238" i="11" s="1"/>
  <c r="AE239" i="11" s="1"/>
  <c r="AE240" i="11" s="1"/>
  <c r="AE241" i="11" s="1"/>
  <c r="AE242" i="11" s="1"/>
  <c r="AE243" i="11" s="1"/>
  <c r="AE244" i="11" s="1"/>
  <c r="AE245" i="11" s="1"/>
  <c r="AE246" i="11" s="1"/>
  <c r="AE247" i="11" s="1"/>
  <c r="AE248" i="11" s="1"/>
  <c r="AE249" i="11" s="1"/>
  <c r="AE250" i="11" s="1"/>
  <c r="AE251" i="11" s="1"/>
  <c r="AE252" i="11" s="1"/>
  <c r="AE253" i="11" s="1"/>
  <c r="AE254" i="11" s="1"/>
  <c r="AE255" i="11" s="1"/>
  <c r="AE256" i="11" s="1"/>
  <c r="AE257" i="11" s="1"/>
  <c r="AE258" i="11" s="1"/>
  <c r="AE259" i="11" s="1"/>
  <c r="AE260" i="11" s="1"/>
  <c r="AE261" i="11" s="1"/>
  <c r="AE262" i="11" s="1"/>
  <c r="AE263" i="11" s="1"/>
  <c r="AE264" i="11" s="1"/>
  <c r="AE265" i="11" s="1"/>
  <c r="AE266" i="11" s="1"/>
  <c r="AE267" i="11" s="1"/>
  <c r="AE268" i="11" s="1"/>
  <c r="AE269" i="11" s="1"/>
  <c r="AE270" i="11" s="1"/>
  <c r="AE271" i="11" s="1"/>
  <c r="AE272" i="11" s="1"/>
  <c r="AE273" i="11" s="1"/>
  <c r="AE274" i="11" s="1"/>
  <c r="AE275" i="11" s="1"/>
  <c r="AE276" i="11" s="1"/>
  <c r="AE277" i="11" s="1"/>
  <c r="AE278" i="11" s="1"/>
  <c r="AE279" i="11" s="1"/>
  <c r="AE280" i="11" s="1"/>
  <c r="AE281" i="11" s="1"/>
  <c r="AE282" i="11" s="1"/>
  <c r="AE283" i="11" s="1"/>
  <c r="AE284" i="11" s="1"/>
  <c r="AE285" i="11" s="1"/>
  <c r="AE286" i="11" s="1"/>
  <c r="AE287" i="11" s="1"/>
  <c r="AE288" i="11" s="1"/>
  <c r="AE289" i="11" s="1"/>
  <c r="AE290" i="11" s="1"/>
  <c r="AE291" i="11" s="1"/>
  <c r="AE292" i="11" s="1"/>
  <c r="AE293" i="11" s="1"/>
  <c r="AE294" i="11" s="1"/>
  <c r="AE295" i="11" s="1"/>
  <c r="AE296" i="11" s="1"/>
  <c r="AE297" i="11" s="1"/>
  <c r="AE298" i="11" s="1"/>
  <c r="AE299" i="11" s="1"/>
  <c r="AE300" i="11" s="1"/>
  <c r="AE301" i="11" s="1"/>
  <c r="AE302" i="11" s="1"/>
  <c r="AE303" i="11" s="1"/>
  <c r="AE304" i="11" s="1"/>
  <c r="AE305" i="11" s="1"/>
  <c r="AE306" i="11" s="1"/>
  <c r="AE307" i="11" s="1"/>
  <c r="AE308" i="11" s="1"/>
  <c r="AE309" i="11" s="1"/>
  <c r="AE310" i="11" s="1"/>
  <c r="AE311" i="11" s="1"/>
  <c r="AE312" i="11" s="1"/>
  <c r="AH322" i="11"/>
  <c r="AG322" i="11" s="1"/>
  <c r="AH298" i="11"/>
  <c r="AG298" i="11" s="1"/>
  <c r="AH481" i="11"/>
  <c r="AG481" i="11" s="1"/>
  <c r="AH345" i="11"/>
  <c r="AG345" i="11" s="1"/>
  <c r="AH139" i="11"/>
  <c r="AG139" i="11" s="1"/>
  <c r="AH508" i="11"/>
  <c r="AG508" i="11" s="1"/>
  <c r="AH317" i="11"/>
  <c r="AG317" i="11" s="1"/>
  <c r="AH553" i="11"/>
  <c r="AG553" i="11" s="1"/>
  <c r="AH327" i="11"/>
  <c r="AG327" i="11" s="1"/>
  <c r="AH315" i="11"/>
  <c r="AG315" i="11" s="1"/>
  <c r="AE69" i="11"/>
  <c r="AH451" i="11"/>
  <c r="AG451" i="11" s="1"/>
  <c r="AH519" i="11"/>
  <c r="AG519" i="11" s="1"/>
  <c r="AH288" i="11"/>
  <c r="AG288" i="11" s="1"/>
  <c r="AH337" i="11"/>
  <c r="AG337" i="11" s="1"/>
  <c r="AH195" i="11"/>
  <c r="AG195" i="11" s="1"/>
  <c r="AH240" i="11"/>
  <c r="AG240" i="11" s="1"/>
  <c r="AH492" i="11"/>
  <c r="AG492" i="11" s="1"/>
  <c r="AH171" i="11"/>
  <c r="AG171" i="11" s="1"/>
  <c r="AH548" i="11"/>
  <c r="AG548" i="11" s="1"/>
  <c r="AH542" i="11"/>
  <c r="AG542" i="11" s="1"/>
  <c r="AH295" i="11"/>
  <c r="AG295" i="11" s="1"/>
  <c r="AH262" i="11"/>
  <c r="AG262" i="11" s="1"/>
  <c r="AH475" i="11"/>
  <c r="AG475" i="11" s="1"/>
  <c r="AH547" i="11"/>
  <c r="AG547" i="11" s="1"/>
  <c r="AH610" i="11"/>
  <c r="AG610" i="11" s="1"/>
  <c r="AH200" i="11"/>
  <c r="AG200" i="11" s="1"/>
  <c r="AH244" i="11"/>
  <c r="AG244" i="11" s="1"/>
  <c r="AH438" i="11"/>
  <c r="AG438" i="11" s="1"/>
  <c r="AH452" i="11"/>
  <c r="AG452" i="11" s="1"/>
  <c r="AH296" i="11"/>
  <c r="AG296" i="11" s="1"/>
  <c r="AH538" i="11"/>
  <c r="AG538" i="11" s="1"/>
  <c r="AH530" i="11"/>
  <c r="AG530" i="11" s="1"/>
  <c r="AH449" i="11"/>
  <c r="AG449" i="11" s="1"/>
  <c r="AH526" i="11"/>
  <c r="AG526" i="11" s="1"/>
  <c r="AH380" i="11"/>
  <c r="AG380" i="11" s="1"/>
  <c r="AH219" i="11"/>
  <c r="AG219" i="11" s="1"/>
  <c r="AH405" i="11"/>
  <c r="AG405" i="11" s="1"/>
  <c r="AH403" i="11"/>
  <c r="AG403" i="11" s="1"/>
  <c r="AH238" i="11"/>
  <c r="AG238" i="11" s="1"/>
  <c r="AH338" i="11"/>
  <c r="AG338" i="11" s="1"/>
  <c r="AH307" i="11"/>
  <c r="AG307" i="11" s="1"/>
  <c r="AH570" i="11"/>
  <c r="AG570" i="11" s="1"/>
  <c r="AF69" i="11"/>
  <c r="AH536" i="11"/>
  <c r="AG536" i="11" s="1"/>
  <c r="AH529" i="11"/>
  <c r="AG529" i="11" s="1"/>
  <c r="AH593" i="11"/>
  <c r="AG593" i="11" s="1"/>
  <c r="AH386" i="11"/>
  <c r="AG386" i="11" s="1"/>
  <c r="AH574" i="11"/>
  <c r="AG574" i="11" s="1"/>
  <c r="AH476" i="11"/>
  <c r="AG476" i="11" s="1"/>
  <c r="AH336" i="11"/>
  <c r="AG336" i="11" s="1"/>
  <c r="AH213" i="11"/>
  <c r="AG213" i="11" s="1"/>
  <c r="AH256" i="11"/>
  <c r="AG256" i="11" s="1"/>
  <c r="AH252" i="11"/>
  <c r="AG252" i="11" s="1"/>
  <c r="AH164" i="11"/>
  <c r="AG164" i="11" s="1"/>
  <c r="AH211" i="11"/>
  <c r="AG211" i="11" s="1"/>
  <c r="AH177" i="11"/>
  <c r="AG177" i="11" s="1"/>
  <c r="AH179" i="11"/>
  <c r="AG179" i="11" s="1"/>
  <c r="AH159" i="11"/>
  <c r="AG159" i="11" s="1"/>
  <c r="AH342" i="11"/>
  <c r="AG342" i="11" s="1"/>
  <c r="AH505" i="11"/>
  <c r="AG505" i="11" s="1"/>
  <c r="AH157" i="11"/>
  <c r="AG157" i="11" s="1"/>
  <c r="AH137" i="11"/>
  <c r="AG137" i="11" s="1"/>
  <c r="AH274" i="11"/>
  <c r="AG274" i="11" s="1"/>
  <c r="AH136" i="11"/>
  <c r="AG136" i="11" s="1"/>
  <c r="AH297" i="11"/>
  <c r="AG297" i="11" s="1"/>
  <c r="AH311" i="11"/>
  <c r="AG311" i="11" s="1"/>
  <c r="AH396" i="11"/>
  <c r="AG396" i="11" s="1"/>
  <c r="AH285" i="11"/>
  <c r="AG285" i="11" s="1"/>
  <c r="AH208" i="11"/>
  <c r="AG208" i="11" s="1"/>
  <c r="AH247" i="11"/>
  <c r="AG247" i="11" s="1"/>
  <c r="AH232" i="11"/>
  <c r="AG232" i="11" s="1"/>
  <c r="AH141" i="11"/>
  <c r="AG141" i="11" s="1"/>
  <c r="AH429" i="11"/>
  <c r="AG429" i="11" s="1"/>
  <c r="AH518" i="11"/>
  <c r="AG518" i="11" s="1"/>
  <c r="AH223" i="11"/>
  <c r="AG223" i="11" s="1"/>
  <c r="AH466" i="11"/>
  <c r="AG466" i="11" s="1"/>
  <c r="AH330" i="11"/>
  <c r="AG330" i="11" s="1"/>
  <c r="AH498" i="11"/>
  <c r="AG498" i="11" s="1"/>
  <c r="AH515" i="11"/>
  <c r="AG515" i="11" s="1"/>
  <c r="AH350" i="11"/>
  <c r="AG350" i="11" s="1"/>
  <c r="AH445" i="11"/>
  <c r="AG445" i="11" s="1"/>
  <c r="AH421" i="11"/>
  <c r="AG421" i="11" s="1"/>
  <c r="AH376" i="11"/>
  <c r="AG376" i="11" s="1"/>
  <c r="AH434" i="11"/>
  <c r="AG434" i="11" s="1"/>
  <c r="AH409" i="11"/>
  <c r="AG409" i="11" s="1"/>
  <c r="AH162" i="11"/>
  <c r="AG162" i="11" s="1"/>
  <c r="AH468" i="11"/>
  <c r="AG468" i="11" s="1"/>
  <c r="S69" i="11"/>
  <c r="AH415" i="11"/>
  <c r="AG415" i="11" s="1"/>
  <c r="AH150" i="11"/>
  <c r="AG150" i="11" s="1"/>
  <c r="AH502" i="11"/>
  <c r="AG502" i="11" s="1"/>
  <c r="AH140" i="11"/>
  <c r="AG140" i="11" s="1"/>
  <c r="AB69" i="11"/>
  <c r="AH270" i="11"/>
  <c r="AG270" i="11" s="1"/>
  <c r="AH248" i="11"/>
  <c r="AG248" i="11" s="1"/>
  <c r="AH384" i="11"/>
  <c r="AG384" i="11" s="1"/>
  <c r="AH472" i="11"/>
  <c r="AG472" i="11" s="1"/>
  <c r="AH206" i="11"/>
  <c r="AG206" i="11" s="1"/>
  <c r="AH271" i="11"/>
  <c r="AG271" i="11" s="1"/>
  <c r="AH255" i="11"/>
  <c r="AG255" i="11" s="1"/>
  <c r="AH385" i="11"/>
  <c r="AG385" i="11" s="1"/>
  <c r="AH167" i="11"/>
  <c r="AG167" i="11" s="1"/>
  <c r="AH276" i="11"/>
  <c r="AG276" i="11" s="1"/>
  <c r="AH332" i="11"/>
  <c r="AG332" i="11" s="1"/>
  <c r="AH516" i="11"/>
  <c r="AG516" i="11" s="1"/>
  <c r="AH522" i="11"/>
  <c r="AG522" i="11" s="1"/>
  <c r="AH427" i="11"/>
  <c r="AG427" i="11" s="1"/>
  <c r="AH460" i="11"/>
  <c r="AG460" i="11" s="1"/>
  <c r="AH467" i="11"/>
  <c r="AG467" i="11" s="1"/>
  <c r="AH552" i="11"/>
  <c r="AG552" i="11" s="1"/>
  <c r="AH190" i="11"/>
  <c r="AG190" i="11" s="1"/>
  <c r="AH233" i="11"/>
  <c r="AG233" i="11" s="1"/>
  <c r="AH318" i="11"/>
  <c r="AG318" i="11" s="1"/>
  <c r="AH323" i="11"/>
  <c r="AG323" i="11" s="1"/>
  <c r="AH470" i="11"/>
  <c r="AG470" i="11" s="1"/>
  <c r="AH484" i="11"/>
  <c r="AG484" i="11" s="1"/>
  <c r="Y69" i="11"/>
  <c r="AH426" i="11"/>
  <c r="AG426" i="11" s="1"/>
  <c r="AH356" i="11"/>
  <c r="AG356" i="11" s="1"/>
  <c r="AH329" i="11"/>
  <c r="AG329" i="11" s="1"/>
  <c r="AH268" i="11"/>
  <c r="AG268" i="11" s="1"/>
  <c r="AH309" i="11"/>
  <c r="AG309" i="11" s="1"/>
  <c r="AH275" i="11"/>
  <c r="AG275" i="11" s="1"/>
  <c r="AH377" i="11"/>
  <c r="AG377" i="11" s="1"/>
  <c r="AH437" i="11"/>
  <c r="AG437" i="11" s="1"/>
  <c r="AH418" i="11"/>
  <c r="AG418" i="11" s="1"/>
  <c r="AH521" i="11"/>
  <c r="AG521" i="11" s="1"/>
  <c r="AH194" i="11"/>
  <c r="AG194" i="11" s="1"/>
  <c r="AH370" i="11"/>
  <c r="AG370" i="11" s="1"/>
  <c r="AH251" i="11"/>
  <c r="AG251" i="11" s="1"/>
  <c r="AH539" i="11"/>
  <c r="AG539" i="11" s="1"/>
  <c r="AH169" i="11"/>
  <c r="AG169" i="11" s="1"/>
  <c r="AH326" i="11"/>
  <c r="AG326" i="11" s="1"/>
  <c r="AH196" i="11"/>
  <c r="AG196" i="11" s="1"/>
  <c r="AH304" i="11"/>
  <c r="AG304" i="11" s="1"/>
  <c r="AH149" i="11"/>
  <c r="AG149" i="11" s="1"/>
  <c r="AH541" i="11"/>
  <c r="AG541" i="11" s="1"/>
  <c r="AH340" i="11"/>
  <c r="AG340" i="11" s="1"/>
  <c r="AH435" i="11"/>
  <c r="AG435" i="11" s="1"/>
  <c r="AH176" i="11"/>
  <c r="AG176" i="11" s="1"/>
  <c r="AH501" i="11"/>
  <c r="AG501" i="11" s="1"/>
  <c r="AH578" i="11"/>
  <c r="AG578" i="11" s="1"/>
  <c r="AH172" i="11"/>
  <c r="AG172" i="11" s="1"/>
  <c r="AH198" i="11"/>
  <c r="AG198" i="11" s="1"/>
  <c r="AD69" i="11"/>
  <c r="AH580" i="11"/>
  <c r="AG580" i="11" s="1"/>
  <c r="AH293" i="11"/>
  <c r="AG293" i="11" s="1"/>
  <c r="AH375" i="11"/>
  <c r="AG375" i="11" s="1"/>
  <c r="AH431" i="11"/>
  <c r="AG431" i="11" s="1"/>
  <c r="AH294" i="11"/>
  <c r="AG294" i="11" s="1"/>
  <c r="AH510" i="11"/>
  <c r="AG510" i="11" s="1"/>
  <c r="AH220" i="11"/>
  <c r="AG220" i="11" s="1"/>
  <c r="AH372" i="11"/>
  <c r="AG372" i="11" s="1"/>
  <c r="AH325" i="11"/>
  <c r="AG325" i="11" s="1"/>
  <c r="AH393" i="11"/>
  <c r="AG393" i="11" s="1"/>
  <c r="AH410" i="11"/>
  <c r="AG410" i="11" s="1"/>
  <c r="AH423" i="11"/>
  <c r="AG423" i="11" s="1"/>
  <c r="AH218" i="11"/>
  <c r="AG218" i="11" s="1"/>
  <c r="AH590" i="11"/>
  <c r="AG590" i="11" s="1"/>
  <c r="AH261" i="11"/>
  <c r="AG261" i="11" s="1"/>
  <c r="AH432" i="11"/>
  <c r="AG432" i="11" s="1"/>
  <c r="AH224" i="11"/>
  <c r="AG224" i="11" s="1"/>
  <c r="AH357" i="11"/>
  <c r="AG357" i="11" s="1"/>
  <c r="AH447" i="11"/>
  <c r="AG447" i="11" s="1"/>
  <c r="AH567" i="11"/>
  <c r="AG567" i="11" s="1"/>
  <c r="AH600" i="11"/>
  <c r="AG600" i="11" s="1"/>
  <c r="AH344" i="11"/>
  <c r="AG344" i="11" s="1"/>
  <c r="AH401" i="11"/>
  <c r="AG401" i="11" s="1"/>
  <c r="AH551" i="11"/>
  <c r="AG551" i="11" s="1"/>
  <c r="T69" i="11"/>
  <c r="AH441" i="11"/>
  <c r="AG441" i="11" s="1"/>
  <c r="AH264" i="11"/>
  <c r="AG264" i="11" s="1"/>
  <c r="AH142" i="11"/>
  <c r="AG142" i="11" s="1"/>
  <c r="AH440" i="11"/>
  <c r="AG440" i="11" s="1"/>
  <c r="AH439" i="11"/>
  <c r="AG439" i="11" s="1"/>
  <c r="AH189" i="11"/>
  <c r="AG189" i="11" s="1"/>
  <c r="AC69" i="11"/>
  <c r="AH253" i="11"/>
  <c r="AG253" i="11" s="1"/>
  <c r="AH358" i="11"/>
  <c r="AG358" i="11" s="1"/>
  <c r="AH496" i="11"/>
  <c r="AG496" i="11" s="1"/>
  <c r="R69" i="11"/>
  <c r="AH612" i="11"/>
  <c r="AG612" i="11" s="1"/>
  <c r="AH461" i="11"/>
  <c r="AG461" i="11" s="1"/>
  <c r="AH259" i="11"/>
  <c r="AG259" i="11" s="1"/>
  <c r="AH153" i="11"/>
  <c r="AG153" i="11" s="1"/>
  <c r="AH596" i="11"/>
  <c r="AG596" i="11" s="1"/>
  <c r="AH235" i="11"/>
  <c r="AG235" i="11" s="1"/>
  <c r="AH367" i="11"/>
  <c r="AG367" i="11" s="1"/>
  <c r="AH328" i="11"/>
  <c r="AG328" i="11" s="1"/>
  <c r="AH491" i="11"/>
  <c r="AG491" i="11" s="1"/>
  <c r="AH144" i="11"/>
  <c r="AG144" i="11" s="1"/>
  <c r="AH463" i="11"/>
  <c r="AG463" i="11" s="1"/>
  <c r="AH500" i="11"/>
  <c r="AG500" i="11" s="1"/>
  <c r="AH556" i="11"/>
  <c r="AG556" i="11" s="1"/>
  <c r="AH258" i="11"/>
  <c r="AG258" i="11" s="1"/>
  <c r="AH450" i="11"/>
  <c r="AG450" i="11" s="1"/>
  <c r="AH486" i="11"/>
  <c r="AG486" i="11" s="1"/>
  <c r="AH204" i="11"/>
  <c r="AG204" i="11" s="1"/>
  <c r="AH324" i="11"/>
  <c r="AG324" i="11" s="1"/>
  <c r="AH588" i="11"/>
  <c r="AG588" i="11" s="1"/>
  <c r="AH286" i="11"/>
  <c r="AG286" i="11" s="1"/>
  <c r="V69" i="11"/>
  <c r="AH173" i="11"/>
  <c r="AG173" i="11" s="1"/>
  <c r="AH146" i="11"/>
  <c r="AG146" i="11" s="1"/>
  <c r="AH310" i="11"/>
  <c r="AG310" i="11" s="1"/>
  <c r="AH263" i="11"/>
  <c r="AG263" i="11" s="1"/>
  <c r="AH422" i="11"/>
  <c r="AG422" i="11" s="1"/>
  <c r="AH477" i="11"/>
  <c r="AG477" i="11" s="1"/>
  <c r="AH319" i="11"/>
  <c r="AG319" i="11" s="1"/>
  <c r="AH546" i="11"/>
  <c r="AG546" i="11" s="1"/>
  <c r="AH187" i="11"/>
  <c r="AG187" i="11" s="1"/>
  <c r="AH226" i="11"/>
  <c r="AG226" i="11" s="1"/>
  <c r="AH365" i="11"/>
  <c r="AG365" i="11" s="1"/>
  <c r="AH545" i="11"/>
  <c r="AG545" i="11" s="1"/>
  <c r="AH444" i="11"/>
  <c r="AG444" i="11" s="1"/>
  <c r="AH163" i="11"/>
  <c r="AG163" i="11" s="1"/>
  <c r="AH334" i="11"/>
  <c r="AG334" i="11" s="1"/>
  <c r="AH151" i="11"/>
  <c r="AG151" i="11" s="1"/>
  <c r="AH565" i="11"/>
  <c r="AG565" i="11" s="1"/>
  <c r="AH459" i="11"/>
  <c r="AG459" i="11" s="1"/>
  <c r="AH577" i="11"/>
  <c r="AG577" i="11" s="1"/>
  <c r="AH398" i="11"/>
  <c r="AG398" i="11" s="1"/>
  <c r="AH436" i="11"/>
  <c r="AG436" i="11" s="1"/>
  <c r="AH579" i="11"/>
  <c r="AG579" i="11" s="1"/>
  <c r="AH237" i="11"/>
  <c r="AG237" i="11" s="1"/>
  <c r="AH391" i="11"/>
  <c r="AG391" i="11" s="1"/>
  <c r="AH302" i="11"/>
  <c r="AG302" i="11" s="1"/>
  <c r="AH273" i="11"/>
  <c r="AG273" i="11" s="1"/>
  <c r="X69" i="11"/>
  <c r="AH308" i="11"/>
  <c r="AG308" i="11" s="1"/>
  <c r="AH483" i="11"/>
  <c r="AG483" i="11" s="1"/>
  <c r="AH420" i="11"/>
  <c r="AG420" i="11" s="1"/>
  <c r="AH246" i="11"/>
  <c r="AG246" i="11" s="1"/>
  <c r="AA69" i="11"/>
  <c r="AH490" i="11"/>
  <c r="AG490" i="11" s="1"/>
  <c r="AH408" i="11"/>
  <c r="AG408" i="11" s="1"/>
  <c r="AH257" i="11"/>
  <c r="AG257" i="11" s="1"/>
  <c r="AH243" i="11"/>
  <c r="AG243" i="11" s="1"/>
  <c r="AH225" i="11"/>
  <c r="AG225" i="11" s="1"/>
  <c r="AH569" i="11"/>
  <c r="AG569" i="11" s="1"/>
  <c r="AH443" i="11"/>
  <c r="AG443" i="11" s="1"/>
  <c r="AH442" i="11"/>
  <c r="AG442" i="11" s="1"/>
  <c r="AH382" i="11"/>
  <c r="AG382" i="11" s="1"/>
  <c r="AH185" i="11"/>
  <c r="AG185" i="11" s="1"/>
  <c r="AH313" i="11"/>
  <c r="AG313" i="11" s="1"/>
  <c r="AH269" i="11"/>
  <c r="AG269" i="11" s="1"/>
  <c r="AH383" i="11"/>
  <c r="AG383" i="11" s="1"/>
  <c r="AH473" i="11"/>
  <c r="AG473" i="11" s="1"/>
  <c r="AH316" i="11"/>
  <c r="AG316" i="11" s="1"/>
  <c r="AH154" i="11"/>
  <c r="AG154" i="11" s="1"/>
  <c r="AH407" i="11"/>
  <c r="AG407" i="11" s="1"/>
  <c r="AH147" i="11"/>
  <c r="AG147" i="11" s="1"/>
  <c r="AH360" i="11"/>
  <c r="AG360" i="11" s="1"/>
  <c r="AH589" i="11"/>
  <c r="AG589" i="11" s="1"/>
  <c r="AH388" i="11"/>
  <c r="AG388" i="11" s="1"/>
  <c r="AH166" i="11"/>
  <c r="AG166" i="11" s="1"/>
  <c r="AH148" i="11"/>
  <c r="AG148" i="11" s="1"/>
  <c r="AH366" i="11"/>
  <c r="AG366" i="11" s="1"/>
  <c r="AH373" i="11"/>
  <c r="AG373" i="11" s="1"/>
  <c r="AH428" i="11"/>
  <c r="AG428" i="11" s="1"/>
  <c r="AH576" i="11"/>
  <c r="AG576" i="11" s="1"/>
  <c r="AH272" i="11"/>
  <c r="AG272" i="11" s="1"/>
  <c r="AH458" i="11"/>
  <c r="AG458" i="11" s="1"/>
  <c r="AH512" i="11"/>
  <c r="AG512" i="11" s="1"/>
  <c r="AH155" i="11"/>
  <c r="AG155" i="11" s="1"/>
  <c r="W69" i="11"/>
  <c r="AH555" i="11"/>
  <c r="AG555" i="11" s="1"/>
  <c r="AH165" i="11"/>
  <c r="AG165" i="11" s="1"/>
  <c r="AH537" i="11"/>
  <c r="AG537" i="11" s="1"/>
  <c r="AH361" i="11"/>
  <c r="AG361" i="11" s="1"/>
  <c r="AH544" i="11"/>
  <c r="AG544" i="11" s="1"/>
  <c r="AH413" i="11"/>
  <c r="AG413" i="11" s="1"/>
  <c r="AH494" i="11"/>
  <c r="AG494" i="11" s="1"/>
  <c r="U69" i="11"/>
  <c r="AH314" i="11"/>
  <c r="AG314" i="11" s="1"/>
  <c r="AH230" i="11"/>
  <c r="AG230" i="11" s="1"/>
  <c r="AH184" i="11"/>
  <c r="AG184" i="11" s="1"/>
  <c r="AH561" i="11"/>
  <c r="AG561" i="11" s="1"/>
  <c r="AH341" i="11"/>
  <c r="AG341" i="11" s="1"/>
  <c r="AH430" i="11"/>
  <c r="AG430" i="11" s="1"/>
  <c r="AH599" i="11"/>
  <c r="AG599" i="11" s="1"/>
  <c r="AH363" i="11"/>
  <c r="AG363" i="11" s="1"/>
  <c r="AH277" i="11"/>
  <c r="AG277" i="11" s="1"/>
  <c r="AH362" i="11"/>
  <c r="AG362" i="11" s="1"/>
  <c r="AH457" i="11"/>
  <c r="AG457" i="11" s="1"/>
  <c r="AH284" i="11"/>
  <c r="AG284" i="11" s="1"/>
  <c r="AH368" i="11"/>
  <c r="AG368" i="11" s="1"/>
  <c r="AH168" i="11"/>
  <c r="AG168" i="11" s="1"/>
  <c r="AH299" i="11"/>
  <c r="AG299" i="11" s="1"/>
  <c r="AH608" i="11"/>
  <c r="AG608" i="11" s="1"/>
  <c r="AH488" i="11"/>
  <c r="AG488" i="11" s="1"/>
  <c r="AH584" i="11"/>
  <c r="AG584" i="11" s="1"/>
  <c r="AH395" i="11"/>
  <c r="AG395" i="11" s="1"/>
  <c r="AH583" i="11"/>
  <c r="AG583" i="11" s="1"/>
  <c r="AH245" i="11"/>
  <c r="AG245" i="11" s="1"/>
  <c r="AH216" i="11"/>
  <c r="AG216" i="11" s="1"/>
  <c r="AH346" i="11"/>
  <c r="AG346" i="11" s="1"/>
  <c r="AH221" i="11"/>
  <c r="AG221" i="11" s="1"/>
  <c r="AH499" i="11"/>
  <c r="AG499" i="11" s="1"/>
  <c r="AH231" i="11"/>
  <c r="AG231" i="11" s="1"/>
  <c r="AH607" i="11"/>
  <c r="AG607" i="11" s="1"/>
  <c r="AH229" i="11"/>
  <c r="AG229" i="11" s="1"/>
  <c r="AH287" i="11"/>
  <c r="AG287" i="11" s="1"/>
  <c r="AH202" i="11"/>
  <c r="AG202" i="11" s="1"/>
  <c r="AH199" i="11"/>
  <c r="AG199" i="11" s="1"/>
  <c r="AH160" i="11"/>
  <c r="AG160" i="11" s="1"/>
  <c r="AH558" i="11"/>
  <c r="AG558" i="11" s="1"/>
  <c r="AH594" i="11"/>
  <c r="AG594" i="11" s="1"/>
  <c r="AH563" i="11"/>
  <c r="AG563" i="11" s="1"/>
  <c r="AH562" i="11"/>
  <c r="AG562" i="11" s="1"/>
  <c r="AH191" i="11"/>
  <c r="AG191" i="11" s="1"/>
  <c r="AH394" i="11"/>
  <c r="AG394" i="11" s="1"/>
  <c r="AH601" i="11"/>
  <c r="AG601" i="11" s="1"/>
  <c r="AH354" i="11"/>
  <c r="AG354" i="11" s="1"/>
  <c r="AH242" i="11"/>
  <c r="AG242" i="11" s="1"/>
  <c r="AH331" i="11"/>
  <c r="AG331" i="11" s="1"/>
  <c r="AH205" i="11"/>
  <c r="AG205" i="11" s="1"/>
  <c r="AH592" i="11"/>
  <c r="AG592" i="11" s="1"/>
  <c r="AH482" i="11"/>
  <c r="AG482" i="11" s="1"/>
  <c r="AH351" i="11"/>
  <c r="AG351" i="11" s="1"/>
  <c r="AH283" i="11"/>
  <c r="AG283" i="11" s="1"/>
  <c r="AH249" i="11"/>
  <c r="AG249" i="11" s="1"/>
  <c r="AH414" i="11"/>
  <c r="AG414" i="11" s="1"/>
  <c r="AH433" i="11"/>
  <c r="AG433" i="11" s="1"/>
  <c r="AH227" i="11"/>
  <c r="AG227" i="11" s="1"/>
  <c r="AH212" i="11"/>
  <c r="AG212" i="11" s="1"/>
  <c r="AH587" i="11"/>
  <c r="AG587" i="11" s="1"/>
  <c r="AH503" i="11"/>
  <c r="AG503" i="11" s="1"/>
  <c r="AH471" i="11"/>
  <c r="AG471" i="11" s="1"/>
  <c r="AH404" i="11"/>
  <c r="AG404" i="11" s="1"/>
  <c r="AH464" i="11"/>
  <c r="AG464" i="11" s="1"/>
  <c r="AH193" i="11"/>
  <c r="AG193" i="11" s="1"/>
  <c r="AH215" i="11"/>
  <c r="AG215" i="11" s="1"/>
  <c r="AH495" i="11"/>
  <c r="AG495" i="11" s="1"/>
  <c r="AH595" i="11"/>
  <c r="AG595" i="11" s="1"/>
  <c r="AH462" i="11"/>
  <c r="AG462" i="11" s="1"/>
  <c r="AH412" i="11"/>
  <c r="AG412" i="11" s="1"/>
  <c r="AH371" i="11"/>
  <c r="AG371" i="11" s="1"/>
  <c r="AH161" i="11"/>
  <c r="AG161" i="11" s="1"/>
  <c r="AH454" i="11"/>
  <c r="AG454" i="11" s="1"/>
  <c r="AH465" i="11"/>
  <c r="AG465" i="11" s="1"/>
  <c r="AH605" i="11"/>
  <c r="AG605" i="11" s="1"/>
  <c r="AH549" i="11"/>
  <c r="AG549" i="11" s="1"/>
  <c r="AH234" i="11"/>
  <c r="AG234" i="11" s="1"/>
  <c r="AH540" i="11"/>
  <c r="AG540" i="11" s="1"/>
  <c r="AH554" i="11"/>
  <c r="AG554" i="11" s="1"/>
  <c r="AH291" i="11"/>
  <c r="AG291" i="11" s="1"/>
  <c r="AH582" i="11"/>
  <c r="AG582" i="11" s="1"/>
  <c r="AH301" i="11"/>
  <c r="AG301" i="11" s="1"/>
  <c r="AH524" i="11"/>
  <c r="AG524" i="11" s="1"/>
  <c r="AH134" i="11"/>
  <c r="AG134" i="11" s="1"/>
  <c r="AH182" i="11"/>
  <c r="AG182" i="11" s="1"/>
  <c r="AH170" i="11"/>
  <c r="AG170" i="11" s="1"/>
  <c r="AH390" i="11"/>
  <c r="AG390" i="11" s="1"/>
  <c r="AH135" i="11"/>
  <c r="AG135" i="11" s="1"/>
  <c r="AH489" i="11"/>
  <c r="AG489" i="11" s="1"/>
  <c r="AH455" i="11"/>
  <c r="AG455" i="11" s="1"/>
  <c r="AH504" i="11"/>
  <c r="AG504" i="11" s="1"/>
  <c r="AH267" i="11"/>
  <c r="AG267" i="11" s="1"/>
  <c r="AH290" i="11"/>
  <c r="AG290" i="11" s="1"/>
  <c r="AH217" i="11"/>
  <c r="AG217" i="11" s="1"/>
  <c r="AH566" i="11"/>
  <c r="AG566" i="11" s="1"/>
  <c r="AH497" i="11"/>
  <c r="AG497" i="11" s="1"/>
  <c r="AH513" i="11"/>
  <c r="AG513" i="11" s="1"/>
  <c r="AH339" i="11"/>
  <c r="AG339" i="11" s="1"/>
  <c r="AH300" i="11"/>
  <c r="AG300" i="11" s="1"/>
  <c r="AH289" i="11"/>
  <c r="AG289" i="11" s="1"/>
  <c r="AH543" i="11"/>
  <c r="AG543" i="11" s="1"/>
  <c r="AH305" i="11"/>
  <c r="AG305" i="11" s="1"/>
  <c r="AH203" i="11"/>
  <c r="AG203" i="11" s="1"/>
  <c r="AH479" i="11"/>
  <c r="AG479" i="11" s="1"/>
  <c r="AH571" i="11"/>
  <c r="AG571" i="11" s="1"/>
  <c r="AH180" i="11"/>
  <c r="AG180" i="11" s="1"/>
  <c r="AH347" i="11"/>
  <c r="AG347" i="11" s="1"/>
  <c r="AH487" i="11"/>
  <c r="AG487" i="11" s="1"/>
  <c r="AH573" i="11"/>
  <c r="AG573" i="11" s="1"/>
  <c r="AH359" i="11"/>
  <c r="AG359" i="11" s="1"/>
  <c r="AH534" i="11"/>
  <c r="AG534" i="11" s="1"/>
  <c r="AH214" i="11"/>
  <c r="AG214" i="11" s="1"/>
  <c r="AH181" i="11"/>
  <c r="AG181" i="11" s="1"/>
  <c r="AH209" i="11"/>
  <c r="AG209" i="11" s="1"/>
  <c r="AH352" i="11"/>
  <c r="AG352" i="11" s="1"/>
  <c r="AH207" i="11"/>
  <c r="AG207" i="11" s="1"/>
  <c r="AH374" i="11"/>
  <c r="AG374" i="11" s="1"/>
  <c r="AH145" i="11"/>
  <c r="AG145" i="11" s="1"/>
  <c r="AH138" i="11"/>
  <c r="AG138" i="11" s="1"/>
  <c r="AH278" i="11"/>
  <c r="AG278" i="11" s="1"/>
  <c r="AH355" i="11"/>
  <c r="AG355" i="11" s="1"/>
  <c r="AH559" i="11"/>
  <c r="AG559" i="11" s="1"/>
  <c r="AH506" i="11"/>
  <c r="AG506" i="11" s="1"/>
  <c r="AH527" i="11"/>
  <c r="AG527" i="11" s="1"/>
  <c r="AH175" i="11"/>
  <c r="AG175" i="11" s="1"/>
  <c r="AH485" i="11"/>
  <c r="AG485" i="11" s="1"/>
  <c r="AH411" i="11"/>
  <c r="AG411" i="11" s="1"/>
  <c r="AH228" i="11"/>
  <c r="AG228" i="11" s="1"/>
  <c r="AH416" i="11"/>
  <c r="AG416" i="11" s="1"/>
  <c r="AH564" i="11"/>
  <c r="AG564" i="11" s="1"/>
  <c r="AH523" i="11"/>
  <c r="AG523" i="11" s="1"/>
  <c r="AH550" i="11"/>
  <c r="AG550" i="11" s="1"/>
  <c r="AH419" i="11"/>
  <c r="AG419" i="11" s="1"/>
  <c r="AH379" i="11"/>
  <c r="AG379" i="11" s="1"/>
  <c r="AH321" i="11"/>
  <c r="AG321" i="11" s="1"/>
  <c r="AH280" i="11"/>
  <c r="AG280" i="11" s="1"/>
  <c r="AH353" i="11"/>
  <c r="AG353" i="11" s="1"/>
  <c r="AH143" i="11"/>
  <c r="AG143" i="11" s="1"/>
  <c r="AH507" i="11"/>
  <c r="AG507" i="11" s="1"/>
  <c r="AH469" i="11"/>
  <c r="AG469" i="11" s="1"/>
  <c r="AH425" i="11"/>
  <c r="AG425" i="11" s="1"/>
  <c r="AH517" i="11"/>
  <c r="AG517" i="11" s="1"/>
  <c r="AH369" i="11"/>
  <c r="AG369" i="11" s="1"/>
  <c r="AH446" i="11"/>
  <c r="AG446" i="11" s="1"/>
  <c r="AH282" i="11"/>
  <c r="AG282" i="11" s="1"/>
  <c r="AH586" i="11"/>
  <c r="AG586" i="11" s="1"/>
  <c r="AH493" i="11"/>
  <c r="AG493" i="11" s="1"/>
  <c r="AH417" i="11"/>
  <c r="AG417" i="11" s="1"/>
  <c r="AH279" i="11"/>
  <c r="AG279" i="11" s="1"/>
  <c r="AH174" i="11"/>
  <c r="AG174" i="11" s="1"/>
  <c r="AH406" i="11"/>
  <c r="AG406" i="11" s="1"/>
  <c r="AH535" i="11"/>
  <c r="AG535" i="11" s="1"/>
  <c r="AH387" i="11"/>
  <c r="AG387" i="11" s="1"/>
  <c r="AH292" i="11"/>
  <c r="AG292" i="11" s="1"/>
  <c r="AH348" i="11"/>
  <c r="AG348" i="11" s="1"/>
  <c r="AH303" i="11"/>
  <c r="AG303" i="11" s="1"/>
  <c r="AH201" i="11"/>
  <c r="AG201" i="11" s="1"/>
  <c r="AH480" i="11"/>
  <c r="AG480" i="11" s="1"/>
  <c r="AH568" i="11"/>
  <c r="AG568" i="11" s="1"/>
  <c r="AH239" i="11"/>
  <c r="AG239" i="11" s="1"/>
  <c r="AH210" i="11"/>
  <c r="AG210" i="11" s="1"/>
  <c r="AH399" i="11"/>
  <c r="AG399" i="11" s="1"/>
  <c r="AH320" i="11"/>
  <c r="AG320" i="11" s="1"/>
  <c r="AH260" i="11"/>
  <c r="AG260" i="11" s="1"/>
  <c r="AH178" i="11"/>
  <c r="AG178" i="11" s="1"/>
  <c r="AH456" i="11"/>
  <c r="AG456" i="11" s="1"/>
  <c r="AH236" i="11"/>
  <c r="AG236" i="11" s="1"/>
  <c r="AH453" i="11"/>
  <c r="AG453" i="11" s="1"/>
  <c r="AH520" i="11"/>
  <c r="AG520" i="11" s="1"/>
  <c r="AH609" i="11"/>
  <c r="AG609" i="11" s="1"/>
  <c r="AH474" i="11"/>
  <c r="AG474" i="11" s="1"/>
  <c r="AH597" i="11"/>
  <c r="AG597" i="11" s="1"/>
  <c r="AH397" i="11"/>
  <c r="AG397" i="11" s="1"/>
  <c r="AH133" i="11"/>
  <c r="AG133" i="11" s="1"/>
  <c r="AH265" i="11"/>
  <c r="AG265" i="11" s="1"/>
  <c r="AH604" i="11"/>
  <c r="AG604" i="11" s="1"/>
  <c r="AH343" i="11"/>
  <c r="AG343" i="11" s="1"/>
  <c r="AH312" i="11"/>
  <c r="AG312" i="11" s="1"/>
  <c r="AH335" i="11"/>
  <c r="AG335" i="11" s="1"/>
  <c r="AH378" i="11"/>
  <c r="AG378" i="11" s="1"/>
  <c r="AH389" i="11"/>
  <c r="AG389" i="11" s="1"/>
  <c r="AH511" i="11"/>
  <c r="AG511" i="11" s="1"/>
  <c r="AH250" i="11"/>
  <c r="AG250" i="11" s="1"/>
  <c r="AH266" i="11"/>
  <c r="AG266" i="11" s="1"/>
  <c r="AH192" i="11"/>
  <c r="AG192" i="11" s="1"/>
  <c r="AH306" i="11"/>
  <c r="AG306" i="11" s="1"/>
  <c r="AH281" i="11"/>
  <c r="AG281" i="11" s="1"/>
  <c r="AH572" i="11"/>
  <c r="AG572" i="11" s="1"/>
  <c r="AH509" i="11"/>
  <c r="AG509" i="11" s="1"/>
  <c r="AH188" i="11"/>
  <c r="AG188" i="11" s="1"/>
  <c r="AH606" i="11"/>
  <c r="AG606" i="11" s="1"/>
  <c r="AH591" i="11"/>
  <c r="AG591" i="11" s="1"/>
  <c r="AH241" i="11"/>
  <c r="AG241" i="11" s="1"/>
  <c r="AH532" i="11"/>
  <c r="AG532" i="11" s="1"/>
  <c r="AH392" i="11"/>
  <c r="AG392" i="11" s="1"/>
  <c r="AH533" i="11"/>
  <c r="AG533" i="11" s="1"/>
  <c r="AH400" i="11"/>
  <c r="AG400" i="11" s="1"/>
  <c r="AH197" i="11"/>
  <c r="AG197" i="11" s="1"/>
  <c r="AH560" i="11"/>
  <c r="AG560" i="11" s="1"/>
  <c r="AH222" i="11"/>
  <c r="AG222" i="11" s="1"/>
  <c r="AH186" i="11"/>
  <c r="AG186" i="11" s="1"/>
  <c r="AH557" i="11"/>
  <c r="AG557" i="11" s="1"/>
  <c r="AH254" i="11"/>
  <c r="AG254" i="11" s="1"/>
  <c r="AH581" i="11"/>
  <c r="AG581" i="11" s="1"/>
  <c r="Z69" i="11"/>
  <c r="AH364" i="11"/>
  <c r="AG364" i="11" s="1"/>
  <c r="AH381" i="11"/>
  <c r="AG381" i="11" s="1"/>
  <c r="AH448" i="11"/>
  <c r="AG448" i="11" s="1"/>
  <c r="AH514" i="11"/>
  <c r="AG514" i="11" s="1"/>
  <c r="AH424" i="11"/>
  <c r="AG424" i="11" s="1"/>
  <c r="AH525" i="11"/>
  <c r="AG525" i="11" s="1"/>
  <c r="AH333" i="11"/>
  <c r="AG333" i="11" s="1"/>
  <c r="AH602" i="11"/>
  <c r="AG602" i="11" s="1"/>
  <c r="AH575" i="11"/>
  <c r="AG575" i="11" s="1"/>
  <c r="AH478" i="11"/>
  <c r="AG478" i="11" s="1"/>
  <c r="AH603" i="11"/>
  <c r="AG603" i="11" s="1"/>
  <c r="AH531" i="11"/>
  <c r="AG531" i="11" s="1"/>
  <c r="AH183" i="11"/>
  <c r="AG183" i="11" s="1"/>
  <c r="AH585" i="11"/>
  <c r="AG585" i="11" s="1"/>
  <c r="AH158" i="11"/>
  <c r="AG158" i="11" s="1"/>
  <c r="AH598" i="11"/>
  <c r="AG598" i="11" s="1"/>
  <c r="AH402" i="11"/>
  <c r="AG402" i="11" s="1"/>
  <c r="AH152" i="11"/>
  <c r="AG152" i="11" s="1"/>
  <c r="AH349" i="11"/>
  <c r="AG349" i="11" s="1"/>
  <c r="AH611" i="11"/>
  <c r="AG611" i="11" s="1"/>
  <c r="AH156" i="11"/>
  <c r="AG156" i="11" s="1"/>
  <c r="AH528" i="11"/>
  <c r="AG528" i="11" s="1"/>
  <c r="T120" i="11"/>
  <c r="T84" i="11"/>
  <c r="T85" i="11" s="1"/>
  <c r="S121" i="11"/>
  <c r="Q66" i="14"/>
  <c r="R28" i="14" s="1"/>
  <c r="Q57" i="14"/>
  <c r="Q59" i="14" s="1"/>
  <c r="V64" i="14"/>
  <c r="W26" i="14" s="1"/>
  <c r="V117" i="11"/>
  <c r="V81" i="11"/>
  <c r="P51" i="14" l="1"/>
  <c r="Q47" i="14" s="1"/>
  <c r="Q48" i="14" s="1"/>
  <c r="Q49" i="14" s="1"/>
  <c r="Q52" i="14" s="1"/>
  <c r="U67" i="14"/>
  <c r="V29" i="14" s="1"/>
  <c r="M8" i="7"/>
  <c r="N12" i="7" s="1"/>
  <c r="AC88" i="11"/>
  <c r="AC87" i="11"/>
  <c r="AC73" i="11"/>
  <c r="AB73" i="11"/>
  <c r="AB88" i="11"/>
  <c r="AB87" i="11"/>
  <c r="AE87" i="11"/>
  <c r="AE73" i="11"/>
  <c r="AE88" i="11"/>
  <c r="V88" i="11"/>
  <c r="V73" i="11"/>
  <c r="V87" i="11"/>
  <c r="X73" i="11"/>
  <c r="X87" i="11"/>
  <c r="X88" i="11"/>
  <c r="AD73" i="11"/>
  <c r="AD87" i="11"/>
  <c r="AD88" i="11"/>
  <c r="Y88" i="11"/>
  <c r="Y73" i="11"/>
  <c r="Y87" i="11"/>
  <c r="AA88" i="11"/>
  <c r="AA73" i="11"/>
  <c r="AA87" i="11"/>
  <c r="S88" i="11"/>
  <c r="S87" i="11"/>
  <c r="S73" i="11"/>
  <c r="AF87" i="11"/>
  <c r="AF73" i="11"/>
  <c r="AF88" i="11"/>
  <c r="Z73" i="11"/>
  <c r="Z87" i="11"/>
  <c r="Z88" i="11"/>
  <c r="U73" i="11"/>
  <c r="U88" i="11"/>
  <c r="U87" i="11"/>
  <c r="W73" i="11"/>
  <c r="W87" i="11"/>
  <c r="W88" i="11"/>
  <c r="AE128" i="11"/>
  <c r="T73" i="11"/>
  <c r="T88" i="11"/>
  <c r="T87" i="11"/>
  <c r="R87" i="11"/>
  <c r="R73" i="11"/>
  <c r="R88" i="11"/>
  <c r="AE313" i="11"/>
  <c r="AE314" i="11" s="1"/>
  <c r="AE315" i="11" s="1"/>
  <c r="AE316" i="11" s="1"/>
  <c r="AE317" i="11" s="1"/>
  <c r="AE318" i="11" s="1"/>
  <c r="AE319" i="11" s="1"/>
  <c r="AE320" i="11" s="1"/>
  <c r="AE321" i="11" s="1"/>
  <c r="AE322" i="11" s="1"/>
  <c r="AE323" i="11" s="1"/>
  <c r="AE324" i="11" s="1"/>
  <c r="AE325" i="11" s="1"/>
  <c r="AE326" i="11" s="1"/>
  <c r="AE327" i="11" s="1"/>
  <c r="AE328" i="11" s="1"/>
  <c r="AE329" i="11" s="1"/>
  <c r="AE330" i="11" s="1"/>
  <c r="AE331" i="11" s="1"/>
  <c r="AE332" i="11" s="1"/>
  <c r="AE333" i="11" s="1"/>
  <c r="AE334" i="11" s="1"/>
  <c r="AE335" i="11" s="1"/>
  <c r="AE336" i="11" s="1"/>
  <c r="AE337" i="11" s="1"/>
  <c r="AE338" i="11" s="1"/>
  <c r="AE339" i="11" s="1"/>
  <c r="AE340" i="11" s="1"/>
  <c r="AE341" i="11" s="1"/>
  <c r="AE342" i="11" s="1"/>
  <c r="AE343" i="11" s="1"/>
  <c r="AE344" i="11" s="1"/>
  <c r="AE345" i="11" s="1"/>
  <c r="AE346" i="11" s="1"/>
  <c r="AE347" i="11" s="1"/>
  <c r="AE348" i="11" s="1"/>
  <c r="AE349" i="11" s="1"/>
  <c r="AE350" i="11" s="1"/>
  <c r="AE351" i="11" s="1"/>
  <c r="AE352" i="11" s="1"/>
  <c r="AE353" i="11" s="1"/>
  <c r="AE354" i="11" s="1"/>
  <c r="AE355" i="11" s="1"/>
  <c r="AE356" i="11" s="1"/>
  <c r="AE357" i="11" s="1"/>
  <c r="AE358" i="11" s="1"/>
  <c r="AE359" i="11" s="1"/>
  <c r="AE360" i="11" s="1"/>
  <c r="AE361" i="11" s="1"/>
  <c r="AE362" i="11" s="1"/>
  <c r="AE363" i="11" s="1"/>
  <c r="AE364" i="11" s="1"/>
  <c r="AE365" i="11" s="1"/>
  <c r="AE366" i="11" s="1"/>
  <c r="AE367" i="11" s="1"/>
  <c r="AE368" i="11" s="1"/>
  <c r="AE369" i="11" s="1"/>
  <c r="AE370" i="11" s="1"/>
  <c r="AE371" i="11" s="1"/>
  <c r="AE372" i="11" s="1"/>
  <c r="AE373" i="11" s="1"/>
  <c r="AE374" i="11" s="1"/>
  <c r="AE375" i="11" s="1"/>
  <c r="AE376" i="11" s="1"/>
  <c r="AE377" i="11" s="1"/>
  <c r="AE378" i="11" s="1"/>
  <c r="AE379" i="11" s="1"/>
  <c r="AE380" i="11" s="1"/>
  <c r="AE381" i="11" s="1"/>
  <c r="AE382" i="11" s="1"/>
  <c r="AE383" i="11" s="1"/>
  <c r="AE384" i="11" s="1"/>
  <c r="AE385" i="11" s="1"/>
  <c r="AE386" i="11" s="1"/>
  <c r="AE387" i="11" s="1"/>
  <c r="AE388" i="11" s="1"/>
  <c r="AE389" i="11" s="1"/>
  <c r="AE390" i="11" s="1"/>
  <c r="AE391" i="11" s="1"/>
  <c r="AE392" i="11" s="1"/>
  <c r="AE393" i="11" s="1"/>
  <c r="AE394" i="11" s="1"/>
  <c r="AE395" i="11" s="1"/>
  <c r="AE396" i="11" s="1"/>
  <c r="AE397" i="11" s="1"/>
  <c r="AE398" i="11" s="1"/>
  <c r="AE399" i="11" s="1"/>
  <c r="AE400" i="11" s="1"/>
  <c r="AE401" i="11" s="1"/>
  <c r="AE402" i="11" s="1"/>
  <c r="AE403" i="11" s="1"/>
  <c r="AE404" i="11" s="1"/>
  <c r="AE405" i="11" s="1"/>
  <c r="AE406" i="11" s="1"/>
  <c r="AE407" i="11" s="1"/>
  <c r="AE408" i="11" s="1"/>
  <c r="AE409" i="11" s="1"/>
  <c r="AE410" i="11" s="1"/>
  <c r="AE411" i="11" s="1"/>
  <c r="AE412" i="11" s="1"/>
  <c r="AE413" i="11" s="1"/>
  <c r="AE414" i="11" s="1"/>
  <c r="AE415" i="11" s="1"/>
  <c r="AE416" i="11" s="1"/>
  <c r="AE417" i="11" s="1"/>
  <c r="AE418" i="11" s="1"/>
  <c r="AE419" i="11" s="1"/>
  <c r="AE420" i="11" s="1"/>
  <c r="AE421" i="11" s="1"/>
  <c r="AE422" i="11" s="1"/>
  <c r="AE423" i="11" s="1"/>
  <c r="AE424" i="11" s="1"/>
  <c r="AE425" i="11" s="1"/>
  <c r="AE426" i="11" s="1"/>
  <c r="AE427" i="11" s="1"/>
  <c r="AE428" i="11" s="1"/>
  <c r="AE429" i="11" s="1"/>
  <c r="AE430" i="11" s="1"/>
  <c r="AE431" i="11" s="1"/>
  <c r="AE432" i="11" s="1"/>
  <c r="AE433" i="11" s="1"/>
  <c r="AE434" i="11" s="1"/>
  <c r="AE435" i="11" s="1"/>
  <c r="AE436" i="11" s="1"/>
  <c r="AE437" i="11" s="1"/>
  <c r="AE438" i="11" s="1"/>
  <c r="AE439" i="11" s="1"/>
  <c r="AE440" i="11" s="1"/>
  <c r="AE441" i="11" s="1"/>
  <c r="AE442" i="11" s="1"/>
  <c r="AE443" i="11" s="1"/>
  <c r="AE444" i="11" s="1"/>
  <c r="AE445" i="11" s="1"/>
  <c r="AE446" i="11" s="1"/>
  <c r="AE447" i="11" s="1"/>
  <c r="AE448" i="11" s="1"/>
  <c r="AE449" i="11" s="1"/>
  <c r="AE450" i="11" s="1"/>
  <c r="AE451" i="11" s="1"/>
  <c r="AE452" i="11" s="1"/>
  <c r="AE453" i="11" s="1"/>
  <c r="AE454" i="11" s="1"/>
  <c r="AE455" i="11" s="1"/>
  <c r="AE456" i="11" s="1"/>
  <c r="AE457" i="11" s="1"/>
  <c r="AE458" i="11" s="1"/>
  <c r="AE459" i="11" s="1"/>
  <c r="AE460" i="11" s="1"/>
  <c r="AE461" i="11" s="1"/>
  <c r="AE462" i="11" s="1"/>
  <c r="AE463" i="11" s="1"/>
  <c r="AE464" i="11" s="1"/>
  <c r="AE465" i="11" s="1"/>
  <c r="AE466" i="11" s="1"/>
  <c r="AE467" i="11" s="1"/>
  <c r="AE468" i="11" s="1"/>
  <c r="AE469" i="11" s="1"/>
  <c r="AE470" i="11" s="1"/>
  <c r="AE471" i="11" s="1"/>
  <c r="AE472" i="11" s="1"/>
  <c r="AE473" i="11" s="1"/>
  <c r="AE474" i="11" s="1"/>
  <c r="AE475" i="11" s="1"/>
  <c r="AE476" i="11" s="1"/>
  <c r="AE477" i="11" s="1"/>
  <c r="AE478" i="11" s="1"/>
  <c r="AE479" i="11" s="1"/>
  <c r="AE480" i="11" s="1"/>
  <c r="AE481" i="11" s="1"/>
  <c r="AE482" i="11" s="1"/>
  <c r="AE483" i="11" s="1"/>
  <c r="AE484" i="11" s="1"/>
  <c r="AE485" i="11" s="1"/>
  <c r="AE486" i="11" s="1"/>
  <c r="AE487" i="11" s="1"/>
  <c r="AE488" i="11" s="1"/>
  <c r="AE489" i="11" s="1"/>
  <c r="AE490" i="11" s="1"/>
  <c r="AE491" i="11" s="1"/>
  <c r="AE492" i="11" s="1"/>
  <c r="AE493" i="11" s="1"/>
  <c r="AE494" i="11" s="1"/>
  <c r="AE495" i="11" s="1"/>
  <c r="AE496" i="11" s="1"/>
  <c r="AE497" i="11" s="1"/>
  <c r="AE498" i="11" s="1"/>
  <c r="AE499" i="11" s="1"/>
  <c r="AE500" i="11" s="1"/>
  <c r="AE501" i="11" s="1"/>
  <c r="AE502" i="11" s="1"/>
  <c r="AE503" i="11" s="1"/>
  <c r="AE504" i="11" s="1"/>
  <c r="AE505" i="11" s="1"/>
  <c r="AE506" i="11" s="1"/>
  <c r="AE507" i="11" s="1"/>
  <c r="AE508" i="11" s="1"/>
  <c r="AE509" i="11" s="1"/>
  <c r="AE510" i="11" s="1"/>
  <c r="AE511" i="11" s="1"/>
  <c r="AE512" i="11" s="1"/>
  <c r="AE513" i="11" s="1"/>
  <c r="AE514" i="11" s="1"/>
  <c r="AE515" i="11" s="1"/>
  <c r="AE516" i="11" s="1"/>
  <c r="AE517" i="11" s="1"/>
  <c r="AE518" i="11" s="1"/>
  <c r="AE519" i="11" s="1"/>
  <c r="AE520" i="11" s="1"/>
  <c r="AE521" i="11" s="1"/>
  <c r="AE522" i="11" s="1"/>
  <c r="AE523" i="11" s="1"/>
  <c r="AE524" i="11" s="1"/>
  <c r="AE525" i="11" s="1"/>
  <c r="AE526" i="11" s="1"/>
  <c r="AE527" i="11" s="1"/>
  <c r="AE528" i="11" s="1"/>
  <c r="AE529" i="11" s="1"/>
  <c r="AE530" i="11" s="1"/>
  <c r="AE531" i="11" s="1"/>
  <c r="AE532" i="11" s="1"/>
  <c r="AE533" i="11" s="1"/>
  <c r="AE534" i="11" s="1"/>
  <c r="AE535" i="11" s="1"/>
  <c r="AE536" i="11" s="1"/>
  <c r="AE537" i="11" s="1"/>
  <c r="AE538" i="11" s="1"/>
  <c r="AE539" i="11" s="1"/>
  <c r="AE540" i="11" s="1"/>
  <c r="AE541" i="11" s="1"/>
  <c r="AE542" i="11" s="1"/>
  <c r="AE543" i="11" s="1"/>
  <c r="AE544" i="11" s="1"/>
  <c r="AE545" i="11" s="1"/>
  <c r="AE546" i="11" s="1"/>
  <c r="AE547" i="11" s="1"/>
  <c r="AE548" i="11" s="1"/>
  <c r="AE549" i="11" s="1"/>
  <c r="AE550" i="11" s="1"/>
  <c r="AE551" i="11" s="1"/>
  <c r="AE552" i="11" s="1"/>
  <c r="AE553" i="11" s="1"/>
  <c r="AE554" i="11" s="1"/>
  <c r="AE555" i="11" s="1"/>
  <c r="AE556" i="11" s="1"/>
  <c r="AE557" i="11" s="1"/>
  <c r="AE558" i="11" s="1"/>
  <c r="AE559" i="11" s="1"/>
  <c r="AE560" i="11" s="1"/>
  <c r="AE561" i="11" s="1"/>
  <c r="AE562" i="11" s="1"/>
  <c r="AE563" i="11" s="1"/>
  <c r="AE564" i="11" s="1"/>
  <c r="AE565" i="11" s="1"/>
  <c r="AE566" i="11" s="1"/>
  <c r="AE567" i="11" s="1"/>
  <c r="AE568" i="11" s="1"/>
  <c r="AE569" i="11" s="1"/>
  <c r="AE570" i="11" s="1"/>
  <c r="AE571" i="11" s="1"/>
  <c r="AE572" i="11" s="1"/>
  <c r="AE573" i="11" s="1"/>
  <c r="AE574" i="11" s="1"/>
  <c r="AE575" i="11" s="1"/>
  <c r="AE576" i="11" s="1"/>
  <c r="AE577" i="11" s="1"/>
  <c r="AE578" i="11" s="1"/>
  <c r="AE579" i="11" s="1"/>
  <c r="AE580" i="11" s="1"/>
  <c r="AE581" i="11" s="1"/>
  <c r="AE582" i="11" s="1"/>
  <c r="AE583" i="11" s="1"/>
  <c r="AE584" i="11" s="1"/>
  <c r="AE585" i="11" s="1"/>
  <c r="AE586" i="11" s="1"/>
  <c r="AE587" i="11" s="1"/>
  <c r="AE588" i="11" s="1"/>
  <c r="AE589" i="11" s="1"/>
  <c r="AE590" i="11" s="1"/>
  <c r="AE591" i="11" s="1"/>
  <c r="AE592" i="11" s="1"/>
  <c r="AE593" i="11" s="1"/>
  <c r="AE594" i="11" s="1"/>
  <c r="AE595" i="11" s="1"/>
  <c r="AE596" i="11" s="1"/>
  <c r="AE597" i="11" s="1"/>
  <c r="AE598" i="11" s="1"/>
  <c r="AE599" i="11" s="1"/>
  <c r="AE600" i="11" s="1"/>
  <c r="AE601" i="11" s="1"/>
  <c r="AE602" i="11" s="1"/>
  <c r="AE603" i="11" s="1"/>
  <c r="AE604" i="11" s="1"/>
  <c r="AE605" i="11" s="1"/>
  <c r="AE606" i="11" s="1"/>
  <c r="AE607" i="11" s="1"/>
  <c r="AE608" i="11" s="1"/>
  <c r="AE609" i="11" s="1"/>
  <c r="AE610" i="11" s="1"/>
  <c r="AE611" i="11" s="1"/>
  <c r="AE612" i="11" s="1"/>
  <c r="AE127" i="11" a="1"/>
  <c r="AE127" i="11" s="1"/>
  <c r="V39" i="11" s="1"/>
  <c r="Q51" i="14"/>
  <c r="R47" i="14" s="1"/>
  <c r="R48" i="14" s="1"/>
  <c r="U120" i="11"/>
  <c r="U84" i="11"/>
  <c r="U85" i="11" s="1"/>
  <c r="T121" i="11"/>
  <c r="Q68" i="14"/>
  <c r="Q58" i="14"/>
  <c r="R55" i="14" s="1"/>
  <c r="R56" i="14" s="1"/>
  <c r="W117" i="11"/>
  <c r="W81" i="11"/>
  <c r="W64" i="14"/>
  <c r="X26" i="14" s="1"/>
  <c r="V67" i="14" l="1"/>
  <c r="W29" i="14" s="1"/>
  <c r="M10" i="7"/>
  <c r="T25" i="11" s="1"/>
  <c r="T23" i="11"/>
  <c r="N13" i="7"/>
  <c r="U28" i="11" s="1"/>
  <c r="U27" i="11"/>
  <c r="T75" i="11"/>
  <c r="T89" i="11" s="1"/>
  <c r="T76" i="11"/>
  <c r="T90" i="11" s="1"/>
  <c r="T91" i="11" s="1"/>
  <c r="X75" i="11"/>
  <c r="X76" i="11"/>
  <c r="V75" i="11"/>
  <c r="V76" i="11"/>
  <c r="AA76" i="11"/>
  <c r="AA75" i="11"/>
  <c r="U75" i="11"/>
  <c r="U89" i="11" s="1"/>
  <c r="U76" i="11"/>
  <c r="U90" i="11" s="1"/>
  <c r="U91" i="11" s="1"/>
  <c r="O30" i="11"/>
  <c r="B71" i="12" s="1"/>
  <c r="AB75" i="11"/>
  <c r="AB76" i="11"/>
  <c r="S76" i="11"/>
  <c r="S90" i="11" s="1"/>
  <c r="S91" i="11" s="1"/>
  <c r="S75" i="11"/>
  <c r="S89" i="11"/>
  <c r="Y75" i="11"/>
  <c r="Y76" i="11"/>
  <c r="R76" i="11"/>
  <c r="R90" i="11" s="1"/>
  <c r="R75" i="11"/>
  <c r="R89" i="11"/>
  <c r="Z75" i="11"/>
  <c r="Z76" i="11"/>
  <c r="AC76" i="11"/>
  <c r="AC75" i="11"/>
  <c r="O29" i="11"/>
  <c r="B69" i="12" s="1"/>
  <c r="AD76" i="11"/>
  <c r="AD75" i="11"/>
  <c r="W76" i="11"/>
  <c r="W75" i="11"/>
  <c r="AE76" i="11"/>
  <c r="AE75" i="11"/>
  <c r="AF76" i="11"/>
  <c r="AF75" i="11"/>
  <c r="V120" i="11"/>
  <c r="V84" i="11"/>
  <c r="V85" i="11" s="1"/>
  <c r="U121" i="11"/>
  <c r="X117" i="11"/>
  <c r="X81" i="11"/>
  <c r="X64" i="14"/>
  <c r="Y26" i="14" s="1"/>
  <c r="M11" i="7" l="1"/>
  <c r="W67" i="14"/>
  <c r="X29" i="14" s="1"/>
  <c r="N14" i="7"/>
  <c r="N16" i="7" s="1"/>
  <c r="L16" i="7"/>
  <c r="T26" i="11"/>
  <c r="G31" i="11" s="1"/>
  <c r="B72" i="12" s="1"/>
  <c r="AC95" i="11"/>
  <c r="AC96" i="11"/>
  <c r="AC98" i="11" s="1"/>
  <c r="AC92" i="11"/>
  <c r="Z96" i="11"/>
  <c r="Z98" i="11" s="1"/>
  <c r="Z95" i="11"/>
  <c r="Z92" i="11"/>
  <c r="V96" i="11"/>
  <c r="V98" i="11" s="1"/>
  <c r="V92" i="11"/>
  <c r="V95" i="11"/>
  <c r="AA96" i="11"/>
  <c r="AA98" i="11" s="1"/>
  <c r="AA95" i="11"/>
  <c r="AA92" i="11"/>
  <c r="AF95" i="11"/>
  <c r="AF92" i="11"/>
  <c r="R92" i="11"/>
  <c r="R95" i="11"/>
  <c r="O38" i="11"/>
  <c r="B87" i="12" s="1"/>
  <c r="R96" i="11"/>
  <c r="R98" i="11" s="1"/>
  <c r="AE92" i="11"/>
  <c r="AE95" i="11"/>
  <c r="AE96" i="11"/>
  <c r="AE98" i="11" s="1"/>
  <c r="X96" i="11"/>
  <c r="X98" i="11" s="1"/>
  <c r="X92" i="11"/>
  <c r="X95" i="11"/>
  <c r="S95" i="11"/>
  <c r="S92" i="11"/>
  <c r="S96" i="11"/>
  <c r="S98" i="11" s="1"/>
  <c r="AB92" i="11"/>
  <c r="AB95" i="11"/>
  <c r="AB96" i="11"/>
  <c r="AB98" i="11" s="1"/>
  <c r="U92" i="11"/>
  <c r="U96" i="11"/>
  <c r="U98" i="11" s="1"/>
  <c r="U95" i="11"/>
  <c r="R91" i="11"/>
  <c r="R103" i="11"/>
  <c r="R111" i="11"/>
  <c r="Y96" i="11"/>
  <c r="Y98" i="11" s="1"/>
  <c r="Y95" i="11"/>
  <c r="Y92" i="11"/>
  <c r="W92" i="11"/>
  <c r="W96" i="11"/>
  <c r="W98" i="11" s="1"/>
  <c r="W95" i="11"/>
  <c r="AD96" i="11"/>
  <c r="AD98" i="11" s="1"/>
  <c r="AD92" i="11"/>
  <c r="AD95" i="11"/>
  <c r="T92" i="11"/>
  <c r="T96" i="11"/>
  <c r="T98" i="11" s="1"/>
  <c r="T95" i="11"/>
  <c r="W120" i="11"/>
  <c r="W84" i="11"/>
  <c r="W85" i="11" s="1"/>
  <c r="V121" i="11"/>
  <c r="V90" i="11"/>
  <c r="V91" i="11" s="1"/>
  <c r="V89" i="11"/>
  <c r="Y117" i="11"/>
  <c r="Y81" i="11"/>
  <c r="Y64" i="14"/>
  <c r="Z26" i="14" s="1"/>
  <c r="X67" i="14" l="1"/>
  <c r="Y29" i="14" s="1"/>
  <c r="U29" i="11"/>
  <c r="S31" i="11"/>
  <c r="AE2" i="15"/>
  <c r="M17" i="7"/>
  <c r="T32" i="11" s="1"/>
  <c r="N17" i="7"/>
  <c r="U32" i="11" s="1"/>
  <c r="U31" i="11"/>
  <c r="R106" i="11"/>
  <c r="R105" i="11"/>
  <c r="S101" i="11" s="1"/>
  <c r="R113" i="11"/>
  <c r="R112" i="11"/>
  <c r="S109" i="11" s="1"/>
  <c r="R97" i="11"/>
  <c r="S94" i="11" s="1"/>
  <c r="S97" i="11" s="1"/>
  <c r="T94" i="11" s="1"/>
  <c r="T97" i="11" s="1"/>
  <c r="U94" i="11" s="1"/>
  <c r="U97" i="11" s="1"/>
  <c r="V94" i="11" s="1"/>
  <c r="V97" i="11" s="1"/>
  <c r="W94" i="11" s="1"/>
  <c r="W97" i="11" s="1"/>
  <c r="X94" i="11" s="1"/>
  <c r="X97" i="11" s="1"/>
  <c r="Y94" i="11" s="1"/>
  <c r="Y97" i="11" s="1"/>
  <c r="Z94" i="11" s="1"/>
  <c r="Z97" i="11" s="1"/>
  <c r="AA94" i="11" s="1"/>
  <c r="AA97" i="11" s="1"/>
  <c r="AB94" i="11" s="1"/>
  <c r="AB97" i="11" s="1"/>
  <c r="AC94" i="11" s="1"/>
  <c r="AC97" i="11" s="1"/>
  <c r="AD94" i="11" s="1"/>
  <c r="AD97" i="11" s="1"/>
  <c r="AE94" i="11" s="1"/>
  <c r="AE97" i="11" s="1"/>
  <c r="AF94" i="11" s="1"/>
  <c r="W90" i="11"/>
  <c r="W91" i="11" s="1"/>
  <c r="W89" i="11"/>
  <c r="X120" i="11"/>
  <c r="X84" i="11"/>
  <c r="X85" i="11" s="1"/>
  <c r="W121" i="11"/>
  <c r="Z64" i="14"/>
  <c r="AA26" i="14" s="1"/>
  <c r="Z117" i="11"/>
  <c r="Z81" i="11"/>
  <c r="Y67" i="14" l="1"/>
  <c r="Z29" i="14" s="1"/>
  <c r="AF259" i="15"/>
  <c r="AF220" i="15"/>
  <c r="AF255" i="15"/>
  <c r="AF415" i="15"/>
  <c r="AF321" i="15"/>
  <c r="AF410" i="15"/>
  <c r="AF28" i="15"/>
  <c r="AF440" i="15"/>
  <c r="AF177" i="15"/>
  <c r="AF353" i="15"/>
  <c r="AF241" i="15"/>
  <c r="AF94" i="15"/>
  <c r="AF347" i="15"/>
  <c r="AF281" i="15"/>
  <c r="AF125" i="15"/>
  <c r="AF201" i="15"/>
  <c r="AF385" i="15"/>
  <c r="AF291" i="15"/>
  <c r="AF78" i="15"/>
  <c r="AF15" i="15"/>
  <c r="AF30" i="15"/>
  <c r="AF72" i="15"/>
  <c r="AF23" i="15"/>
  <c r="AF235" i="15"/>
  <c r="AF354" i="15"/>
  <c r="AF198" i="15"/>
  <c r="AF302" i="15"/>
  <c r="AF38" i="15"/>
  <c r="AF399" i="15"/>
  <c r="AF224" i="15"/>
  <c r="AF90" i="15"/>
  <c r="AF448" i="15"/>
  <c r="AF343" i="15"/>
  <c r="AF340" i="15"/>
  <c r="AF87" i="15"/>
  <c r="AF70" i="15"/>
  <c r="AF199" i="15"/>
  <c r="AF303" i="15"/>
  <c r="AF310" i="15"/>
  <c r="AF313" i="15"/>
  <c r="AF249" i="15"/>
  <c r="AF83" i="15"/>
  <c r="AF110" i="15"/>
  <c r="AF269" i="15"/>
  <c r="AF309" i="15"/>
  <c r="AF436" i="15"/>
  <c r="AF260" i="15"/>
  <c r="AF189" i="15"/>
  <c r="AF174" i="15"/>
  <c r="AF435" i="15"/>
  <c r="AF247" i="15"/>
  <c r="AF381" i="15"/>
  <c r="AF73" i="15"/>
  <c r="AF365" i="15"/>
  <c r="AF324" i="15"/>
  <c r="AF382" i="15"/>
  <c r="AF32" i="15"/>
  <c r="AF419" i="15"/>
  <c r="AF178" i="15"/>
  <c r="AF215" i="15"/>
  <c r="AF470" i="15"/>
  <c r="AF471" i="15"/>
  <c r="AF98" i="15"/>
  <c r="AF42" i="15"/>
  <c r="AF468" i="15"/>
  <c r="AF159" i="15"/>
  <c r="AF129" i="15"/>
  <c r="AF66" i="15"/>
  <c r="AF349" i="15"/>
  <c r="AF240" i="15"/>
  <c r="AF19" i="15"/>
  <c r="AF389" i="15"/>
  <c r="AF454" i="15"/>
  <c r="AF483" i="15"/>
  <c r="AF393" i="15"/>
  <c r="AF429" i="15"/>
  <c r="AF97" i="15"/>
  <c r="AF18" i="15"/>
  <c r="AF254" i="15"/>
  <c r="AF489" i="15"/>
  <c r="AF358" i="15"/>
  <c r="AF16" i="15"/>
  <c r="AF112" i="15"/>
  <c r="AF200" i="15"/>
  <c r="AF47" i="15"/>
  <c r="AF91" i="15"/>
  <c r="AF447" i="15"/>
  <c r="AF251" i="15"/>
  <c r="AF51" i="15"/>
  <c r="AF467" i="15"/>
  <c r="AF277" i="15"/>
  <c r="AF209" i="15"/>
  <c r="AF245" i="15"/>
  <c r="AF74" i="15"/>
  <c r="AF451" i="15"/>
  <c r="AF421" i="15"/>
  <c r="AF289" i="15"/>
  <c r="AF85" i="15"/>
  <c r="AF163" i="15"/>
  <c r="AF477" i="15"/>
  <c r="AF115" i="15"/>
  <c r="AF453" i="15"/>
  <c r="AF274" i="15"/>
  <c r="AF400" i="15"/>
  <c r="AF139" i="15"/>
  <c r="AF279" i="15"/>
  <c r="AF148" i="15"/>
  <c r="AF442" i="15"/>
  <c r="AF155" i="15"/>
  <c r="AF388" i="15"/>
  <c r="AF424" i="15"/>
  <c r="AF273" i="15"/>
  <c r="AF367" i="15"/>
  <c r="AF109" i="15"/>
  <c r="AF168" i="15"/>
  <c r="AF428" i="15"/>
  <c r="AF462" i="15"/>
  <c r="AF396" i="15"/>
  <c r="AF165" i="15"/>
  <c r="AF290" i="15"/>
  <c r="AF384" i="15"/>
  <c r="AF187" i="15"/>
  <c r="AF328" i="15"/>
  <c r="AF136" i="15"/>
  <c r="AF417" i="15"/>
  <c r="AF480" i="15"/>
  <c r="AF123" i="15"/>
  <c r="AF232" i="15"/>
  <c r="AF392" i="15"/>
  <c r="AF81" i="15"/>
  <c r="AF352" i="15"/>
  <c r="AF130" i="15"/>
  <c r="AF391" i="15"/>
  <c r="AF372" i="15"/>
  <c r="AF53" i="15"/>
  <c r="AF191" i="15"/>
  <c r="AF455" i="15"/>
  <c r="AF278" i="15"/>
  <c r="AF316" i="15"/>
  <c r="AF377" i="15"/>
  <c r="AF325" i="15"/>
  <c r="AF443" i="15"/>
  <c r="AF311" i="15"/>
  <c r="AF444" i="15"/>
  <c r="AF102" i="15"/>
  <c r="AF40" i="15"/>
  <c r="AF170" i="15"/>
  <c r="AF386" i="15"/>
  <c r="AF225" i="15"/>
  <c r="AF150" i="15"/>
  <c r="AF158" i="15"/>
  <c r="AF346" i="15"/>
  <c r="AF262" i="15"/>
  <c r="AF64" i="15"/>
  <c r="AF68" i="15"/>
  <c r="AF221" i="15"/>
  <c r="AF153" i="15"/>
  <c r="AF258" i="15"/>
  <c r="AF473" i="15"/>
  <c r="AF430" i="15"/>
  <c r="AF282" i="15"/>
  <c r="AF287" i="15"/>
  <c r="AF458" i="15"/>
  <c r="AF164" i="15"/>
  <c r="AF212" i="15"/>
  <c r="AF50" i="15"/>
  <c r="AF181" i="15"/>
  <c r="AF75" i="15"/>
  <c r="AF169" i="15"/>
  <c r="AF420" i="15"/>
  <c r="AF106" i="15"/>
  <c r="AF119" i="15"/>
  <c r="AF463" i="15"/>
  <c r="AF257" i="15"/>
  <c r="AF253" i="15"/>
  <c r="AF461" i="15"/>
  <c r="AF122" i="15"/>
  <c r="AF67" i="15"/>
  <c r="AF195" i="15"/>
  <c r="AF89" i="15"/>
  <c r="AF93" i="15"/>
  <c r="AF363" i="15"/>
  <c r="AF188" i="15"/>
  <c r="AF228" i="15"/>
  <c r="AF246" i="15"/>
  <c r="AF320" i="15"/>
  <c r="AF427" i="15"/>
  <c r="AF63" i="15"/>
  <c r="AF283" i="15"/>
  <c r="AF113" i="15"/>
  <c r="AF298" i="15"/>
  <c r="AF79" i="15"/>
  <c r="AF405" i="15"/>
  <c r="AF449" i="15"/>
  <c r="AF154" i="15"/>
  <c r="AF131" i="15"/>
  <c r="AF21" i="15"/>
  <c r="AF401" i="15"/>
  <c r="AF180" i="15"/>
  <c r="AF77" i="15"/>
  <c r="AF265" i="15"/>
  <c r="AF226" i="15"/>
  <c r="AF227" i="15"/>
  <c r="AF11" i="15"/>
  <c r="AF13" i="15"/>
  <c r="AF425" i="15"/>
  <c r="AF306" i="15"/>
  <c r="AF104" i="15"/>
  <c r="AF65" i="15"/>
  <c r="AF280" i="15"/>
  <c r="AF479" i="15"/>
  <c r="AF146" i="15"/>
  <c r="AF36" i="15"/>
  <c r="AF338" i="15"/>
  <c r="AF333" i="15"/>
  <c r="AF101" i="15"/>
  <c r="AF460" i="15"/>
  <c r="AF10" i="15"/>
  <c r="AF315" i="15"/>
  <c r="AF376" i="15"/>
  <c r="AF206" i="15"/>
  <c r="AF197" i="15"/>
  <c r="AF230" i="15"/>
  <c r="AF124" i="15"/>
  <c r="AF219" i="15"/>
  <c r="AF370" i="15"/>
  <c r="AF450" i="15"/>
  <c r="AF426" i="15"/>
  <c r="AF359" i="15"/>
  <c r="AF214" i="15"/>
  <c r="AF176" i="15"/>
  <c r="AF387" i="15"/>
  <c r="AF17" i="15"/>
  <c r="AF459" i="15"/>
  <c r="AF149" i="15"/>
  <c r="AF355" i="15"/>
  <c r="AF156" i="15"/>
  <c r="AF394" i="15"/>
  <c r="AF213" i="15"/>
  <c r="AF456" i="15"/>
  <c r="AF330" i="15"/>
  <c r="AF465" i="15"/>
  <c r="AF84" i="15"/>
  <c r="AF208" i="15"/>
  <c r="AF43" i="15"/>
  <c r="AF118" i="15"/>
  <c r="AF243" i="15"/>
  <c r="AF252" i="15"/>
  <c r="AF107" i="15"/>
  <c r="AF37" i="15"/>
  <c r="AF464" i="15"/>
  <c r="AF203" i="15"/>
  <c r="AF184" i="15"/>
  <c r="AF95" i="15"/>
  <c r="AF127" i="15"/>
  <c r="AF275" i="15"/>
  <c r="AF218" i="15"/>
  <c r="AF416" i="15"/>
  <c r="AF318" i="15"/>
  <c r="AF166" i="15"/>
  <c r="AF267" i="15"/>
  <c r="AF117" i="15"/>
  <c r="AF45" i="15"/>
  <c r="AF422" i="15"/>
  <c r="AF296" i="15"/>
  <c r="AF141" i="15"/>
  <c r="AF250" i="15"/>
  <c r="AF14" i="15"/>
  <c r="AF314" i="15"/>
  <c r="AF466" i="15"/>
  <c r="AF57" i="15"/>
  <c r="AF80" i="15"/>
  <c r="AF46" i="15"/>
  <c r="AF431" i="15"/>
  <c r="AF411" i="15"/>
  <c r="AF423" i="15"/>
  <c r="AF484" i="15"/>
  <c r="AF138" i="15"/>
  <c r="AF126" i="15"/>
  <c r="AF231" i="15"/>
  <c r="AF44" i="15"/>
  <c r="AF242" i="15"/>
  <c r="AF69" i="15"/>
  <c r="AF161" i="15"/>
  <c r="AF300" i="15"/>
  <c r="AF397" i="15"/>
  <c r="AF374" i="15"/>
  <c r="AF234" i="15"/>
  <c r="AF264" i="15"/>
  <c r="AF380" i="15"/>
  <c r="AF24" i="15"/>
  <c r="AF398" i="15"/>
  <c r="AF157" i="15"/>
  <c r="AF190" i="15"/>
  <c r="AF211" i="15"/>
  <c r="AF31" i="15"/>
  <c r="AF59" i="15"/>
  <c r="AF288" i="15"/>
  <c r="AF96" i="15"/>
  <c r="AF111" i="15"/>
  <c r="AF145" i="15"/>
  <c r="AF162" i="15"/>
  <c r="AF322" i="15"/>
  <c r="AF39" i="15"/>
  <c r="AF334" i="15"/>
  <c r="AF301" i="15"/>
  <c r="AF35" i="15"/>
  <c r="AF433" i="15"/>
  <c r="AF439" i="15"/>
  <c r="AF151" i="15"/>
  <c r="AF457" i="15"/>
  <c r="AF331" i="15"/>
  <c r="AF276" i="15"/>
  <c r="AF133" i="15"/>
  <c r="AF103" i="15"/>
  <c r="AF375" i="15"/>
  <c r="AF472" i="15"/>
  <c r="AF202" i="15"/>
  <c r="AF312" i="15"/>
  <c r="AF152" i="15"/>
  <c r="AF304" i="15"/>
  <c r="AF194" i="15"/>
  <c r="AF58" i="15"/>
  <c r="AF71" i="15"/>
  <c r="AF317" i="15"/>
  <c r="AF108" i="15"/>
  <c r="AF351" i="15"/>
  <c r="AF142" i="15"/>
  <c r="AF248" i="15"/>
  <c r="AF488" i="15"/>
  <c r="AF286" i="15"/>
  <c r="AF100" i="15"/>
  <c r="AF229" i="15"/>
  <c r="AF345" i="15"/>
  <c r="AF116" i="15"/>
  <c r="AF475" i="15"/>
  <c r="AF446" i="15"/>
  <c r="AF144" i="15"/>
  <c r="AF160" i="15"/>
  <c r="AF412" i="15"/>
  <c r="AF348" i="15"/>
  <c r="AF413" i="15"/>
  <c r="AF147" i="15"/>
  <c r="AF143" i="15"/>
  <c r="AF360" i="15"/>
  <c r="AF132" i="15"/>
  <c r="AF56" i="15"/>
  <c r="AF294" i="15"/>
  <c r="AF368" i="15"/>
  <c r="AF337" i="15"/>
  <c r="AF261" i="15"/>
  <c r="AF406" i="15"/>
  <c r="AF373" i="15"/>
  <c r="AF357" i="15"/>
  <c r="AF404" i="15"/>
  <c r="AF41" i="15"/>
  <c r="AF323" i="15"/>
  <c r="AF437" i="15"/>
  <c r="AF263" i="15"/>
  <c r="AF476" i="15"/>
  <c r="AF171" i="15"/>
  <c r="AF326" i="15"/>
  <c r="AF272" i="15"/>
  <c r="AF52" i="15"/>
  <c r="AF371" i="15"/>
  <c r="AF99" i="15"/>
  <c r="AF186" i="15"/>
  <c r="AF193" i="15"/>
  <c r="AF48" i="15"/>
  <c r="AF395" i="15"/>
  <c r="AF256" i="15"/>
  <c r="AF481" i="15"/>
  <c r="AF414" i="15"/>
  <c r="AF434" i="15"/>
  <c r="AF403" i="15"/>
  <c r="AF61" i="15"/>
  <c r="AF29" i="15"/>
  <c r="AF408" i="15"/>
  <c r="AF12" i="15"/>
  <c r="AF270" i="15"/>
  <c r="AF332" i="15"/>
  <c r="AF185" i="15"/>
  <c r="AF167" i="15"/>
  <c r="AF364" i="15"/>
  <c r="AF105" i="15"/>
  <c r="AF237" i="15"/>
  <c r="AF238" i="15"/>
  <c r="AF76" i="15"/>
  <c r="AF268" i="15"/>
  <c r="AF175" i="15"/>
  <c r="AF54" i="15"/>
  <c r="AF222" i="15"/>
  <c r="AF205" i="15"/>
  <c r="AF86" i="15"/>
  <c r="AF379" i="15"/>
  <c r="AF20" i="15"/>
  <c r="AF418" i="15"/>
  <c r="AF271" i="15"/>
  <c r="AF356" i="15"/>
  <c r="AF204" i="15"/>
  <c r="AF26" i="15"/>
  <c r="AF173" i="15"/>
  <c r="AF319" i="15"/>
  <c r="AF22" i="15"/>
  <c r="AF182" i="15"/>
  <c r="AF55" i="15"/>
  <c r="AF233" i="15"/>
  <c r="AF134" i="15"/>
  <c r="AF120" i="15"/>
  <c r="AF485" i="15"/>
  <c r="AE9" i="15"/>
  <c r="AF335" i="15"/>
  <c r="AF60" i="15"/>
  <c r="AF452" i="15"/>
  <c r="AF441" i="15"/>
  <c r="AF432" i="15"/>
  <c r="AF114" i="15"/>
  <c r="AF407" i="15"/>
  <c r="AF2" i="15"/>
  <c r="AF438" i="15"/>
  <c r="AF295" i="15"/>
  <c r="AF402" i="15"/>
  <c r="AF341" i="15"/>
  <c r="AF210" i="15"/>
  <c r="AF196" i="15"/>
  <c r="AF284" i="15"/>
  <c r="AF487" i="15"/>
  <c r="AF369" i="15"/>
  <c r="AF27" i="15"/>
  <c r="AF305" i="15"/>
  <c r="AF183" i="15"/>
  <c r="AF329" i="15"/>
  <c r="AF292" i="15"/>
  <c r="AF342" i="15"/>
  <c r="AF121" i="15"/>
  <c r="AF236" i="15"/>
  <c r="AF378" i="15"/>
  <c r="AF92" i="15"/>
  <c r="AF49" i="15"/>
  <c r="AF137" i="15"/>
  <c r="AF172" i="15"/>
  <c r="AF486" i="15"/>
  <c r="AF336" i="15"/>
  <c r="AF217" i="15"/>
  <c r="AF339" i="15"/>
  <c r="AF299" i="15"/>
  <c r="AF140" i="15"/>
  <c r="AF390" i="15"/>
  <c r="AF239" i="15"/>
  <c r="AF88" i="15"/>
  <c r="AF34" i="15"/>
  <c r="AF297" i="15"/>
  <c r="AF82" i="15"/>
  <c r="AF350" i="15"/>
  <c r="AF482" i="15"/>
  <c r="AF474" i="15"/>
  <c r="AF179" i="15"/>
  <c r="AF478" i="15"/>
  <c r="AF62" i="15"/>
  <c r="AF327" i="15"/>
  <c r="AF192" i="15"/>
  <c r="AF362" i="15"/>
  <c r="AF361" i="15"/>
  <c r="AF207" i="15"/>
  <c r="AF469" i="15"/>
  <c r="AF383" i="15"/>
  <c r="AF244" i="15"/>
  <c r="AF366" i="15"/>
  <c r="AF293" i="15"/>
  <c r="AF445" i="15"/>
  <c r="AF135" i="15"/>
  <c r="AF285" i="15"/>
  <c r="AF128" i="15"/>
  <c r="AF33" i="15"/>
  <c r="AF223" i="15"/>
  <c r="AF344" i="15"/>
  <c r="AF25" i="15"/>
  <c r="AF216" i="15"/>
  <c r="AF307" i="15"/>
  <c r="AF308" i="15"/>
  <c r="AF266" i="15"/>
  <c r="AF409" i="15"/>
  <c r="S102" i="11"/>
  <c r="S103" i="11" s="1"/>
  <c r="S106" i="11" s="1"/>
  <c r="S105" i="11"/>
  <c r="T101" i="11" s="1"/>
  <c r="T102" i="11" s="1"/>
  <c r="T103" i="11" s="1"/>
  <c r="T106" i="11" s="1"/>
  <c r="S110" i="11"/>
  <c r="S111" i="11" s="1"/>
  <c r="S113" i="11" s="1"/>
  <c r="X90" i="11"/>
  <c r="X91" i="11" s="1"/>
  <c r="X89" i="11"/>
  <c r="Y120" i="11"/>
  <c r="Y84" i="11"/>
  <c r="Y85" i="11" s="1"/>
  <c r="X121" i="11"/>
  <c r="AA117" i="11"/>
  <c r="AA81" i="11"/>
  <c r="AA64" i="14"/>
  <c r="AB26" i="14" s="1"/>
  <c r="T105" i="11" l="1"/>
  <c r="U101" i="11" s="1"/>
  <c r="U102" i="11" s="1"/>
  <c r="Z67" i="14"/>
  <c r="AA29" i="14" s="1"/>
  <c r="AE10" i="15"/>
  <c r="AE11" i="15" s="1"/>
  <c r="AE12" i="15" s="1"/>
  <c r="AE13" i="15" s="1"/>
  <c r="AE14" i="15" s="1"/>
  <c r="AE15" i="15" s="1"/>
  <c r="AE16" i="15" s="1"/>
  <c r="AE17" i="15" s="1"/>
  <c r="AE18" i="15" s="1"/>
  <c r="AE19" i="15" s="1"/>
  <c r="AE20" i="15" s="1"/>
  <c r="AE21" i="15" s="1"/>
  <c r="AE22" i="15" s="1"/>
  <c r="AE23" i="15" s="1"/>
  <c r="AE24" i="15" s="1"/>
  <c r="AE25" i="15" s="1"/>
  <c r="AE26" i="15" s="1"/>
  <c r="AE27" i="15" s="1"/>
  <c r="AE28" i="15" s="1"/>
  <c r="AE29" i="15" s="1"/>
  <c r="AE30" i="15" s="1"/>
  <c r="AE31" i="15" s="1"/>
  <c r="AE32" i="15" s="1"/>
  <c r="AE33" i="15" s="1"/>
  <c r="AE34" i="15" s="1"/>
  <c r="AE35" i="15" s="1"/>
  <c r="AE36" i="15" s="1"/>
  <c r="AE37" i="15" s="1"/>
  <c r="AE38" i="15" s="1"/>
  <c r="AE39" i="15" s="1"/>
  <c r="AE40" i="15" s="1"/>
  <c r="AE41" i="15" s="1"/>
  <c r="AE42" i="15" s="1"/>
  <c r="AE43" i="15" s="1"/>
  <c r="AE44" i="15" s="1"/>
  <c r="AE45" i="15" s="1"/>
  <c r="AE46" i="15" s="1"/>
  <c r="AE47" i="15" s="1"/>
  <c r="AE48" i="15" s="1"/>
  <c r="AE49" i="15" s="1"/>
  <c r="AE50" i="15" s="1"/>
  <c r="AE51" i="15" s="1"/>
  <c r="AE52" i="15" s="1"/>
  <c r="AE53" i="15" s="1"/>
  <c r="AE54" i="15" s="1"/>
  <c r="AE55" i="15" s="1"/>
  <c r="AE56" i="15" s="1"/>
  <c r="AE57" i="15" s="1"/>
  <c r="AE58" i="15" s="1"/>
  <c r="AE59" i="15" s="1"/>
  <c r="AE60" i="15" s="1"/>
  <c r="AE61" i="15" s="1"/>
  <c r="AE62" i="15" s="1"/>
  <c r="AE63" i="15" s="1"/>
  <c r="AE64" i="15" s="1"/>
  <c r="AE65" i="15" s="1"/>
  <c r="AE66" i="15" s="1"/>
  <c r="AE67" i="15" s="1"/>
  <c r="AE68" i="15" s="1"/>
  <c r="AE69" i="15" s="1"/>
  <c r="AE70" i="15" s="1"/>
  <c r="AE71" i="15" s="1"/>
  <c r="AE72" i="15" s="1"/>
  <c r="AE73" i="15" s="1"/>
  <c r="AE74" i="15" s="1"/>
  <c r="AE75" i="15" s="1"/>
  <c r="AE76" i="15" s="1"/>
  <c r="AE77" i="15" s="1"/>
  <c r="AE78" i="15" s="1"/>
  <c r="AE79" i="15" s="1"/>
  <c r="AE80" i="15" s="1"/>
  <c r="AE81" i="15" s="1"/>
  <c r="AE82" i="15" s="1"/>
  <c r="AE83" i="15" s="1"/>
  <c r="AE84" i="15" s="1"/>
  <c r="AE85" i="15" s="1"/>
  <c r="AE86" i="15" s="1"/>
  <c r="AE87" i="15" s="1"/>
  <c r="AE88" i="15" s="1"/>
  <c r="AE89" i="15" s="1"/>
  <c r="AE90" i="15" s="1"/>
  <c r="AE91" i="15" s="1"/>
  <c r="AE92" i="15" s="1"/>
  <c r="AE93" i="15" s="1"/>
  <c r="AE94" i="15" s="1"/>
  <c r="AE95" i="15" s="1"/>
  <c r="AE96" i="15" s="1"/>
  <c r="AE97" i="15" s="1"/>
  <c r="AE98" i="15" s="1"/>
  <c r="AE99" i="15" s="1"/>
  <c r="AE100" i="15" s="1"/>
  <c r="AE101" i="15" s="1"/>
  <c r="AE102" i="15" s="1"/>
  <c r="AE103" i="15" s="1"/>
  <c r="AE104" i="15" s="1"/>
  <c r="AE105" i="15" s="1"/>
  <c r="AE106" i="15" s="1"/>
  <c r="AE107" i="15" s="1"/>
  <c r="AE108" i="15" s="1"/>
  <c r="AE109" i="15" s="1"/>
  <c r="AE110" i="15" s="1"/>
  <c r="AE111" i="15" s="1"/>
  <c r="AE112" i="15" s="1"/>
  <c r="AE113" i="15" s="1"/>
  <c r="AE114" i="15" s="1"/>
  <c r="AE115" i="15" s="1"/>
  <c r="AE116" i="15" s="1"/>
  <c r="AE117" i="15" s="1"/>
  <c r="AE118" i="15" s="1"/>
  <c r="AE119" i="15" s="1"/>
  <c r="AE120" i="15" s="1"/>
  <c r="AE121" i="15" s="1"/>
  <c r="AE122" i="15" s="1"/>
  <c r="AE123" i="15" s="1"/>
  <c r="AE124" i="15" s="1"/>
  <c r="AE125" i="15" s="1"/>
  <c r="AE126" i="15" s="1"/>
  <c r="AE127" i="15" s="1"/>
  <c r="AE128" i="15" s="1"/>
  <c r="AE129" i="15" s="1"/>
  <c r="AE130" i="15" s="1"/>
  <c r="AE131" i="15" s="1"/>
  <c r="AE132" i="15" s="1"/>
  <c r="AE133" i="15" s="1"/>
  <c r="AE134" i="15" s="1"/>
  <c r="AE135" i="15" s="1"/>
  <c r="AE136" i="15" s="1"/>
  <c r="AE137" i="15" s="1"/>
  <c r="AE138" i="15" s="1"/>
  <c r="AE139" i="15" s="1"/>
  <c r="AE140" i="15" s="1"/>
  <c r="AE141" i="15" s="1"/>
  <c r="AE142" i="15" s="1"/>
  <c r="AE143" i="15" s="1"/>
  <c r="AE144" i="15" s="1"/>
  <c r="AE145" i="15" s="1"/>
  <c r="AE146" i="15" s="1"/>
  <c r="AE147" i="15" s="1"/>
  <c r="AE148" i="15" s="1"/>
  <c r="AE149" i="15" s="1"/>
  <c r="AE150" i="15" s="1"/>
  <c r="AE151" i="15" s="1"/>
  <c r="AE152" i="15" s="1"/>
  <c r="AE153" i="15" s="1"/>
  <c r="AE154" i="15" s="1"/>
  <c r="AE155" i="15" s="1"/>
  <c r="AE156" i="15" s="1"/>
  <c r="AE157" i="15" s="1"/>
  <c r="AE158" i="15" s="1"/>
  <c r="AE159" i="15" s="1"/>
  <c r="AE160" i="15" s="1"/>
  <c r="AE161" i="15" s="1"/>
  <c r="AE162" i="15" s="1"/>
  <c r="AE163" i="15" s="1"/>
  <c r="AE164" i="15" s="1"/>
  <c r="AE165" i="15" s="1"/>
  <c r="AE166" i="15" s="1"/>
  <c r="AE167" i="15" s="1"/>
  <c r="AE168" i="15" s="1"/>
  <c r="AE169" i="15" s="1"/>
  <c r="AE170" i="15" s="1"/>
  <c r="AE171" i="15" s="1"/>
  <c r="AE172" i="15" s="1"/>
  <c r="AE173" i="15" s="1"/>
  <c r="AE174" i="15" s="1"/>
  <c r="AE175" i="15" s="1"/>
  <c r="AE176" i="15" s="1"/>
  <c r="AE177" i="15" s="1"/>
  <c r="AE178" i="15" s="1"/>
  <c r="AE179" i="15" s="1"/>
  <c r="AE180" i="15" s="1"/>
  <c r="AE181" i="15" s="1"/>
  <c r="AE182" i="15" s="1"/>
  <c r="AE183" i="15" s="1"/>
  <c r="AE184" i="15" s="1"/>
  <c r="AE185" i="15" s="1"/>
  <c r="AE186" i="15" s="1"/>
  <c r="AE187" i="15" s="1"/>
  <c r="AE188" i="15" s="1"/>
  <c r="AE189" i="15" s="1"/>
  <c r="AH269" i="15"/>
  <c r="AG269" i="15" s="1"/>
  <c r="AH176" i="15"/>
  <c r="AG176" i="15" s="1"/>
  <c r="AH153" i="15"/>
  <c r="AG153" i="15" s="1"/>
  <c r="AH229" i="15"/>
  <c r="AG229" i="15" s="1"/>
  <c r="AH126" i="15"/>
  <c r="AG126" i="15" s="1"/>
  <c r="AH348" i="15"/>
  <c r="AG348" i="15" s="1"/>
  <c r="AH266" i="15"/>
  <c r="AG266" i="15" s="1"/>
  <c r="S14" i="14"/>
  <c r="AH338" i="15"/>
  <c r="AG338" i="15" s="1"/>
  <c r="AH397" i="15"/>
  <c r="AG397" i="15" s="1"/>
  <c r="AH366" i="15"/>
  <c r="AG366" i="15" s="1"/>
  <c r="AH151" i="15"/>
  <c r="AG151" i="15" s="1"/>
  <c r="AH270" i="15"/>
  <c r="AG270" i="15" s="1"/>
  <c r="AH432" i="15"/>
  <c r="AG432" i="15" s="1"/>
  <c r="AH465" i="15"/>
  <c r="AG465" i="15" s="1"/>
  <c r="AH427" i="15"/>
  <c r="AG427" i="15" s="1"/>
  <c r="AH398" i="15"/>
  <c r="AG398" i="15" s="1"/>
  <c r="AH60" i="15"/>
  <c r="AG60" i="15" s="1"/>
  <c r="AH211" i="15"/>
  <c r="AG211" i="15" s="1"/>
  <c r="AH213" i="15"/>
  <c r="AG213" i="15" s="1"/>
  <c r="AH374" i="15"/>
  <c r="AG374" i="15" s="1"/>
  <c r="AH58" i="15"/>
  <c r="AG58" i="15" s="1"/>
  <c r="AH145" i="15"/>
  <c r="AG145" i="15" s="1"/>
  <c r="AH193" i="15"/>
  <c r="AG193" i="15" s="1"/>
  <c r="AH244" i="15"/>
  <c r="AG244" i="15" s="1"/>
  <c r="AH119" i="15"/>
  <c r="AG119" i="15" s="1"/>
  <c r="U14" i="14"/>
  <c r="AH45" i="15"/>
  <c r="AG45" i="15" s="1"/>
  <c r="AH306" i="15"/>
  <c r="AG306" i="15" s="1"/>
  <c r="AH175" i="15"/>
  <c r="AG175" i="15" s="1"/>
  <c r="AH261" i="15"/>
  <c r="AG261" i="15" s="1"/>
  <c r="AH226" i="15"/>
  <c r="AG226" i="15" s="1"/>
  <c r="AH56" i="15"/>
  <c r="AG56" i="15" s="1"/>
  <c r="AH111" i="15"/>
  <c r="AG111" i="15" s="1"/>
  <c r="AH196" i="15"/>
  <c r="AG196" i="15" s="1"/>
  <c r="AH36" i="15"/>
  <c r="AG36" i="15" s="1"/>
  <c r="AH137" i="15"/>
  <c r="AG137" i="15" s="1"/>
  <c r="AH207" i="15"/>
  <c r="AG207" i="15" s="1"/>
  <c r="AH487" i="15"/>
  <c r="AG487" i="15" s="1"/>
  <c r="AH474" i="15"/>
  <c r="AG474" i="15" s="1"/>
  <c r="AH396" i="15"/>
  <c r="AG396" i="15" s="1"/>
  <c r="AH38" i="15"/>
  <c r="AG38" i="15" s="1"/>
  <c r="AH331" i="15"/>
  <c r="AG331" i="15" s="1"/>
  <c r="AH154" i="15"/>
  <c r="AG154" i="15" s="1"/>
  <c r="AH217" i="15"/>
  <c r="AG217" i="15" s="1"/>
  <c r="AH253" i="15"/>
  <c r="AG253" i="15" s="1"/>
  <c r="AH488" i="15"/>
  <c r="AG488" i="15" s="1"/>
  <c r="AH101" i="15"/>
  <c r="AG101" i="15" s="1"/>
  <c r="AH332" i="15"/>
  <c r="AG332" i="15" s="1"/>
  <c r="AH222" i="15"/>
  <c r="AG222" i="15" s="1"/>
  <c r="W14" i="14"/>
  <c r="AH24" i="15"/>
  <c r="AG24" i="15" s="1"/>
  <c r="AH468" i="15"/>
  <c r="AG468" i="15" s="1"/>
  <c r="AH214" i="15"/>
  <c r="AG214" i="15" s="1"/>
  <c r="AH131" i="15"/>
  <c r="AG131" i="15" s="1"/>
  <c r="AH77" i="15"/>
  <c r="AG77" i="15" s="1"/>
  <c r="AH409" i="15"/>
  <c r="AG409" i="15" s="1"/>
  <c r="AF14" i="14"/>
  <c r="AH388" i="15"/>
  <c r="AG388" i="15" s="1"/>
  <c r="AD14" i="14"/>
  <c r="AH440" i="15"/>
  <c r="AG440" i="15" s="1"/>
  <c r="AH124" i="15"/>
  <c r="AG124" i="15" s="1"/>
  <c r="AH299" i="15"/>
  <c r="AG299" i="15" s="1"/>
  <c r="AH436" i="15"/>
  <c r="AG436" i="15" s="1"/>
  <c r="AH453" i="15"/>
  <c r="AG453" i="15" s="1"/>
  <c r="AH239" i="15"/>
  <c r="AG239" i="15" s="1"/>
  <c r="AH262" i="15"/>
  <c r="AG262" i="15" s="1"/>
  <c r="AH32" i="15"/>
  <c r="AG32" i="15" s="1"/>
  <c r="AH133" i="15"/>
  <c r="AG133" i="15" s="1"/>
  <c r="AH381" i="15"/>
  <c r="AG381" i="15" s="1"/>
  <c r="AH88" i="15"/>
  <c r="AG88" i="15" s="1"/>
  <c r="AH483" i="15"/>
  <c r="AG483" i="15" s="1"/>
  <c r="AH123" i="15"/>
  <c r="AG123" i="15" s="1"/>
  <c r="AH336" i="15"/>
  <c r="AG336" i="15" s="1"/>
  <c r="AH65" i="15"/>
  <c r="AG65" i="15" s="1"/>
  <c r="AH486" i="15"/>
  <c r="AG486" i="15" s="1"/>
  <c r="AH64" i="15"/>
  <c r="AG64" i="15" s="1"/>
  <c r="AH194" i="15"/>
  <c r="AG194" i="15" s="1"/>
  <c r="AH130" i="15"/>
  <c r="AG130" i="15" s="1"/>
  <c r="AH288" i="15"/>
  <c r="AG288" i="15" s="1"/>
  <c r="AH375" i="15"/>
  <c r="AG375" i="15" s="1"/>
  <c r="AH110" i="15"/>
  <c r="AG110" i="15" s="1"/>
  <c r="AH62" i="15"/>
  <c r="AG62" i="15" s="1"/>
  <c r="AH187" i="15"/>
  <c r="AG187" i="15" s="1"/>
  <c r="AH172" i="15"/>
  <c r="AG172" i="15" s="1"/>
  <c r="AH71" i="15"/>
  <c r="AG71" i="15" s="1"/>
  <c r="AH370" i="15"/>
  <c r="AG370" i="15" s="1"/>
  <c r="AH144" i="15"/>
  <c r="AG144" i="15" s="1"/>
  <c r="AH399" i="15"/>
  <c r="AG399" i="15" s="1"/>
  <c r="AH478" i="15"/>
  <c r="AG478" i="15" s="1"/>
  <c r="AH461" i="15"/>
  <c r="AG461" i="15" s="1"/>
  <c r="AH78" i="15"/>
  <c r="AG78" i="15" s="1"/>
  <c r="AH113" i="15"/>
  <c r="AG113" i="15" s="1"/>
  <c r="AH326" i="15"/>
  <c r="AG326" i="15" s="1"/>
  <c r="AH425" i="15"/>
  <c r="AG425" i="15" s="1"/>
  <c r="AH102" i="15"/>
  <c r="AG102" i="15" s="1"/>
  <c r="AH275" i="15"/>
  <c r="AG275" i="15" s="1"/>
  <c r="AH321" i="15"/>
  <c r="AG321" i="15" s="1"/>
  <c r="AH415" i="15"/>
  <c r="AG415" i="15" s="1"/>
  <c r="AH466" i="15"/>
  <c r="AG466" i="15" s="1"/>
  <c r="AH142" i="15"/>
  <c r="AG142" i="15" s="1"/>
  <c r="AH63" i="15"/>
  <c r="AG63" i="15" s="1"/>
  <c r="AH353" i="15"/>
  <c r="AG353" i="15" s="1"/>
  <c r="AH57" i="15"/>
  <c r="AG57" i="15" s="1"/>
  <c r="AH190" i="15"/>
  <c r="AG190" i="15" s="1"/>
  <c r="AH236" i="15"/>
  <c r="AG236" i="15" s="1"/>
  <c r="AH291" i="15"/>
  <c r="AG291" i="15" s="1"/>
  <c r="AH452" i="15"/>
  <c r="AG452" i="15" s="1"/>
  <c r="AH117" i="15"/>
  <c r="AG117" i="15" s="1"/>
  <c r="AH158" i="15"/>
  <c r="AG158" i="15" s="1"/>
  <c r="AH263" i="15"/>
  <c r="AG263" i="15" s="1"/>
  <c r="AH94" i="15"/>
  <c r="AG94" i="15" s="1"/>
  <c r="AH482" i="15"/>
  <c r="AG482" i="15" s="1"/>
  <c r="AH150" i="15"/>
  <c r="AG150" i="15" s="1"/>
  <c r="AH93" i="15"/>
  <c r="AG93" i="15" s="1"/>
  <c r="AH205" i="15"/>
  <c r="AG205" i="15" s="1"/>
  <c r="AH179" i="15"/>
  <c r="AG179" i="15" s="1"/>
  <c r="AH100" i="15"/>
  <c r="AG100" i="15" s="1"/>
  <c r="AH127" i="15"/>
  <c r="AG127" i="15" s="1"/>
  <c r="AH413" i="15"/>
  <c r="AG413" i="15" s="1"/>
  <c r="AH293" i="15"/>
  <c r="AG293" i="15" s="1"/>
  <c r="AH40" i="15"/>
  <c r="AG40" i="15" s="1"/>
  <c r="AH234" i="15"/>
  <c r="AG234" i="15" s="1"/>
  <c r="AH283" i="15"/>
  <c r="AG283" i="15" s="1"/>
  <c r="AH112" i="15"/>
  <c r="AG112" i="15" s="1"/>
  <c r="AH251" i="15"/>
  <c r="AG251" i="15" s="1"/>
  <c r="AH85" i="15"/>
  <c r="AG85" i="15" s="1"/>
  <c r="AH31" i="15"/>
  <c r="AG31" i="15" s="1"/>
  <c r="AH463" i="15"/>
  <c r="AG463" i="15" s="1"/>
  <c r="AH103" i="15"/>
  <c r="AG103" i="15" s="1"/>
  <c r="AH247" i="15"/>
  <c r="AG247" i="15" s="1"/>
  <c r="AH73" i="15"/>
  <c r="AG73" i="15" s="1"/>
  <c r="AH447" i="15"/>
  <c r="AG447" i="15" s="1"/>
  <c r="AH181" i="15"/>
  <c r="AG181" i="15" s="1"/>
  <c r="AH473" i="15"/>
  <c r="AG473" i="15" s="1"/>
  <c r="AH241" i="15"/>
  <c r="AG241" i="15" s="1"/>
  <c r="AH79" i="15"/>
  <c r="AG79" i="15" s="1"/>
  <c r="AH367" i="15"/>
  <c r="AG367" i="15" s="1"/>
  <c r="AH294" i="15"/>
  <c r="AG294" i="15" s="1"/>
  <c r="R14" i="14"/>
  <c r="AH386" i="15"/>
  <c r="AG386" i="15" s="1"/>
  <c r="AH470" i="15"/>
  <c r="AG470" i="15" s="1"/>
  <c r="AH149" i="15"/>
  <c r="AG149" i="15" s="1"/>
  <c r="AH171" i="15"/>
  <c r="AG171" i="15" s="1"/>
  <c r="AH245" i="15"/>
  <c r="AG245" i="15" s="1"/>
  <c r="AH360" i="15"/>
  <c r="AG360" i="15" s="1"/>
  <c r="AH184" i="15"/>
  <c r="AG184" i="15" s="1"/>
  <c r="AH15" i="15"/>
  <c r="AG15" i="15" s="1"/>
  <c r="AH434" i="15"/>
  <c r="AG434" i="15" s="1"/>
  <c r="AH218" i="15"/>
  <c r="AG218" i="15" s="1"/>
  <c r="AH383" i="15"/>
  <c r="AG383" i="15" s="1"/>
  <c r="AH328" i="15"/>
  <c r="AG328" i="15" s="1"/>
  <c r="AH323" i="15"/>
  <c r="AG323" i="15" s="1"/>
  <c r="AH343" i="15"/>
  <c r="AG343" i="15" s="1"/>
  <c r="AH377" i="15"/>
  <c r="AG377" i="15" s="1"/>
  <c r="AH180" i="15"/>
  <c r="AG180" i="15" s="1"/>
  <c r="AH174" i="15"/>
  <c r="AG174" i="15" s="1"/>
  <c r="AH206" i="15"/>
  <c r="AG206" i="15" s="1"/>
  <c r="AH37" i="15"/>
  <c r="AG37" i="15" s="1"/>
  <c r="AH420" i="15"/>
  <c r="AG420" i="15" s="1"/>
  <c r="AH333" i="15"/>
  <c r="AG333" i="15" s="1"/>
  <c r="AH86" i="15"/>
  <c r="AG86" i="15" s="1"/>
  <c r="AH433" i="15"/>
  <c r="AG433" i="15" s="1"/>
  <c r="AH250" i="15"/>
  <c r="AG250" i="15" s="1"/>
  <c r="AH34" i="15"/>
  <c r="AG34" i="15" s="1"/>
  <c r="AH462" i="15"/>
  <c r="AG462" i="15" s="1"/>
  <c r="AH423" i="15"/>
  <c r="AG423" i="15" s="1"/>
  <c r="AH91" i="15"/>
  <c r="AG91" i="15" s="1"/>
  <c r="AH406" i="15"/>
  <c r="AG406" i="15" s="1"/>
  <c r="AH265" i="15"/>
  <c r="AG265" i="15" s="1"/>
  <c r="AH49" i="15"/>
  <c r="AG49" i="15" s="1"/>
  <c r="AH426" i="15"/>
  <c r="AG426" i="15" s="1"/>
  <c r="AH215" i="15"/>
  <c r="AG215" i="15" s="1"/>
  <c r="AC14" i="14"/>
  <c r="AH469" i="15"/>
  <c r="AG469" i="15" s="1"/>
  <c r="AH242" i="15"/>
  <c r="AG242" i="15" s="1"/>
  <c r="AH18" i="15"/>
  <c r="AG18" i="15" s="1"/>
  <c r="AH128" i="15"/>
  <c r="AG128" i="15" s="1"/>
  <c r="AH90" i="15"/>
  <c r="AG90" i="15" s="1"/>
  <c r="AH476" i="15"/>
  <c r="AG476" i="15" s="1"/>
  <c r="AH21" i="15"/>
  <c r="AG21" i="15" s="1"/>
  <c r="AH429" i="15"/>
  <c r="AG429" i="15" s="1"/>
  <c r="AH122" i="15"/>
  <c r="AG122" i="15" s="1"/>
  <c r="AH363" i="15"/>
  <c r="AG363" i="15" s="1"/>
  <c r="AH344" i="15"/>
  <c r="AG344" i="15" s="1"/>
  <c r="AH168" i="15"/>
  <c r="AG168" i="15" s="1"/>
  <c r="AH208" i="15"/>
  <c r="AG208" i="15" s="1"/>
  <c r="AH419" i="15"/>
  <c r="AG419" i="15" s="1"/>
  <c r="AH121" i="15"/>
  <c r="AG121" i="15" s="1"/>
  <c r="AH437" i="15"/>
  <c r="AG437" i="15" s="1"/>
  <c r="AH274" i="15"/>
  <c r="AG274" i="15" s="1"/>
  <c r="AH405" i="15"/>
  <c r="AG405" i="15" s="1"/>
  <c r="AH157" i="15"/>
  <c r="AG157" i="15" s="1"/>
  <c r="AH277" i="15"/>
  <c r="AG277" i="15" s="1"/>
  <c r="AH300" i="15"/>
  <c r="AG300" i="15" s="1"/>
  <c r="AH228" i="15"/>
  <c r="AG228" i="15" s="1"/>
  <c r="AH138" i="15"/>
  <c r="AG138" i="15" s="1"/>
  <c r="AH359" i="15"/>
  <c r="AG359" i="15" s="1"/>
  <c r="AH30" i="15"/>
  <c r="AG30" i="15" s="1"/>
  <c r="AH404" i="15"/>
  <c r="AG404" i="15" s="1"/>
  <c r="AH61" i="15"/>
  <c r="AG61" i="15" s="1"/>
  <c r="AH203" i="15"/>
  <c r="AG203" i="15" s="1"/>
  <c r="AH89" i="15"/>
  <c r="AG89" i="15" s="1"/>
  <c r="AH257" i="15"/>
  <c r="AG257" i="15" s="1"/>
  <c r="AH47" i="15"/>
  <c r="AG47" i="15" s="1"/>
  <c r="AH417" i="15"/>
  <c r="AG417" i="15" s="1"/>
  <c r="AH118" i="15"/>
  <c r="AG118" i="15" s="1"/>
  <c r="AH320" i="15"/>
  <c r="AG320" i="15" s="1"/>
  <c r="AH43" i="15"/>
  <c r="AG43" i="15" s="1"/>
  <c r="AH402" i="15"/>
  <c r="AG402" i="15" s="1"/>
  <c r="AH129" i="15"/>
  <c r="AG129" i="15" s="1"/>
  <c r="AH307" i="15"/>
  <c r="AG307" i="15" s="1"/>
  <c r="AH304" i="15"/>
  <c r="AG304" i="15" s="1"/>
  <c r="AH183" i="15"/>
  <c r="AG183" i="15" s="1"/>
  <c r="AH410" i="15"/>
  <c r="AG410" i="15" s="1"/>
  <c r="AH232" i="15"/>
  <c r="AG232" i="15" s="1"/>
  <c r="AH311" i="15"/>
  <c r="AG311" i="15" s="1"/>
  <c r="AH301" i="15"/>
  <c r="AG301" i="15" s="1"/>
  <c r="AH431" i="15"/>
  <c r="AG431" i="15" s="1"/>
  <c r="AH237" i="15"/>
  <c r="AG237" i="15" s="1"/>
  <c r="AH489" i="15"/>
  <c r="AG489" i="15" s="1"/>
  <c r="AH446" i="15"/>
  <c r="AG446" i="15" s="1"/>
  <c r="AH312" i="15"/>
  <c r="AG312" i="15" s="1"/>
  <c r="AH392" i="15"/>
  <c r="AG392" i="15" s="1"/>
  <c r="AH273" i="15"/>
  <c r="AG273" i="15" s="1"/>
  <c r="AH210" i="15"/>
  <c r="AG210" i="15" s="1"/>
  <c r="AH10" i="15"/>
  <c r="AG10" i="15" s="1"/>
  <c r="AH120" i="15"/>
  <c r="AG120" i="15" s="1"/>
  <c r="AH264" i="15"/>
  <c r="AG264" i="15" s="1"/>
  <c r="AH27" i="15"/>
  <c r="AG27" i="15" s="1"/>
  <c r="AH280" i="15"/>
  <c r="AG280" i="15" s="1"/>
  <c r="AH439" i="15"/>
  <c r="AG439" i="15" s="1"/>
  <c r="AH143" i="15"/>
  <c r="AG143" i="15" s="1"/>
  <c r="AH391" i="15"/>
  <c r="AG391" i="15" s="1"/>
  <c r="AH378" i="15"/>
  <c r="AG378" i="15" s="1"/>
  <c r="AH390" i="15"/>
  <c r="AG390" i="15" s="1"/>
  <c r="AH28" i="15"/>
  <c r="AG28" i="15" s="1"/>
  <c r="AH349" i="15"/>
  <c r="AG349" i="15" s="1"/>
  <c r="AH191" i="15"/>
  <c r="AG191" i="15" s="1"/>
  <c r="AH337" i="15"/>
  <c r="AG337" i="15" s="1"/>
  <c r="AH220" i="15"/>
  <c r="AG220" i="15" s="1"/>
  <c r="AH76" i="15"/>
  <c r="AG76" i="15" s="1"/>
  <c r="Z14" i="14"/>
  <c r="AH327" i="15"/>
  <c r="AG327" i="15" s="1"/>
  <c r="AH445" i="15"/>
  <c r="AG445" i="15" s="1"/>
  <c r="AH309" i="15"/>
  <c r="AG309" i="15" s="1"/>
  <c r="AH287" i="15"/>
  <c r="AG287" i="15" s="1"/>
  <c r="AH164" i="15"/>
  <c r="AG164" i="15" s="1"/>
  <c r="AH459" i="15"/>
  <c r="AG459" i="15" s="1"/>
  <c r="AH334" i="15"/>
  <c r="AG334" i="15" s="1"/>
  <c r="AH66" i="15"/>
  <c r="AG66" i="15" s="1"/>
  <c r="AH471" i="15"/>
  <c r="AG471" i="15" s="1"/>
  <c r="AH82" i="15"/>
  <c r="AG82" i="15" s="1"/>
  <c r="AH316" i="15"/>
  <c r="AG316" i="15" s="1"/>
  <c r="AH200" i="15"/>
  <c r="AG200" i="15" s="1"/>
  <c r="AH385" i="15"/>
  <c r="AG385" i="15" s="1"/>
  <c r="AH25" i="15"/>
  <c r="AG25" i="15" s="1"/>
  <c r="AH224" i="15"/>
  <c r="AG224" i="15" s="1"/>
  <c r="AH169" i="15"/>
  <c r="AG169" i="15" s="1"/>
  <c r="AH248" i="15"/>
  <c r="AG248" i="15" s="1"/>
  <c r="AH313" i="15"/>
  <c r="AG313" i="15" s="1"/>
  <c r="AH23" i="15"/>
  <c r="AG23" i="15" s="1"/>
  <c r="AH156" i="15"/>
  <c r="AG156" i="15" s="1"/>
  <c r="AH198" i="15"/>
  <c r="AG198" i="15" s="1"/>
  <c r="AH364" i="15"/>
  <c r="AG364" i="15" s="1"/>
  <c r="AH11" i="15"/>
  <c r="AG11" i="15" s="1"/>
  <c r="AH477" i="15"/>
  <c r="AG477" i="15" s="1"/>
  <c r="AH371" i="15"/>
  <c r="AG371" i="15" s="1"/>
  <c r="AH450" i="15"/>
  <c r="AG450" i="15" s="1"/>
  <c r="AH152" i="15"/>
  <c r="AG152" i="15" s="1"/>
  <c r="AH199" i="15"/>
  <c r="AG199" i="15" s="1"/>
  <c r="AH75" i="15"/>
  <c r="AG75" i="15" s="1"/>
  <c r="AH308" i="15"/>
  <c r="AG308" i="15" s="1"/>
  <c r="AH315" i="15"/>
  <c r="AG315" i="15" s="1"/>
  <c r="AH177" i="15"/>
  <c r="AG177" i="15" s="1"/>
  <c r="AH314" i="15"/>
  <c r="AG314" i="15" s="1"/>
  <c r="T14" i="14"/>
  <c r="AH155" i="15"/>
  <c r="AG155" i="15" s="1"/>
  <c r="V14" i="14"/>
  <c r="AH422" i="15"/>
  <c r="AG422" i="15" s="1"/>
  <c r="AH212" i="15"/>
  <c r="AG212" i="15" s="1"/>
  <c r="AH235" i="15"/>
  <c r="AG235" i="15" s="1"/>
  <c r="AH365" i="15"/>
  <c r="AG365" i="15" s="1"/>
  <c r="AH22" i="15"/>
  <c r="AG22" i="15" s="1"/>
  <c r="AH178" i="15"/>
  <c r="AG178" i="15" s="1"/>
  <c r="AH441" i="15"/>
  <c r="AG441" i="15" s="1"/>
  <c r="AH416" i="15"/>
  <c r="AG416" i="15" s="1"/>
  <c r="AH350" i="15"/>
  <c r="AG350" i="15" s="1"/>
  <c r="AH467" i="15"/>
  <c r="AG467" i="15" s="1"/>
  <c r="AH221" i="15"/>
  <c r="AG221" i="15" s="1"/>
  <c r="AH99" i="15"/>
  <c r="AG99" i="15" s="1"/>
  <c r="AH165" i="15"/>
  <c r="AG165" i="15" s="1"/>
  <c r="AH290" i="15"/>
  <c r="AG290" i="15" s="1"/>
  <c r="AH285" i="15"/>
  <c r="AG285" i="15" s="1"/>
  <c r="AH430" i="15"/>
  <c r="AG430" i="15" s="1"/>
  <c r="AH44" i="15"/>
  <c r="AG44" i="15" s="1"/>
  <c r="AH394" i="15"/>
  <c r="AG394" i="15" s="1"/>
  <c r="AH114" i="15"/>
  <c r="AG114" i="15" s="1"/>
  <c r="AH403" i="15"/>
  <c r="AG403" i="15" s="1"/>
  <c r="AH167" i="15"/>
  <c r="AG167" i="15" s="1"/>
  <c r="AH26" i="15"/>
  <c r="AG26" i="15" s="1"/>
  <c r="AH216" i="15"/>
  <c r="AG216" i="15" s="1"/>
  <c r="AH443" i="15"/>
  <c r="AG443" i="15" s="1"/>
  <c r="AH435" i="15"/>
  <c r="AG435" i="15" s="1"/>
  <c r="AH16" i="15"/>
  <c r="AG16" i="15" s="1"/>
  <c r="AH376" i="15"/>
  <c r="AG376" i="15" s="1"/>
  <c r="AH140" i="15"/>
  <c r="AG140" i="15" s="1"/>
  <c r="AH20" i="15"/>
  <c r="AG20" i="15" s="1"/>
  <c r="AH421" i="15"/>
  <c r="AG421" i="15" s="1"/>
  <c r="AH411" i="15"/>
  <c r="AG411" i="15" s="1"/>
  <c r="AH240" i="15"/>
  <c r="AG240" i="15" s="1"/>
  <c r="AH418" i="15"/>
  <c r="AG418" i="15" s="1"/>
  <c r="AH107" i="15"/>
  <c r="AG107" i="15" s="1"/>
  <c r="AH282" i="15"/>
  <c r="AG282" i="15" s="1"/>
  <c r="AH303" i="15"/>
  <c r="AG303" i="15" s="1"/>
  <c r="AH192" i="15"/>
  <c r="AG192" i="15" s="1"/>
  <c r="AH105" i="15"/>
  <c r="AG105" i="15" s="1"/>
  <c r="AH472" i="15"/>
  <c r="AG472" i="15" s="1"/>
  <c r="AH195" i="15"/>
  <c r="AG195" i="15" s="1"/>
  <c r="AH395" i="15"/>
  <c r="AG395" i="15" s="1"/>
  <c r="AH457" i="15"/>
  <c r="AG457" i="15" s="1"/>
  <c r="AH13" i="15"/>
  <c r="AG13" i="15" s="1"/>
  <c r="AH373" i="15"/>
  <c r="AG373" i="15" s="1"/>
  <c r="AH14" i="15"/>
  <c r="AG14" i="15" s="1"/>
  <c r="AH341" i="15"/>
  <c r="AG341" i="15" s="1"/>
  <c r="AH438" i="15"/>
  <c r="AG438" i="15" s="1"/>
  <c r="AH255" i="15"/>
  <c r="AG255" i="15" s="1"/>
  <c r="AH29" i="15"/>
  <c r="AG29" i="15" s="1"/>
  <c r="AH451" i="15"/>
  <c r="AG451" i="15" s="1"/>
  <c r="AH276" i="15"/>
  <c r="AG276" i="15" s="1"/>
  <c r="AH72" i="15"/>
  <c r="AG72" i="15" s="1"/>
  <c r="AH339" i="15"/>
  <c r="AG339" i="15" s="1"/>
  <c r="AH59" i="15"/>
  <c r="AG59" i="15" s="1"/>
  <c r="AH132" i="15"/>
  <c r="AG132" i="15" s="1"/>
  <c r="AH83" i="15"/>
  <c r="AG83" i="15" s="1"/>
  <c r="AH444" i="15"/>
  <c r="AG444" i="15" s="1"/>
  <c r="AH46" i="15"/>
  <c r="AG46" i="15" s="1"/>
  <c r="AH458" i="15"/>
  <c r="AG458" i="15" s="1"/>
  <c r="AH479" i="15"/>
  <c r="AG479" i="15" s="1"/>
  <c r="AH317" i="15"/>
  <c r="AG317" i="15" s="1"/>
  <c r="AH54" i="15"/>
  <c r="AG54" i="15" s="1"/>
  <c r="AH455" i="15"/>
  <c r="AG455" i="15" s="1"/>
  <c r="AH408" i="15"/>
  <c r="AG408" i="15" s="1"/>
  <c r="AH97" i="15"/>
  <c r="AG97" i="15" s="1"/>
  <c r="AH302" i="15"/>
  <c r="AG302" i="15" s="1"/>
  <c r="AH92" i="15"/>
  <c r="AG92" i="15" s="1"/>
  <c r="AH96" i="15"/>
  <c r="AG96" i="15" s="1"/>
  <c r="AH69" i="15"/>
  <c r="AG69" i="15" s="1"/>
  <c r="AH42" i="15"/>
  <c r="AG42" i="15" s="1"/>
  <c r="AH357" i="15"/>
  <c r="AG357" i="15" s="1"/>
  <c r="AH259" i="15"/>
  <c r="AG259" i="15" s="1"/>
  <c r="AH384" i="15"/>
  <c r="AG384" i="15" s="1"/>
  <c r="AH258" i="15"/>
  <c r="AG258" i="15" s="1"/>
  <c r="AH480" i="15"/>
  <c r="AG480" i="15" s="1"/>
  <c r="AH39" i="15"/>
  <c r="AG39" i="15" s="1"/>
  <c r="AH19" i="15"/>
  <c r="AG19" i="15" s="1"/>
  <c r="AH33" i="15"/>
  <c r="AG33" i="15" s="1"/>
  <c r="AH159" i="15"/>
  <c r="AG159" i="15" s="1"/>
  <c r="AH448" i="15"/>
  <c r="AG448" i="15" s="1"/>
  <c r="AH202" i="15"/>
  <c r="AG202" i="15" s="1"/>
  <c r="AH106" i="15"/>
  <c r="AG106" i="15" s="1"/>
  <c r="AH345" i="15"/>
  <c r="AG345" i="15" s="1"/>
  <c r="AH41" i="15"/>
  <c r="AG41" i="15" s="1"/>
  <c r="AH286" i="15"/>
  <c r="AG286" i="15" s="1"/>
  <c r="AH296" i="15"/>
  <c r="AG296" i="15" s="1"/>
  <c r="AH351" i="15"/>
  <c r="AG351" i="15" s="1"/>
  <c r="AH53" i="15"/>
  <c r="AG53" i="15" s="1"/>
  <c r="AH387" i="15"/>
  <c r="AG387" i="15" s="1"/>
  <c r="AH98" i="15"/>
  <c r="AG98" i="15" s="1"/>
  <c r="AH484" i="15"/>
  <c r="AG484" i="15" s="1"/>
  <c r="AH310" i="15"/>
  <c r="AG310" i="15" s="1"/>
  <c r="AH166" i="15"/>
  <c r="AG166" i="15" s="1"/>
  <c r="AH424" i="15"/>
  <c r="AG424" i="15" s="1"/>
  <c r="AH254" i="15"/>
  <c r="AG254" i="15" s="1"/>
  <c r="AH108" i="15"/>
  <c r="AG108" i="15" s="1"/>
  <c r="AH335" i="15"/>
  <c r="AG335" i="15" s="1"/>
  <c r="AH249" i="15"/>
  <c r="AG249" i="15" s="1"/>
  <c r="AH231" i="15"/>
  <c r="AG231" i="15" s="1"/>
  <c r="AH289" i="15"/>
  <c r="AG289" i="15" s="1"/>
  <c r="AH355" i="15"/>
  <c r="AG355" i="15" s="1"/>
  <c r="AH368" i="15"/>
  <c r="AG368" i="15" s="1"/>
  <c r="AH115" i="15"/>
  <c r="AG115" i="15" s="1"/>
  <c r="AH354" i="15"/>
  <c r="AG354" i="15" s="1"/>
  <c r="AH223" i="15"/>
  <c r="AG223" i="15" s="1"/>
  <c r="AH412" i="15"/>
  <c r="AG412" i="15" s="1"/>
  <c r="AH227" i="15"/>
  <c r="AG227" i="15" s="1"/>
  <c r="AH379" i="15"/>
  <c r="AG379" i="15" s="1"/>
  <c r="AH380" i="15"/>
  <c r="AG380" i="15" s="1"/>
  <c r="AH17" i="15"/>
  <c r="AG17" i="15" s="1"/>
  <c r="AH204" i="15"/>
  <c r="AG204" i="15" s="1"/>
  <c r="AH298" i="15"/>
  <c r="AG298" i="15" s="1"/>
  <c r="AH148" i="15"/>
  <c r="AG148" i="15" s="1"/>
  <c r="AH161" i="15"/>
  <c r="AG161" i="15" s="1"/>
  <c r="AH147" i="15"/>
  <c r="AG147" i="15" s="1"/>
  <c r="AH475" i="15"/>
  <c r="AG475" i="15" s="1"/>
  <c r="AH12" i="15"/>
  <c r="AG12" i="15" s="1"/>
  <c r="AH188" i="15"/>
  <c r="AG188" i="15" s="1"/>
  <c r="AH485" i="15"/>
  <c r="AG485" i="15" s="1"/>
  <c r="AH225" i="15"/>
  <c r="AG225" i="15" s="1"/>
  <c r="AH372" i="15"/>
  <c r="AG372" i="15" s="1"/>
  <c r="AH67" i="15"/>
  <c r="AG67" i="15" s="1"/>
  <c r="AH347" i="15"/>
  <c r="AG347" i="15" s="1"/>
  <c r="AH230" i="15"/>
  <c r="AG230" i="15" s="1"/>
  <c r="AH219" i="15"/>
  <c r="AG219" i="15" s="1"/>
  <c r="AH233" i="15"/>
  <c r="AG233" i="15" s="1"/>
  <c r="AH139" i="15"/>
  <c r="AG139" i="15" s="1"/>
  <c r="AH48" i="15"/>
  <c r="AG48" i="15" s="1"/>
  <c r="AH449" i="15"/>
  <c r="AG449" i="15" s="1"/>
  <c r="AH104" i="15"/>
  <c r="AG104" i="15" s="1"/>
  <c r="AH243" i="15"/>
  <c r="AG243" i="15" s="1"/>
  <c r="AH325" i="15"/>
  <c r="AG325" i="15" s="1"/>
  <c r="AH456" i="15"/>
  <c r="AG456" i="15" s="1"/>
  <c r="AH252" i="15"/>
  <c r="AG252" i="15" s="1"/>
  <c r="AH135" i="15"/>
  <c r="AG135" i="15" s="1"/>
  <c r="AH267" i="15"/>
  <c r="AG267" i="15" s="1"/>
  <c r="AH369" i="15"/>
  <c r="AG369" i="15" s="1"/>
  <c r="AH162" i="15"/>
  <c r="AG162" i="15" s="1"/>
  <c r="AH136" i="15"/>
  <c r="AG136" i="15" s="1"/>
  <c r="AH35" i="15"/>
  <c r="AG35" i="15" s="1"/>
  <c r="AH125" i="15"/>
  <c r="AG125" i="15" s="1"/>
  <c r="AH256" i="15"/>
  <c r="AG256" i="15" s="1"/>
  <c r="AH481" i="15"/>
  <c r="AG481" i="15" s="1"/>
  <c r="AH238" i="15"/>
  <c r="AG238" i="15" s="1"/>
  <c r="AH185" i="15"/>
  <c r="AG185" i="15" s="1"/>
  <c r="AE14" i="14"/>
  <c r="X14" i="14"/>
  <c r="AH87" i="15"/>
  <c r="AG87" i="15" s="1"/>
  <c r="AH55" i="15"/>
  <c r="AG55" i="15" s="1"/>
  <c r="AH201" i="15"/>
  <c r="AG201" i="15" s="1"/>
  <c r="AH189" i="15"/>
  <c r="AG189" i="15" s="1"/>
  <c r="AH382" i="15"/>
  <c r="AG382" i="15" s="1"/>
  <c r="AH330" i="15"/>
  <c r="AG330" i="15" s="1"/>
  <c r="AH362" i="15"/>
  <c r="AG362" i="15" s="1"/>
  <c r="AH464" i="15"/>
  <c r="AG464" i="15" s="1"/>
  <c r="AH74" i="15"/>
  <c r="AG74" i="15" s="1"/>
  <c r="AH116" i="15"/>
  <c r="AG116" i="15" s="1"/>
  <c r="AH454" i="15"/>
  <c r="AG454" i="15" s="1"/>
  <c r="AH246" i="15"/>
  <c r="AG246" i="15" s="1"/>
  <c r="AH407" i="15"/>
  <c r="AG407" i="15" s="1"/>
  <c r="AH197" i="15"/>
  <c r="AG197" i="15" s="1"/>
  <c r="AH342" i="15"/>
  <c r="AG342" i="15" s="1"/>
  <c r="AA14" i="14"/>
  <c r="AH442" i="15"/>
  <c r="AG442" i="15" s="1"/>
  <c r="AH279" i="15"/>
  <c r="AG279" i="15" s="1"/>
  <c r="AH393" i="15"/>
  <c r="AG393" i="15" s="1"/>
  <c r="AH170" i="15"/>
  <c r="AG170" i="15" s="1"/>
  <c r="AH284" i="15"/>
  <c r="AG284" i="15" s="1"/>
  <c r="AH95" i="15"/>
  <c r="AG95" i="15" s="1"/>
  <c r="Y14" i="14"/>
  <c r="AH319" i="15"/>
  <c r="AG319" i="15" s="1"/>
  <c r="AH272" i="15"/>
  <c r="AG272" i="15" s="1"/>
  <c r="AH70" i="15"/>
  <c r="AG70" i="15" s="1"/>
  <c r="AH260" i="15"/>
  <c r="AG260" i="15" s="1"/>
  <c r="AH182" i="15"/>
  <c r="AG182" i="15" s="1"/>
  <c r="AH305" i="15"/>
  <c r="AG305" i="15" s="1"/>
  <c r="AH268" i="15"/>
  <c r="AG268" i="15" s="1"/>
  <c r="AH52" i="15"/>
  <c r="AG52" i="15" s="1"/>
  <c r="AH80" i="15"/>
  <c r="AG80" i="15" s="1"/>
  <c r="AH160" i="15"/>
  <c r="AG160" i="15" s="1"/>
  <c r="AH50" i="15"/>
  <c r="AG50" i="15" s="1"/>
  <c r="AH297" i="15"/>
  <c r="AG297" i="15" s="1"/>
  <c r="AH318" i="15"/>
  <c r="AG318" i="15" s="1"/>
  <c r="AH295" i="15"/>
  <c r="AG295" i="15" s="1"/>
  <c r="AH281" i="15"/>
  <c r="AG281" i="15" s="1"/>
  <c r="AH400" i="15"/>
  <c r="AG400" i="15" s="1"/>
  <c r="AH329" i="15"/>
  <c r="AG329" i="15" s="1"/>
  <c r="AH460" i="15"/>
  <c r="AG460" i="15" s="1"/>
  <c r="AH278" i="15"/>
  <c r="AG278" i="15" s="1"/>
  <c r="AH428" i="15"/>
  <c r="AG428" i="15" s="1"/>
  <c r="AH68" i="15"/>
  <c r="AG68" i="15" s="1"/>
  <c r="AH163" i="15"/>
  <c r="AG163" i="15" s="1"/>
  <c r="AH84" i="15"/>
  <c r="AG84" i="15" s="1"/>
  <c r="AH51" i="15"/>
  <c r="AG51" i="15" s="1"/>
  <c r="AB14" i="14"/>
  <c r="AH186" i="15"/>
  <c r="AG186" i="15" s="1"/>
  <c r="AH134" i="15"/>
  <c r="AG134" i="15" s="1"/>
  <c r="AH356" i="15"/>
  <c r="AG356" i="15" s="1"/>
  <c r="AH173" i="15"/>
  <c r="AG173" i="15" s="1"/>
  <c r="AH324" i="15"/>
  <c r="AG324" i="15" s="1"/>
  <c r="AH322" i="15"/>
  <c r="AG322" i="15" s="1"/>
  <c r="AH352" i="15"/>
  <c r="AG352" i="15" s="1"/>
  <c r="AH358" i="15"/>
  <c r="AG358" i="15" s="1"/>
  <c r="AH346" i="15"/>
  <c r="AG346" i="15" s="1"/>
  <c r="AH292" i="15"/>
  <c r="AG292" i="15" s="1"/>
  <c r="AH401" i="15"/>
  <c r="AG401" i="15" s="1"/>
  <c r="AH414" i="15"/>
  <c r="AG414" i="15" s="1"/>
  <c r="AH271" i="15"/>
  <c r="AG271" i="15" s="1"/>
  <c r="AH141" i="15"/>
  <c r="AG141" i="15" s="1"/>
  <c r="AH389" i="15"/>
  <c r="AG389" i="15" s="1"/>
  <c r="AH109" i="15"/>
  <c r="AG109" i="15" s="1"/>
  <c r="AH81" i="15"/>
  <c r="AG81" i="15" s="1"/>
  <c r="AH340" i="15"/>
  <c r="AG340" i="15" s="1"/>
  <c r="AH361" i="15"/>
  <c r="AG361" i="15" s="1"/>
  <c r="AH209" i="15"/>
  <c r="AG209" i="15" s="1"/>
  <c r="AH146" i="15"/>
  <c r="AG146" i="15" s="1"/>
  <c r="U103" i="11"/>
  <c r="U106" i="11" s="1"/>
  <c r="S112" i="11"/>
  <c r="T109" i="11" s="1"/>
  <c r="Y90" i="11"/>
  <c r="Y91" i="11" s="1"/>
  <c r="Y89" i="11"/>
  <c r="Z120" i="11"/>
  <c r="Z84" i="11"/>
  <c r="Z85" i="11" s="1"/>
  <c r="Y121" i="11"/>
  <c r="AB64" i="14"/>
  <c r="AC26" i="14" s="1"/>
  <c r="AB117" i="11"/>
  <c r="AB81" i="11"/>
  <c r="U105" i="11" l="1"/>
  <c r="V101" i="11" s="1"/>
  <c r="V102" i="11" s="1"/>
  <c r="V103" i="11" s="1"/>
  <c r="V106" i="11" s="1"/>
  <c r="AA67" i="14"/>
  <c r="AB29" i="14" s="1"/>
  <c r="V32" i="14"/>
  <c r="V18" i="14"/>
  <c r="V33" i="14"/>
  <c r="T18" i="14"/>
  <c r="T32" i="14"/>
  <c r="T33" i="14"/>
  <c r="AC18" i="14"/>
  <c r="AC33" i="14"/>
  <c r="AC32" i="14"/>
  <c r="AE32" i="14"/>
  <c r="AE18" i="14"/>
  <c r="AE33" i="14"/>
  <c r="Z33" i="14"/>
  <c r="Z32" i="14"/>
  <c r="Z18" i="14"/>
  <c r="AD18" i="14"/>
  <c r="AD32" i="14"/>
  <c r="AD33" i="14"/>
  <c r="AE5" i="15"/>
  <c r="AB33" i="14"/>
  <c r="AB18" i="14"/>
  <c r="AB32" i="14"/>
  <c r="W18" i="14"/>
  <c r="W33" i="14"/>
  <c r="W32" i="14"/>
  <c r="AA33" i="14"/>
  <c r="AA32" i="14"/>
  <c r="AA18" i="14"/>
  <c r="AF32" i="14"/>
  <c r="AF18" i="14"/>
  <c r="AF33" i="14"/>
  <c r="X33" i="14"/>
  <c r="X18" i="14"/>
  <c r="X32" i="14"/>
  <c r="Y32" i="14"/>
  <c r="Y33" i="14"/>
  <c r="Y18" i="14"/>
  <c r="U33" i="14"/>
  <c r="U18" i="14"/>
  <c r="U32" i="14"/>
  <c r="S32" i="14"/>
  <c r="S33" i="14"/>
  <c r="S18" i="14"/>
  <c r="R18" i="14"/>
  <c r="R33" i="14"/>
  <c r="R32" i="14"/>
  <c r="AE190" i="15"/>
  <c r="AE191" i="15" s="1"/>
  <c r="AE192" i="15" s="1"/>
  <c r="AE193" i="15" s="1"/>
  <c r="AE194" i="15" s="1"/>
  <c r="AE195" i="15" s="1"/>
  <c r="AE196" i="15" s="1"/>
  <c r="AE197" i="15" s="1"/>
  <c r="AE198" i="15" s="1"/>
  <c r="AE199" i="15" s="1"/>
  <c r="AE200" i="15" s="1"/>
  <c r="AE201" i="15" s="1"/>
  <c r="AE202" i="15" s="1"/>
  <c r="AE203" i="15" s="1"/>
  <c r="AE204" i="15" s="1"/>
  <c r="AE205" i="15" s="1"/>
  <c r="AE206" i="15" s="1"/>
  <c r="AE207" i="15" s="1"/>
  <c r="AE208" i="15" s="1"/>
  <c r="AE209" i="15" s="1"/>
  <c r="AE210" i="15" s="1"/>
  <c r="AE211" i="15" s="1"/>
  <c r="AE212" i="15" s="1"/>
  <c r="AE213" i="15" s="1"/>
  <c r="AE214" i="15" s="1"/>
  <c r="AE215" i="15" s="1"/>
  <c r="AE216" i="15" s="1"/>
  <c r="AE217" i="15" s="1"/>
  <c r="AE218" i="15" s="1"/>
  <c r="AE219" i="15" s="1"/>
  <c r="AE220" i="15" s="1"/>
  <c r="AE221" i="15" s="1"/>
  <c r="AE222" i="15" s="1"/>
  <c r="AE223" i="15" s="1"/>
  <c r="AE224" i="15" s="1"/>
  <c r="AE225" i="15" s="1"/>
  <c r="AE226" i="15" s="1"/>
  <c r="AE227" i="15" s="1"/>
  <c r="AE228" i="15" s="1"/>
  <c r="AE229" i="15" s="1"/>
  <c r="AE230" i="15" s="1"/>
  <c r="AE231" i="15" s="1"/>
  <c r="AE232" i="15" s="1"/>
  <c r="AE233" i="15" s="1"/>
  <c r="AE234" i="15" s="1"/>
  <c r="AE235" i="15" s="1"/>
  <c r="AE236" i="15" s="1"/>
  <c r="AE237" i="15" s="1"/>
  <c r="AE238" i="15" s="1"/>
  <c r="AE239" i="15" s="1"/>
  <c r="AE240" i="15" s="1"/>
  <c r="AE241" i="15" s="1"/>
  <c r="AE242" i="15" s="1"/>
  <c r="AE243" i="15" s="1"/>
  <c r="AE244" i="15" s="1"/>
  <c r="AE245" i="15" s="1"/>
  <c r="AE246" i="15" s="1"/>
  <c r="AE247" i="15" s="1"/>
  <c r="AE248" i="15" s="1"/>
  <c r="AE249" i="15" s="1"/>
  <c r="AE250" i="15" s="1"/>
  <c r="AE251" i="15" s="1"/>
  <c r="AE252" i="15" s="1"/>
  <c r="AE253" i="15" s="1"/>
  <c r="AE254" i="15" s="1"/>
  <c r="AE255" i="15" s="1"/>
  <c r="AE256" i="15" s="1"/>
  <c r="AE257" i="15" s="1"/>
  <c r="AE258" i="15" s="1"/>
  <c r="AE259" i="15" s="1"/>
  <c r="AE260" i="15" s="1"/>
  <c r="AE261" i="15" s="1"/>
  <c r="AE262" i="15" s="1"/>
  <c r="AE263" i="15" s="1"/>
  <c r="AE264" i="15" s="1"/>
  <c r="AE265" i="15" s="1"/>
  <c r="AE266" i="15" s="1"/>
  <c r="AE267" i="15" s="1"/>
  <c r="AE268" i="15" s="1"/>
  <c r="AE269" i="15" s="1"/>
  <c r="AE270" i="15" s="1"/>
  <c r="AE271" i="15" s="1"/>
  <c r="AE272" i="15" s="1"/>
  <c r="AE273" i="15" s="1"/>
  <c r="AE274" i="15" s="1"/>
  <c r="AE275" i="15" s="1"/>
  <c r="AE276" i="15" s="1"/>
  <c r="AE277" i="15" s="1"/>
  <c r="AE278" i="15" s="1"/>
  <c r="AE279" i="15" s="1"/>
  <c r="AE280" i="15" s="1"/>
  <c r="AE281" i="15" s="1"/>
  <c r="AE282" i="15" s="1"/>
  <c r="AE283" i="15" s="1"/>
  <c r="AE284" i="15" s="1"/>
  <c r="AE285" i="15" s="1"/>
  <c r="AE286" i="15" s="1"/>
  <c r="AE287" i="15" s="1"/>
  <c r="AE288" i="15" s="1"/>
  <c r="AE289" i="15" s="1"/>
  <c r="AE290" i="15" s="1"/>
  <c r="AE291" i="15" s="1"/>
  <c r="AE292" i="15" s="1"/>
  <c r="AE293" i="15" s="1"/>
  <c r="AE294" i="15" s="1"/>
  <c r="AE295" i="15" s="1"/>
  <c r="AE296" i="15" s="1"/>
  <c r="AE297" i="15" s="1"/>
  <c r="AE298" i="15" s="1"/>
  <c r="AE299" i="15" s="1"/>
  <c r="AE300" i="15" s="1"/>
  <c r="AE301" i="15" s="1"/>
  <c r="AE302" i="15" s="1"/>
  <c r="AE303" i="15" s="1"/>
  <c r="AE304" i="15" s="1"/>
  <c r="AE305" i="15" s="1"/>
  <c r="AE306" i="15" s="1"/>
  <c r="AE307" i="15" s="1"/>
  <c r="AE308" i="15" s="1"/>
  <c r="AE309" i="15" s="1"/>
  <c r="AE310" i="15" s="1"/>
  <c r="AE311" i="15" s="1"/>
  <c r="AE312" i="15" s="1"/>
  <c r="AE313" i="15" s="1"/>
  <c r="AE314" i="15" s="1"/>
  <c r="AE315" i="15" s="1"/>
  <c r="AE316" i="15" s="1"/>
  <c r="AE317" i="15" s="1"/>
  <c r="AE318" i="15" s="1"/>
  <c r="AE319" i="15" s="1"/>
  <c r="AE320" i="15" s="1"/>
  <c r="AE321" i="15" s="1"/>
  <c r="AE322" i="15" s="1"/>
  <c r="AE323" i="15" s="1"/>
  <c r="AE324" i="15" s="1"/>
  <c r="AE325" i="15" s="1"/>
  <c r="AE326" i="15" s="1"/>
  <c r="AE327" i="15" s="1"/>
  <c r="AE328" i="15" s="1"/>
  <c r="AE329" i="15" s="1"/>
  <c r="AE330" i="15" s="1"/>
  <c r="AE331" i="15" s="1"/>
  <c r="AE332" i="15" s="1"/>
  <c r="AE333" i="15" s="1"/>
  <c r="AE334" i="15" s="1"/>
  <c r="AE335" i="15" s="1"/>
  <c r="AE336" i="15" s="1"/>
  <c r="AE337" i="15" s="1"/>
  <c r="AE338" i="15" s="1"/>
  <c r="AE339" i="15" s="1"/>
  <c r="AE340" i="15" s="1"/>
  <c r="AE341" i="15" s="1"/>
  <c r="AE342" i="15" s="1"/>
  <c r="AE343" i="15" s="1"/>
  <c r="AE344" i="15" s="1"/>
  <c r="AE345" i="15" s="1"/>
  <c r="AE346" i="15" s="1"/>
  <c r="AE347" i="15" s="1"/>
  <c r="AE348" i="15" s="1"/>
  <c r="AE349" i="15" s="1"/>
  <c r="AE350" i="15" s="1"/>
  <c r="AE351" i="15" s="1"/>
  <c r="AE352" i="15" s="1"/>
  <c r="AE353" i="15" s="1"/>
  <c r="AE354" i="15" s="1"/>
  <c r="AE355" i="15" s="1"/>
  <c r="AE356" i="15" s="1"/>
  <c r="AE357" i="15" s="1"/>
  <c r="AE358" i="15" s="1"/>
  <c r="AE359" i="15" s="1"/>
  <c r="AE360" i="15" s="1"/>
  <c r="AE361" i="15" s="1"/>
  <c r="AE362" i="15" s="1"/>
  <c r="AE363" i="15" s="1"/>
  <c r="AE364" i="15" s="1"/>
  <c r="AE365" i="15" s="1"/>
  <c r="AE366" i="15" s="1"/>
  <c r="AE367" i="15" s="1"/>
  <c r="AE368" i="15" s="1"/>
  <c r="AE369" i="15" s="1"/>
  <c r="AE370" i="15" s="1"/>
  <c r="AE371" i="15" s="1"/>
  <c r="AE372" i="15" s="1"/>
  <c r="AE373" i="15" s="1"/>
  <c r="AE374" i="15" s="1"/>
  <c r="AE375" i="15" s="1"/>
  <c r="AE376" i="15" s="1"/>
  <c r="AE377" i="15" s="1"/>
  <c r="AE378" i="15" s="1"/>
  <c r="AE379" i="15" s="1"/>
  <c r="AE380" i="15" s="1"/>
  <c r="AE381" i="15" s="1"/>
  <c r="AE382" i="15" s="1"/>
  <c r="AE383" i="15" s="1"/>
  <c r="AE384" i="15" s="1"/>
  <c r="AE385" i="15" s="1"/>
  <c r="AE386" i="15" s="1"/>
  <c r="AE387" i="15" s="1"/>
  <c r="AE388" i="15" s="1"/>
  <c r="AE389" i="15" s="1"/>
  <c r="AE390" i="15" s="1"/>
  <c r="AE391" i="15" s="1"/>
  <c r="AE392" i="15" s="1"/>
  <c r="AE393" i="15" s="1"/>
  <c r="AE394" i="15" s="1"/>
  <c r="AE395" i="15" s="1"/>
  <c r="AE396" i="15" s="1"/>
  <c r="AE397" i="15" s="1"/>
  <c r="AE398" i="15" s="1"/>
  <c r="AE399" i="15" s="1"/>
  <c r="AE400" i="15" s="1"/>
  <c r="AE401" i="15" s="1"/>
  <c r="AE402" i="15" s="1"/>
  <c r="AE403" i="15" s="1"/>
  <c r="AE404" i="15" s="1"/>
  <c r="AE405" i="15" s="1"/>
  <c r="AE406" i="15" s="1"/>
  <c r="AE407" i="15" s="1"/>
  <c r="AE408" i="15" s="1"/>
  <c r="AE409" i="15" s="1"/>
  <c r="AE410" i="15" s="1"/>
  <c r="AE411" i="15" s="1"/>
  <c r="AE412" i="15" s="1"/>
  <c r="AE413" i="15" s="1"/>
  <c r="AE414" i="15" s="1"/>
  <c r="AE415" i="15" s="1"/>
  <c r="AE416" i="15" s="1"/>
  <c r="AE417" i="15" s="1"/>
  <c r="AE418" i="15" s="1"/>
  <c r="AE419" i="15" s="1"/>
  <c r="AE420" i="15" s="1"/>
  <c r="AE421" i="15" s="1"/>
  <c r="AE422" i="15" s="1"/>
  <c r="AE423" i="15" s="1"/>
  <c r="AE424" i="15" s="1"/>
  <c r="AE425" i="15" s="1"/>
  <c r="AE426" i="15" s="1"/>
  <c r="AE427" i="15" s="1"/>
  <c r="AE428" i="15" s="1"/>
  <c r="AE429" i="15" s="1"/>
  <c r="AE430" i="15" s="1"/>
  <c r="AE431" i="15" s="1"/>
  <c r="AE432" i="15" s="1"/>
  <c r="AE433" i="15" s="1"/>
  <c r="AE434" i="15" s="1"/>
  <c r="AE435" i="15" s="1"/>
  <c r="AE436" i="15" s="1"/>
  <c r="AE437" i="15" s="1"/>
  <c r="AE438" i="15" s="1"/>
  <c r="AE439" i="15" s="1"/>
  <c r="AE440" i="15" s="1"/>
  <c r="AE441" i="15" s="1"/>
  <c r="AE442" i="15" s="1"/>
  <c r="AE443" i="15" s="1"/>
  <c r="AE444" i="15" s="1"/>
  <c r="AE445" i="15" s="1"/>
  <c r="AE446" i="15" s="1"/>
  <c r="AE447" i="15" s="1"/>
  <c r="AE448" i="15" s="1"/>
  <c r="AE449" i="15" s="1"/>
  <c r="AE450" i="15" s="1"/>
  <c r="AE451" i="15" s="1"/>
  <c r="AE452" i="15" s="1"/>
  <c r="AE453" i="15" s="1"/>
  <c r="AE454" i="15" s="1"/>
  <c r="AE455" i="15" s="1"/>
  <c r="AE456" i="15" s="1"/>
  <c r="AE457" i="15" s="1"/>
  <c r="AE458" i="15" s="1"/>
  <c r="AE459" i="15" s="1"/>
  <c r="AE460" i="15" s="1"/>
  <c r="AE461" i="15" s="1"/>
  <c r="AE462" i="15" s="1"/>
  <c r="AE463" i="15" s="1"/>
  <c r="AE464" i="15" s="1"/>
  <c r="AE465" i="15" s="1"/>
  <c r="AE466" i="15" s="1"/>
  <c r="AE467" i="15" s="1"/>
  <c r="AE468" i="15" s="1"/>
  <c r="AE469" i="15" s="1"/>
  <c r="AE470" i="15" s="1"/>
  <c r="AE471" i="15" s="1"/>
  <c r="AE472" i="15" s="1"/>
  <c r="AE473" i="15" s="1"/>
  <c r="AE474" i="15" s="1"/>
  <c r="AE475" i="15" s="1"/>
  <c r="AE476" i="15" s="1"/>
  <c r="AE477" i="15" s="1"/>
  <c r="AE478" i="15" s="1"/>
  <c r="AE479" i="15" s="1"/>
  <c r="AE480" i="15" s="1"/>
  <c r="AE481" i="15" s="1"/>
  <c r="AE482" i="15" s="1"/>
  <c r="AE483" i="15" s="1"/>
  <c r="AE484" i="15" s="1"/>
  <c r="AE485" i="15" s="1"/>
  <c r="AE486" i="15" s="1"/>
  <c r="AE487" i="15" s="1"/>
  <c r="AE488" i="15" s="1"/>
  <c r="AE489" i="15" s="1"/>
  <c r="AE4" i="15" a="1"/>
  <c r="AE4" i="15" s="1"/>
  <c r="M23" i="7" s="1"/>
  <c r="T39" i="11" s="1"/>
  <c r="T110" i="11"/>
  <c r="T111" i="11" s="1"/>
  <c r="T113" i="11" s="1"/>
  <c r="V105" i="11"/>
  <c r="W101" i="11" s="1"/>
  <c r="AA120" i="11"/>
  <c r="AA84" i="11"/>
  <c r="AA85" i="11" s="1"/>
  <c r="Z121" i="11"/>
  <c r="Z89" i="11"/>
  <c r="Z90" i="11"/>
  <c r="Z91" i="11" s="1"/>
  <c r="AC117" i="11"/>
  <c r="AC81" i="11"/>
  <c r="AC64" i="14"/>
  <c r="AD26" i="14" s="1"/>
  <c r="AB67" i="14" l="1"/>
  <c r="AC29" i="14" s="1"/>
  <c r="AE20" i="14"/>
  <c r="AE21" i="14"/>
  <c r="Y20" i="14"/>
  <c r="Y21" i="14"/>
  <c r="W21" i="14"/>
  <c r="W20" i="14"/>
  <c r="AC21" i="14"/>
  <c r="AC20" i="14"/>
  <c r="X21" i="14"/>
  <c r="X20" i="14"/>
  <c r="U20" i="14"/>
  <c r="U21" i="14"/>
  <c r="AB20" i="14"/>
  <c r="AB21" i="14"/>
  <c r="G29" i="11"/>
  <c r="B68" i="12" s="1"/>
  <c r="AA20" i="14"/>
  <c r="AA21" i="14"/>
  <c r="T112" i="11"/>
  <c r="U109" i="11" s="1"/>
  <c r="T20" i="14"/>
  <c r="T21" i="14"/>
  <c r="AF21" i="14"/>
  <c r="AF20" i="14"/>
  <c r="G30" i="11"/>
  <c r="B70" i="12" s="1"/>
  <c r="R20" i="14"/>
  <c r="R21" i="14"/>
  <c r="AD21" i="14"/>
  <c r="AD20" i="14"/>
  <c r="V20" i="14"/>
  <c r="V21" i="14"/>
  <c r="S20" i="14"/>
  <c r="S21" i="14"/>
  <c r="Z20" i="14"/>
  <c r="Z21" i="14"/>
  <c r="U110" i="11"/>
  <c r="U111" i="11" s="1"/>
  <c r="U113" i="11" s="1"/>
  <c r="W102" i="11"/>
  <c r="W103" i="11" s="1"/>
  <c r="W106" i="11" s="1"/>
  <c r="AA90" i="11"/>
  <c r="AA91" i="11" s="1"/>
  <c r="AA89" i="11"/>
  <c r="AB120" i="11"/>
  <c r="AB84" i="11"/>
  <c r="AB85" i="11" s="1"/>
  <c r="AA121" i="11"/>
  <c r="AD64" i="14"/>
  <c r="AE26" i="14" s="1"/>
  <c r="AD117" i="11"/>
  <c r="AD81" i="11"/>
  <c r="AC67" i="14" l="1"/>
  <c r="AD29" i="14" s="1"/>
  <c r="V37" i="14"/>
  <c r="V42" i="14"/>
  <c r="V44" i="14" s="1"/>
  <c r="V41" i="14"/>
  <c r="AB37" i="14"/>
  <c r="AB42" i="14"/>
  <c r="AB44" i="14" s="1"/>
  <c r="AB41" i="14"/>
  <c r="R23" i="14"/>
  <c r="R63" i="14" s="1"/>
  <c r="X42" i="14"/>
  <c r="X44" i="14" s="1"/>
  <c r="X37" i="14"/>
  <c r="X41" i="14"/>
  <c r="AF41" i="14"/>
  <c r="AF37" i="14"/>
  <c r="U112" i="11"/>
  <c r="V109" i="11" s="1"/>
  <c r="V110" i="11" s="1"/>
  <c r="V111" i="11" s="1"/>
  <c r="V113" i="11" s="1"/>
  <c r="W42" i="14"/>
  <c r="W44" i="14" s="1"/>
  <c r="W41" i="14"/>
  <c r="W37" i="14"/>
  <c r="T37" i="14"/>
  <c r="T41" i="14"/>
  <c r="T42" i="14"/>
  <c r="T44" i="14" s="1"/>
  <c r="Y37" i="14"/>
  <c r="Y41" i="14"/>
  <c r="Y42" i="14"/>
  <c r="Y44" i="14" s="1"/>
  <c r="AD37" i="14"/>
  <c r="AD41" i="14"/>
  <c r="AD42" i="14"/>
  <c r="AD44" i="14" s="1"/>
  <c r="Z37" i="14"/>
  <c r="Z42" i="14"/>
  <c r="Z44" i="14" s="1"/>
  <c r="Z41" i="14"/>
  <c r="AA37" i="14"/>
  <c r="AA42" i="14"/>
  <c r="AA44" i="14" s="1"/>
  <c r="AA41" i="14"/>
  <c r="U42" i="14"/>
  <c r="U44" i="14" s="1"/>
  <c r="U41" i="14"/>
  <c r="U37" i="14"/>
  <c r="R41" i="14"/>
  <c r="R37" i="14"/>
  <c r="G38" i="11"/>
  <c r="B86" i="12" s="1"/>
  <c r="R42" i="14"/>
  <c r="R44" i="14" s="1"/>
  <c r="AC37" i="14"/>
  <c r="AC42" i="14"/>
  <c r="AC44" i="14" s="1"/>
  <c r="AC41" i="14"/>
  <c r="S37" i="14"/>
  <c r="S41" i="14"/>
  <c r="S42" i="14"/>
  <c r="S44" i="14" s="1"/>
  <c r="AE41" i="14"/>
  <c r="AE42" i="14"/>
  <c r="AE44" i="14" s="1"/>
  <c r="AE37" i="14"/>
  <c r="W105" i="11"/>
  <c r="X101" i="11" s="1"/>
  <c r="AC120" i="11"/>
  <c r="AC84" i="11"/>
  <c r="AC85" i="11" s="1"/>
  <c r="AB121" i="11"/>
  <c r="AB90" i="11"/>
  <c r="AB91" i="11" s="1"/>
  <c r="AB89" i="11"/>
  <c r="AE117" i="11"/>
  <c r="AE81" i="11"/>
  <c r="AE64" i="14"/>
  <c r="AF26" i="14" s="1"/>
  <c r="V112" i="11" l="1"/>
  <c r="W109" i="11" s="1"/>
  <c r="W110" i="11" s="1"/>
  <c r="W111" i="11" s="1"/>
  <c r="W113" i="11" s="1"/>
  <c r="AD67" i="14"/>
  <c r="AE29" i="14" s="1"/>
  <c r="R65" i="14"/>
  <c r="S27" i="14" s="1"/>
  <c r="R43" i="14"/>
  <c r="S40" i="14" s="1"/>
  <c r="S43" i="14" s="1"/>
  <c r="T40" i="14" s="1"/>
  <c r="T43" i="14" s="1"/>
  <c r="U40" i="14" s="1"/>
  <c r="U43" i="14" s="1"/>
  <c r="V40" i="14" s="1"/>
  <c r="V43" i="14" s="1"/>
  <c r="W40" i="14" s="1"/>
  <c r="W43" i="14" s="1"/>
  <c r="X40" i="14" s="1"/>
  <c r="X43" i="14" s="1"/>
  <c r="Y40" i="14" s="1"/>
  <c r="Y43" i="14" s="1"/>
  <c r="Z40" i="14" s="1"/>
  <c r="Z43" i="14" s="1"/>
  <c r="AA40" i="14" s="1"/>
  <c r="AA43" i="14" s="1"/>
  <c r="AB40" i="14" s="1"/>
  <c r="AB43" i="14" s="1"/>
  <c r="AC40" i="14" s="1"/>
  <c r="AC43" i="14" s="1"/>
  <c r="AD40" i="14" s="1"/>
  <c r="AD43" i="14" s="1"/>
  <c r="AE40" i="14" s="1"/>
  <c r="AE43" i="14" s="1"/>
  <c r="AF40" i="14" s="1"/>
  <c r="S23" i="14"/>
  <c r="S63" i="14" s="1"/>
  <c r="X102" i="11"/>
  <c r="X103" i="11" s="1"/>
  <c r="X106" i="11" s="1"/>
  <c r="AC89" i="11"/>
  <c r="AC90" i="11"/>
  <c r="AC91" i="11" s="1"/>
  <c r="AD120" i="11"/>
  <c r="AD84" i="11"/>
  <c r="AD85" i="11" s="1"/>
  <c r="AC121" i="11"/>
  <c r="AF64" i="14"/>
  <c r="AF117" i="11"/>
  <c r="V40" i="11" s="1"/>
  <c r="W43" i="11" s="1"/>
  <c r="W44" i="11" s="1"/>
  <c r="V49" i="11" s="1"/>
  <c r="W50" i="11" s="1"/>
  <c r="AF81" i="11"/>
  <c r="W112" i="11" l="1"/>
  <c r="X109" i="11" s="1"/>
  <c r="X110" i="11" s="1"/>
  <c r="X111" i="11" s="1"/>
  <c r="X113" i="11" s="1"/>
  <c r="AE67" i="14"/>
  <c r="AF29" i="14" s="1"/>
  <c r="S65" i="14"/>
  <c r="T27" i="14" s="1"/>
  <c r="R66" i="14"/>
  <c r="S28" i="14" s="1"/>
  <c r="T23" i="14"/>
  <c r="T63" i="14" s="1"/>
  <c r="X105" i="11"/>
  <c r="Y101" i="11" s="1"/>
  <c r="AE120" i="11"/>
  <c r="AE84" i="11"/>
  <c r="AE85" i="11" s="1"/>
  <c r="AD121" i="11"/>
  <c r="AD89" i="11"/>
  <c r="AD90" i="11"/>
  <c r="AD91" i="11" s="1"/>
  <c r="AF67" i="14" l="1"/>
  <c r="T65" i="14"/>
  <c r="U27" i="14" s="1"/>
  <c r="S66" i="14"/>
  <c r="T28" i="14" s="1"/>
  <c r="R30" i="14"/>
  <c r="R35" i="14" s="1"/>
  <c r="S30" i="14"/>
  <c r="S35" i="14" s="1"/>
  <c r="S36" i="14" s="1"/>
  <c r="R68" i="14"/>
  <c r="Y102" i="11"/>
  <c r="Y103" i="11" s="1"/>
  <c r="X112" i="11"/>
  <c r="Y109" i="11" s="1"/>
  <c r="U23" i="14"/>
  <c r="U63" i="14" s="1"/>
  <c r="AE90" i="11"/>
  <c r="AE91" i="11" s="1"/>
  <c r="AE89" i="11"/>
  <c r="AF120" i="11"/>
  <c r="AF121" i="11" s="1"/>
  <c r="AF84" i="11"/>
  <c r="AF85" i="11" s="1"/>
  <c r="AE121" i="11"/>
  <c r="U65" i="14" l="1"/>
  <c r="V27" i="14" s="1"/>
  <c r="R49" i="14"/>
  <c r="R36" i="14"/>
  <c r="R57" i="14"/>
  <c r="S68" i="14"/>
  <c r="T30" i="14"/>
  <c r="T35" i="14" s="1"/>
  <c r="T36" i="14" s="1"/>
  <c r="T66" i="14"/>
  <c r="U28" i="14" s="1"/>
  <c r="Y106" i="11"/>
  <c r="Y105" i="11"/>
  <c r="Z101" i="11" s="1"/>
  <c r="Y110" i="11"/>
  <c r="Y111" i="11" s="1"/>
  <c r="Y113" i="11" s="1"/>
  <c r="V23" i="14"/>
  <c r="V63" i="14" s="1"/>
  <c r="AF89" i="11"/>
  <c r="AF90" i="11"/>
  <c r="AF91" i="11" s="1"/>
  <c r="V65" i="14" l="1"/>
  <c r="W27" i="14" s="1"/>
  <c r="T68" i="14"/>
  <c r="U66" i="14"/>
  <c r="V28" i="14" s="1"/>
  <c r="U30" i="14"/>
  <c r="U35" i="14" s="1"/>
  <c r="U36" i="14" s="1"/>
  <c r="R59" i="14"/>
  <c r="R58" i="14"/>
  <c r="S55" i="14" s="1"/>
  <c r="S56" i="14" s="1"/>
  <c r="S57" i="14" s="1"/>
  <c r="S59" i="14" s="1"/>
  <c r="R52" i="14"/>
  <c r="R51" i="14"/>
  <c r="S47" i="14" s="1"/>
  <c r="Y112" i="11"/>
  <c r="Z109" i="11" s="1"/>
  <c r="Z102" i="11"/>
  <c r="Z103" i="11"/>
  <c r="Z106" i="11" s="1"/>
  <c r="W23" i="14"/>
  <c r="W63" i="14" s="1"/>
  <c r="W65" i="14" l="1"/>
  <c r="X27" i="14" s="1"/>
  <c r="S58" i="14"/>
  <c r="T55" i="14" s="1"/>
  <c r="T56" i="14" s="1"/>
  <c r="T57" i="14" s="1"/>
  <c r="T59" i="14" s="1"/>
  <c r="S48" i="14"/>
  <c r="S49" i="14" s="1"/>
  <c r="V30" i="14"/>
  <c r="V35" i="14" s="1"/>
  <c r="V36" i="14" s="1"/>
  <c r="V66" i="14"/>
  <c r="W28" i="14" s="1"/>
  <c r="U68" i="14"/>
  <c r="Z105" i="11"/>
  <c r="AA101" i="11" s="1"/>
  <c r="Z110" i="11"/>
  <c r="Z111" i="11"/>
  <c r="Z113" i="11" s="1"/>
  <c r="X23" i="14"/>
  <c r="X63" i="14" s="1"/>
  <c r="X65" i="14" l="1"/>
  <c r="Y27" i="14" s="1"/>
  <c r="S52" i="14"/>
  <c r="S51" i="14"/>
  <c r="T47" i="14" s="1"/>
  <c r="V68" i="14"/>
  <c r="W30" i="14"/>
  <c r="W35" i="14" s="1"/>
  <c r="W36" i="14" s="1"/>
  <c r="W66" i="14"/>
  <c r="X28" i="14" s="1"/>
  <c r="Z112" i="11"/>
  <c r="AA109" i="11" s="1"/>
  <c r="AA102" i="11"/>
  <c r="AA103" i="11"/>
  <c r="AA106" i="11" s="1"/>
  <c r="T58" i="14"/>
  <c r="U55" i="14" s="1"/>
  <c r="Y23" i="14"/>
  <c r="Y63" i="14" s="1"/>
  <c r="Y65" i="14" l="1"/>
  <c r="Z27" i="14" s="1"/>
  <c r="X30" i="14"/>
  <c r="X35" i="14" s="1"/>
  <c r="X36" i="14" s="1"/>
  <c r="X66" i="14"/>
  <c r="Y28" i="14" s="1"/>
  <c r="W68" i="14"/>
  <c r="T48" i="14"/>
  <c r="T49" i="14" s="1"/>
  <c r="T52" i="14" s="1"/>
  <c r="AA105" i="11"/>
  <c r="AB101" i="11" s="1"/>
  <c r="AB102" i="11" s="1"/>
  <c r="AB103" i="11" s="1"/>
  <c r="AB106" i="11" s="1"/>
  <c r="AA110" i="11"/>
  <c r="AA111" i="11" s="1"/>
  <c r="AA113" i="11" s="1"/>
  <c r="AA112" i="11"/>
  <c r="AB109" i="11" s="1"/>
  <c r="Z23" i="14"/>
  <c r="Z63" i="14" s="1"/>
  <c r="U56" i="14"/>
  <c r="U57" i="14" s="1"/>
  <c r="U59" i="14" s="1"/>
  <c r="T51" i="14" l="1"/>
  <c r="U47" i="14" s="1"/>
  <c r="X68" i="14"/>
  <c r="Y30" i="14"/>
  <c r="Y35" i="14" s="1"/>
  <c r="Y36" i="14" s="1"/>
  <c r="Y66" i="14"/>
  <c r="Z28" i="14" s="1"/>
  <c r="AB105" i="11"/>
  <c r="AC101" i="11" s="1"/>
  <c r="AC102" i="11" s="1"/>
  <c r="AC103" i="11" s="1"/>
  <c r="AC106" i="11" s="1"/>
  <c r="AB110" i="11"/>
  <c r="AB111" i="11" s="1"/>
  <c r="AB113" i="11" s="1"/>
  <c r="U58" i="14"/>
  <c r="V55" i="14" s="1"/>
  <c r="AA23" i="14"/>
  <c r="AA63" i="14" s="1"/>
  <c r="Z65" i="14"/>
  <c r="AA27" i="14" s="1"/>
  <c r="Y68" i="14" l="1"/>
  <c r="Z30" i="14"/>
  <c r="Z35" i="14" s="1"/>
  <c r="Z36" i="14" s="1"/>
  <c r="Z66" i="14"/>
  <c r="AA28" i="14" s="1"/>
  <c r="U48" i="14"/>
  <c r="U49" i="14"/>
  <c r="U52" i="14" s="1"/>
  <c r="AB112" i="11"/>
  <c r="AC109" i="11" s="1"/>
  <c r="AB23" i="14"/>
  <c r="AB63" i="14" s="1"/>
  <c r="V56" i="14"/>
  <c r="V57" i="14" s="1"/>
  <c r="V59" i="14" s="1"/>
  <c r="AC105" i="11"/>
  <c r="AD101" i="11" s="1"/>
  <c r="AA30" i="14" l="1"/>
  <c r="AA35" i="14" s="1"/>
  <c r="AA36" i="14" s="1"/>
  <c r="AA66" i="14"/>
  <c r="AB28" i="14" s="1"/>
  <c r="U51" i="14"/>
  <c r="V47" i="14" s="1"/>
  <c r="Z68" i="14"/>
  <c r="V58" i="14"/>
  <c r="W55" i="14" s="1"/>
  <c r="W56" i="14" s="1"/>
  <c r="W57" i="14" s="1"/>
  <c r="W59" i="14" s="1"/>
  <c r="AC110" i="11"/>
  <c r="AC111" i="11" s="1"/>
  <c r="AC113" i="11" s="1"/>
  <c r="AC112" i="11"/>
  <c r="AD109" i="11" s="1"/>
  <c r="AC23" i="14"/>
  <c r="AC63" i="14" s="1"/>
  <c r="AA65" i="14"/>
  <c r="AB27" i="14" s="1"/>
  <c r="AD102" i="11"/>
  <c r="AD103" i="11" s="1"/>
  <c r="AD106" i="11" s="1"/>
  <c r="V48" i="14" l="1"/>
  <c r="V49" i="14" s="1"/>
  <c r="V52" i="14" s="1"/>
  <c r="AB66" i="14"/>
  <c r="AC28" i="14" s="1"/>
  <c r="W58" i="14"/>
  <c r="X55" i="14" s="1"/>
  <c r="X56" i="14" s="1"/>
  <c r="X57" i="14" s="1"/>
  <c r="X59" i="14" s="1"/>
  <c r="AD110" i="11"/>
  <c r="AD111" i="11" s="1"/>
  <c r="AD113" i="11" s="1"/>
  <c r="AD112" i="11"/>
  <c r="AE109" i="11" s="1"/>
  <c r="AD23" i="14"/>
  <c r="AD63" i="14" s="1"/>
  <c r="AD105" i="11"/>
  <c r="AE101" i="11" s="1"/>
  <c r="AE102" i="11" s="1"/>
  <c r="AE103" i="11" s="1"/>
  <c r="AE106" i="11" s="1"/>
  <c r="AA68" i="14"/>
  <c r="AC66" i="14" l="1"/>
  <c r="AD28" i="14" s="1"/>
  <c r="AE23" i="14"/>
  <c r="AE63" i="14" s="1"/>
  <c r="AF23" i="14" s="1"/>
  <c r="V51" i="14"/>
  <c r="W47" i="14" s="1"/>
  <c r="X58" i="14"/>
  <c r="Y55" i="14" s="1"/>
  <c r="Y56" i="14" s="1"/>
  <c r="Y57" i="14" s="1"/>
  <c r="Y59" i="14" s="1"/>
  <c r="AE110" i="11"/>
  <c r="AE111" i="11" s="1"/>
  <c r="AE113" i="11" s="1"/>
  <c r="AE112" i="11"/>
  <c r="AF109" i="11" s="1"/>
  <c r="AF110" i="11" s="1"/>
  <c r="AF111" i="11" s="1"/>
  <c r="AE105" i="11"/>
  <c r="AF101" i="11" s="1"/>
  <c r="AB65" i="14"/>
  <c r="AC27" i="14" s="1"/>
  <c r="AB30" i="14"/>
  <c r="AB35" i="14" s="1"/>
  <c r="AB36" i="14" s="1"/>
  <c r="AF102" i="11"/>
  <c r="AF103" i="11" s="1"/>
  <c r="AF106" i="11" s="1"/>
  <c r="B107" i="11" s="1"/>
  <c r="W48" i="14" l="1"/>
  <c r="W49" i="14" s="1"/>
  <c r="W52" i="14" s="1"/>
  <c r="Y58" i="14"/>
  <c r="Z55" i="14" s="1"/>
  <c r="Z56" i="14" s="1"/>
  <c r="AF112" i="11"/>
  <c r="X44" i="11"/>
  <c r="X45" i="11" s="1"/>
  <c r="AF113" i="11"/>
  <c r="B114" i="11" s="1"/>
  <c r="O33" i="11" s="1"/>
  <c r="B77" i="12" s="1"/>
  <c r="AF105" i="11"/>
  <c r="AC30" i="14"/>
  <c r="AC35" i="14" s="1"/>
  <c r="AC36" i="14" s="1"/>
  <c r="AC65" i="14"/>
  <c r="AD27" i="14" s="1"/>
  <c r="AB68" i="14"/>
  <c r="AD66" i="14"/>
  <c r="AE28" i="14" s="1"/>
  <c r="AF63" i="14"/>
  <c r="W51" i="14" l="1"/>
  <c r="X47" i="14" s="1"/>
  <c r="Z57" i="14"/>
  <c r="Z59" i="14" s="1"/>
  <c r="X46" i="11"/>
  <c r="O35" i="11" s="1"/>
  <c r="B81" i="12" s="1"/>
  <c r="AC68" i="14"/>
  <c r="X47" i="11" l="1"/>
  <c r="O36" i="11" s="1"/>
  <c r="B83" i="12" s="1"/>
  <c r="X48" i="14"/>
  <c r="X49" i="14" s="1"/>
  <c r="X52" i="14" s="1"/>
  <c r="Z58" i="14"/>
  <c r="AA55" i="14" s="1"/>
  <c r="AD65" i="14"/>
  <c r="AE27" i="14" s="1"/>
  <c r="AD30" i="14"/>
  <c r="AD35" i="14" s="1"/>
  <c r="AD36" i="14" s="1"/>
  <c r="AE66" i="14"/>
  <c r="AF28" i="14" s="1"/>
  <c r="X49" i="11" l="1"/>
  <c r="X50" i="11" s="1"/>
  <c r="X51" i="14"/>
  <c r="Y47" i="14" s="1"/>
  <c r="AA56" i="14"/>
  <c r="AA57" i="14" s="1"/>
  <c r="AA59" i="14" s="1"/>
  <c r="AD68" i="14"/>
  <c r="AF66" i="14"/>
  <c r="O37" i="11" l="1"/>
  <c r="B85" i="12" s="1"/>
  <c r="AF96" i="11"/>
  <c r="AF97" i="11" s="1"/>
  <c r="Y48" i="14"/>
  <c r="Y49" i="14" s="1"/>
  <c r="Y52" i="14" s="1"/>
  <c r="AA58" i="14"/>
  <c r="AB55" i="14" s="1"/>
  <c r="AE65" i="14"/>
  <c r="AF27" i="14" s="1"/>
  <c r="AE30" i="14"/>
  <c r="AE35" i="14" s="1"/>
  <c r="AE36" i="14" s="1"/>
  <c r="AF98" i="11" l="1"/>
  <c r="B99" i="11" s="1"/>
  <c r="O32" i="11" s="1"/>
  <c r="B75" i="12" s="1"/>
  <c r="Y51" i="14"/>
  <c r="Z47" i="14" s="1"/>
  <c r="Z48" i="14" s="1"/>
  <c r="Z49" i="14" s="1"/>
  <c r="Z52" i="14" s="1"/>
  <c r="AB56" i="14"/>
  <c r="AB57" i="14" s="1"/>
  <c r="AB59" i="14" s="1"/>
  <c r="AE68" i="14"/>
  <c r="AB58" i="14" l="1"/>
  <c r="AC55" i="14" s="1"/>
  <c r="AC56" i="14" s="1"/>
  <c r="AC57" i="14" s="1"/>
  <c r="AC59" i="14" s="1"/>
  <c r="Z51" i="14"/>
  <c r="AA47" i="14" s="1"/>
  <c r="AF65" i="14"/>
  <c r="AF30" i="14"/>
  <c r="AF35" i="14" s="1"/>
  <c r="AF36" i="14" s="1"/>
  <c r="AC58" i="14" l="1"/>
  <c r="AD55" i="14" s="1"/>
  <c r="AD56" i="14" s="1"/>
  <c r="AD57" i="14" s="1"/>
  <c r="AD59" i="14" s="1"/>
  <c r="AA48" i="14"/>
  <c r="AA49" i="14" s="1"/>
  <c r="AA52" i="14" s="1"/>
  <c r="AF68" i="14"/>
  <c r="M24" i="7"/>
  <c r="AA51" i="14" l="1"/>
  <c r="AB47" i="14" s="1"/>
  <c r="AB48" i="14" s="1"/>
  <c r="AB49" i="14" s="1"/>
  <c r="AB52" i="14" s="1"/>
  <c r="AD58" i="14"/>
  <c r="AE55" i="14" s="1"/>
  <c r="AE56" i="14" s="1"/>
  <c r="AE57" i="14" s="1"/>
  <c r="AE59" i="14" s="1"/>
  <c r="M27" i="7"/>
  <c r="T43" i="11" s="1"/>
  <c r="T40" i="11"/>
  <c r="M28" i="7" l="1"/>
  <c r="T44" i="11" s="1"/>
  <c r="AB51" i="14"/>
  <c r="AC47" i="14" s="1"/>
  <c r="AC48" i="14" s="1"/>
  <c r="AC49" i="14" s="1"/>
  <c r="AC52" i="14" s="1"/>
  <c r="AE58" i="14"/>
  <c r="AF55" i="14" s="1"/>
  <c r="AF56" i="14" s="1"/>
  <c r="AF57" i="14" s="1"/>
  <c r="L33" i="7" l="1"/>
  <c r="AC51" i="14"/>
  <c r="AD47" i="14" s="1"/>
  <c r="AF58" i="14"/>
  <c r="AF59" i="14"/>
  <c r="B60" i="14" s="1"/>
  <c r="N28" i="7"/>
  <c r="S49" i="11"/>
  <c r="M34" i="7"/>
  <c r="T50" i="11" s="1"/>
  <c r="AD48" i="14" l="1"/>
  <c r="AD49" i="14" s="1"/>
  <c r="AD52" i="14" s="1"/>
  <c r="U44" i="11"/>
  <c r="N29" i="7"/>
  <c r="AD51" i="14" l="1"/>
  <c r="AE47" i="14" s="1"/>
  <c r="AE48" i="14" s="1"/>
  <c r="U45" i="11"/>
  <c r="N30" i="7"/>
  <c r="U46" i="11" s="1"/>
  <c r="G35" i="11" s="1"/>
  <c r="B80" i="12" s="1"/>
  <c r="AE49" i="14" l="1"/>
  <c r="AE52" i="14" s="1"/>
  <c r="N31" i="7"/>
  <c r="U47" i="11" s="1"/>
  <c r="G36" i="11" s="1"/>
  <c r="B82" i="12" s="1"/>
  <c r="N33" i="7"/>
  <c r="AE51" i="14" l="1"/>
  <c r="AF47" i="14" s="1"/>
  <c r="AF48" i="14" s="1"/>
  <c r="AF49" i="14" s="1"/>
  <c r="AF52" i="14" s="1"/>
  <c r="B53" i="14" s="1"/>
  <c r="N34" i="7"/>
  <c r="U50" i="11" s="1"/>
  <c r="AF42" i="14"/>
  <c r="U49" i="11"/>
  <c r="G37" i="11" s="1"/>
  <c r="B84" i="12" s="1"/>
  <c r="M20" i="7" l="1"/>
  <c r="T36" i="11" s="1"/>
  <c r="M4" i="7"/>
  <c r="AF51" i="14"/>
  <c r="AF43" i="14"/>
  <c r="AF44" i="14"/>
  <c r="B45" i="14" s="1"/>
  <c r="G32" i="11" s="1"/>
  <c r="B74" i="12" s="1"/>
  <c r="G33" i="11" l="1"/>
  <c r="B76" i="12" s="1"/>
  <c r="T1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Pablo Payan</author>
  </authors>
  <commentList>
    <comment ref="B1" authorId="0" shapeId="0" xr:uid="{1BA21D53-0629-489B-9063-5791BE455E48}">
      <text>
        <r>
          <rPr>
            <b/>
            <sz val="9"/>
            <color indexed="81"/>
            <rFont val="Tahoma"/>
            <charset val="1"/>
          </rPr>
          <t>&lt;[[DEVDeals] - [Deal Property (Seq: 1)] Property Name - Get]&gt;</t>
        </r>
      </text>
    </comment>
    <comment ref="F1" authorId="0" shapeId="0" xr:uid="{20D31480-7323-401A-8459-FCB69729495B}">
      <text>
        <r>
          <rPr>
            <b/>
            <sz val="9"/>
            <color indexed="81"/>
            <rFont val="Tahoma"/>
            <charset val="1"/>
          </rPr>
          <t>&lt;[[DEVDeals] - [DEV User Defined Fields (Seq: 1)] Prop 123 - Fiscal Year OEDIT -  P123 - Send]&gt;</t>
        </r>
      </text>
    </comment>
    <comment ref="B2" authorId="0" shapeId="0" xr:uid="{1D467454-F3BF-40C7-90B9-F0C82B03BC96}">
      <text>
        <r>
          <rPr>
            <b/>
            <sz val="9"/>
            <color indexed="81"/>
            <rFont val="Tahoma"/>
            <charset val="1"/>
          </rPr>
          <t>&lt;[[DEVDeals] - [Deal Property (Seq: 1)] Address1 - Both]&gt;</t>
        </r>
      </text>
    </comment>
    <comment ref="F2" authorId="0" shapeId="0" xr:uid="{466D2B8F-5A8C-45A2-AB5B-11A296B900ED}">
      <text>
        <r>
          <rPr>
            <b/>
            <sz val="9"/>
            <color indexed="81"/>
            <rFont val="Tahoma"/>
            <charset val="1"/>
          </rPr>
          <t>&lt;[[DEVDeals] DEV Deal Type - Send]&gt;</t>
        </r>
      </text>
    </comment>
    <comment ref="B3" authorId="0" shapeId="0" xr:uid="{A4467FC9-90C2-4B8A-8F97-506053E80D46}">
      <text>
        <r>
          <rPr>
            <b/>
            <sz val="9"/>
            <color indexed="81"/>
            <rFont val="Tahoma"/>
            <charset val="1"/>
          </rPr>
          <t>&lt;[[DEVDeals] - [Deal Property (Seq: 1)] City - Both]&gt;</t>
        </r>
      </text>
    </comment>
    <comment ref="B4" authorId="0" shapeId="0" xr:uid="{AAC8FE47-EBEF-4124-AE6A-02A3AD95DC83}">
      <text>
        <r>
          <rPr>
            <b/>
            <sz val="9"/>
            <color indexed="81"/>
            <rFont val="Tahoma"/>
            <charset val="1"/>
          </rPr>
          <t>&lt;[[DEVDeals] - [Deal Property (Seq: 1)] Zip Code - Both]&gt;</t>
        </r>
      </text>
    </comment>
    <comment ref="B5" authorId="0" shapeId="0" xr:uid="{3DEB2D1C-5DDC-4ADB-954B-5582588B43C0}">
      <text>
        <r>
          <rPr>
            <b/>
            <sz val="9"/>
            <color indexed="81"/>
            <rFont val="Tahoma"/>
            <charset val="1"/>
          </rPr>
          <t>&lt;[[DEVDeals] - [Deal Property (Seq: 1)] Jurisdiction - Both]&gt;</t>
        </r>
      </text>
    </comment>
    <comment ref="H5" authorId="0" shapeId="0" xr:uid="{04CD5A3F-95EE-49E9-B41F-552FCC650A25}">
      <text>
        <r>
          <rPr>
            <b/>
            <sz val="9"/>
            <color indexed="81"/>
            <rFont val="Tahoma"/>
            <charset val="1"/>
          </rPr>
          <t>&lt;[[DEVDeals] - [Funding (Seq: 1)] All DEV Funding Sources - Send]&gt;</t>
        </r>
      </text>
    </comment>
    <comment ref="J5" authorId="0" shapeId="0" xr:uid="{ED1484F0-850B-4236-A283-BCF4213A25CB}">
      <text>
        <r>
          <rPr>
            <b/>
            <sz val="9"/>
            <color indexed="81"/>
            <rFont val="Tahoma"/>
            <charset val="1"/>
          </rPr>
          <t>&lt;[[DEVDeals] - [Funding (Seq: 1)] Loan Product Type - Send]&gt;</t>
        </r>
      </text>
    </comment>
    <comment ref="B8" authorId="0" shapeId="0" xr:uid="{981D2001-2709-48D3-AD10-D333A60D3AA4}">
      <text>
        <r>
          <rPr>
            <b/>
            <sz val="9"/>
            <color indexed="81"/>
            <rFont val="Tahoma"/>
            <charset val="1"/>
          </rPr>
          <t>&lt;[[DEVDeals] - [Deal Property (Seq: 1)] Construction Type - Send]&gt;</t>
        </r>
      </text>
    </comment>
    <comment ref="B9" authorId="0" shapeId="0" xr:uid="{F9966601-29F4-489E-B6D4-E1B4765645AE}">
      <text>
        <r>
          <rPr>
            <b/>
            <sz val="9"/>
            <color indexed="81"/>
            <rFont val="Tahoma"/>
            <charset val="1"/>
          </rPr>
          <t>&lt;[[DEVDeals] - [Deal Property (Seq: 1)] Total Units - Both]&gt;</t>
        </r>
      </text>
    </comment>
    <comment ref="B11" authorId="0" shapeId="0" xr:uid="{8D46487A-B9CC-43DF-9853-D6FEF5AB7C61}">
      <text>
        <r>
          <rPr>
            <b/>
            <sz val="9"/>
            <color indexed="81"/>
            <rFont val="Tahoma"/>
            <charset val="1"/>
          </rPr>
          <t>&lt;[[DEVDeals] - [DEV User Defined Fields (Seq: 1)] Prop 123 - Rural Resort 2 - Send]&gt;</t>
        </r>
      </text>
    </comment>
    <comment ref="B12" authorId="0" shapeId="0" xr:uid="{C23BC1A7-3C76-473D-9BCE-70D6E7ADA50C}">
      <text>
        <r>
          <rPr>
            <b/>
            <sz val="9"/>
            <color indexed="81"/>
            <rFont val="Tahoma"/>
            <charset val="1"/>
          </rPr>
          <t>&lt;[[DEVDeals] - [DEV User Defined Fields (Seq: 1)] Prop 123 - Energy Conservation Code - Send]&gt;</t>
        </r>
      </text>
    </comment>
    <comment ref="B13" authorId="0" shapeId="0" xr:uid="{76D4C185-9078-4E14-ADDF-089553AE645A}">
      <text>
        <r>
          <rPr>
            <b/>
            <sz val="9"/>
            <color indexed="81"/>
            <rFont val="Tahoma"/>
            <charset val="1"/>
          </rPr>
          <t>&lt;[[DEVDeals] - [DEV User Defined Fields (Seq: 1)] Prop 123 - Environmental Sustainability Certification Type (Year 2) - Send]&gt;</t>
        </r>
      </text>
    </comment>
    <comment ref="B14" authorId="0" shapeId="0" xr:uid="{86284770-8F77-44EC-81D1-1DC9C97C1FF8}">
      <text>
        <r>
          <rPr>
            <b/>
            <sz val="9"/>
            <color indexed="81"/>
            <rFont val="Tahoma"/>
            <charset val="1"/>
          </rPr>
          <t>&lt;[[DEVDeals] - [DEV User Defined Fields (Seq: 1)] Prop 123 - Water-Wise Landscaping 2 - Send]&gt;</t>
        </r>
      </text>
    </comment>
    <comment ref="B16" authorId="0" shapeId="0" xr:uid="{F273E127-E189-4BF3-A5CD-1F237B20670F}">
      <text>
        <r>
          <rPr>
            <b/>
            <sz val="9"/>
            <color indexed="81"/>
            <rFont val="Tahoma"/>
            <charset val="1"/>
          </rPr>
          <t>&lt;[[DEVDeals] - [DEV User Defined Fields (Seq: 1)] Prop 123 - Transit Oriented Development (TOD) - Is project within 1/2 mile? (Walkable) - Send]&gt;</t>
        </r>
      </text>
    </comment>
    <comment ref="B17" authorId="0" shapeId="0" xr:uid="{CC1C0368-110A-4839-98E0-19AF87971E00}">
      <text>
        <r>
          <rPr>
            <b/>
            <sz val="9"/>
            <color indexed="81"/>
            <rFont val="Tahoma"/>
            <charset val="1"/>
          </rPr>
          <t>&lt;[[DEVDeals] - [DEV User Defined Fields (Seq: 1)] Prop 123 - Transit Oriented Communities (TOC) 2 - Send]&gt;</t>
        </r>
      </text>
    </comment>
    <comment ref="B18" authorId="0" shapeId="0" xr:uid="{6FFA1EF4-4109-49E3-AB79-366B329072DC}">
      <text>
        <r>
          <rPr>
            <b/>
            <sz val="9"/>
            <color indexed="81"/>
            <rFont val="Tahoma"/>
            <charset val="1"/>
          </rPr>
          <t>&lt;[[DEVDeals] - [DEV User Defined Fields (Seq: 1)] Prop 123 - Off-site building technology - Send]&gt;</t>
        </r>
      </text>
    </comment>
    <comment ref="B19" authorId="0" shapeId="0" xr:uid="{1AABD2EE-A80C-40C5-BFE3-5D7B4592856A}">
      <text>
        <r>
          <rPr>
            <b/>
            <sz val="9"/>
            <color indexed="81"/>
            <rFont val="Tahoma"/>
            <charset val="1"/>
          </rPr>
          <t>&lt;[[DEVDeals] - [DEV User Defined Fields (Seq: 1)] Prop 123 - Green Systems - Send]&gt;</t>
        </r>
      </text>
    </comment>
    <comment ref="B20" authorId="0" shapeId="0" xr:uid="{82333B72-51D5-4962-931E-257DB2A43E6E}">
      <text>
        <r>
          <rPr>
            <b/>
            <sz val="9"/>
            <color indexed="81"/>
            <rFont val="Tahoma"/>
            <charset val="1"/>
          </rPr>
          <t>&lt;[[DEVDeals] - [DEV User Defined Fields (Seq: 1)] Prop 123 - Child-Care - Send]&gt;</t>
        </r>
      </text>
    </comment>
    <comment ref="B21" authorId="0" shapeId="0" xr:uid="{EF50517C-2FB9-44FA-8C33-F48AF299A6F0}">
      <text>
        <r>
          <rPr>
            <b/>
            <sz val="9"/>
            <color indexed="81"/>
            <rFont val="Tahoma"/>
            <charset val="1"/>
          </rPr>
          <t>&lt;[[DEVDeals] - [DEV User Defined Fields (Seq: 1)] Prop 123 - Shovel Ready - Send]&gt;</t>
        </r>
      </text>
    </comment>
    <comment ref="B22" authorId="0" shapeId="0" xr:uid="{02BC1142-2C2F-4C4B-9352-49A9FC262DC7}">
      <text>
        <r>
          <rPr>
            <b/>
            <sz val="9"/>
            <color indexed="81"/>
            <rFont val="Tahoma"/>
            <charset val="1"/>
          </rPr>
          <t>&lt;[[DEVDeals] - [DEV User Defined Fields (Seq: 1)] Custom Fields - Average AMI% - Send]&gt;</t>
        </r>
      </text>
    </comment>
    <comment ref="B23" authorId="0" shapeId="0" xr:uid="{7711BEE2-6C88-4C82-9E8E-4CFE6D2353DE}">
      <text>
        <r>
          <rPr>
            <b/>
            <sz val="9"/>
            <color indexed="81"/>
            <rFont val="Tahoma"/>
            <charset val="1"/>
          </rPr>
          <t>&lt;[[DEVDeals] - [DEV User Defined Fields (Seq: 1)] Prop 123 - Mixed Income 2 - Send]&gt;</t>
        </r>
      </text>
    </comment>
    <comment ref="B41" authorId="0" shapeId="0" xr:uid="{40486D97-E608-4BBB-A11A-912476586541}">
      <text>
        <r>
          <rPr>
            <b/>
            <sz val="9"/>
            <color indexed="81"/>
            <rFont val="Tahoma"/>
            <charset val="1"/>
          </rPr>
          <t>&lt;[[DEVDeals] - [Funding (Seq: 1)] - [Funding - User Defined Field Values (Seq: 1)] Custom Fields - Application Requested Amount - Send]&gt;</t>
        </r>
      </text>
    </comment>
    <comment ref="B42" authorId="0" shapeId="0" xr:uid="{63B53E6F-64B5-4840-AD67-4950DE47FAAE}">
      <text>
        <r>
          <rPr>
            <b/>
            <sz val="9"/>
            <color indexed="81"/>
            <rFont val="Tahoma"/>
            <charset val="1"/>
          </rPr>
          <t>&lt;[[DEVDeals] - [Funding (Seq: 1)] Amount - Send]&gt;</t>
        </r>
      </text>
    </comment>
    <comment ref="B52" authorId="0" shapeId="0" xr:uid="{60D3C652-21D7-4F7E-9F9A-3017FB4EF1B8}">
      <text>
        <r>
          <rPr>
            <b/>
            <sz val="9"/>
            <color indexed="81"/>
            <rFont val="Tahoma"/>
            <charset val="1"/>
          </rPr>
          <t>&lt;[[DEVDeals] - [DEV User Defined Fields (Seq: 1)] Prop 123 - Energy Efficiency Tax Credits - Send]&gt;</t>
        </r>
      </text>
    </comment>
    <comment ref="B53" authorId="0" shapeId="0" xr:uid="{702FFBA2-0D59-4557-8C37-AB109FDB96D4}">
      <text>
        <r>
          <rPr>
            <b/>
            <sz val="9"/>
            <color indexed="81"/>
            <rFont val="Tahoma"/>
            <charset val="1"/>
          </rPr>
          <t>&lt;[[DEVDeals] - [DEV User Defined Fields (Seq: 1)] Prop 123 - Use of Rebates - Send]&gt;</t>
        </r>
      </text>
    </comment>
    <comment ref="B55" authorId="0" shapeId="0" xr:uid="{67C0077D-060B-453A-9AB9-9DC99EBA163D}">
      <text>
        <r>
          <rPr>
            <b/>
            <sz val="9"/>
            <color indexed="81"/>
            <rFont val="Tahoma"/>
            <charset val="1"/>
          </rPr>
          <t>&lt;[[DEVDeals] - [DEV User Defined Fields (Seq: 1)] Prop 123 - Other Equity - Send]&gt;</t>
        </r>
      </text>
    </comment>
    <comment ref="B56" authorId="0" shapeId="0" xr:uid="{A6F066B0-4B5F-43EF-9DD0-C9A42397F19E}">
      <text>
        <r>
          <rPr>
            <b/>
            <sz val="9"/>
            <color indexed="81"/>
            <rFont val="Tahoma"/>
            <charset val="1"/>
          </rPr>
          <t>&lt;[[DEVDeals] - [DEV User Defined Fields (Seq: 1)] Prop 123 - Other Sources of Private Equity - Send]&gt;</t>
        </r>
      </text>
    </comment>
    <comment ref="B57" authorId="0" shapeId="0" xr:uid="{A6091DC9-D847-4988-9479-8DF24A4FA79A}">
      <text>
        <r>
          <rPr>
            <b/>
            <sz val="9"/>
            <color indexed="81"/>
            <rFont val="Tahoma"/>
            <charset val="1"/>
          </rPr>
          <t>&lt;[[DEVDeals] - [DEV User Defined Fields (Seq: 1)] Prop 123 - Additional Amount to Cover Gap - Send]&gt;</t>
        </r>
      </text>
    </comment>
    <comment ref="B92" authorId="0" shapeId="0" xr:uid="{3E56449F-8488-4CEC-AA12-CA79483298C1}">
      <text>
        <r>
          <rPr>
            <b/>
            <sz val="9"/>
            <color indexed="81"/>
            <rFont val="Tahoma"/>
            <charset val="1"/>
          </rPr>
          <t>&lt;[[DEVDeals] - [DEV User Defined Fields (Seq: 1)] Prop 123 - Total Development Cost - Send]&gt;</t>
        </r>
      </text>
    </comment>
    <comment ref="B96" authorId="0" shapeId="0" xr:uid="{CDEA25F6-02F9-4E03-A40E-DA13FD7D2325}">
      <text>
        <r>
          <rPr>
            <b/>
            <sz val="9"/>
            <color indexed="81"/>
            <rFont val="Tahoma"/>
            <charset val="1"/>
          </rPr>
          <t>&lt;[[DEVDeals] - [DEV User Defined Fields (Seq: 1)] Prop 123 - Additional State Funding - Send]&gt;</t>
        </r>
      </text>
    </comment>
    <comment ref="B122" authorId="0" shapeId="0" xr:uid="{D0739B52-4157-4D7A-9B71-1D4EC9CC5E6A}">
      <text>
        <r>
          <rPr>
            <b/>
            <sz val="9"/>
            <color indexed="81"/>
            <rFont val="Tahoma"/>
            <charset val="1"/>
          </rPr>
          <t>&lt;[[DEVDeals] - [DEV User Defined Fields (Seq: 1)] Prop 123 - Has this project ever received Prop 123 funds? - Send]&gt;</t>
        </r>
      </text>
    </comment>
    <comment ref="B123" authorId="0" shapeId="0" xr:uid="{C08161D6-B92A-4B71-A05F-1376790676F9}">
      <text>
        <r>
          <rPr>
            <b/>
            <sz val="9"/>
            <color indexed="81"/>
            <rFont val="Tahoma"/>
            <charset val="1"/>
          </rPr>
          <t>&lt;[[DEVDeals] - [DEV User Defined Fields (Seq: 1)] Prop 123 - Have you as the sponsor ever been awarded Proposition 123 funds? - Send]&gt;</t>
        </r>
      </text>
    </comment>
    <comment ref="B150" authorId="0" shapeId="0" xr:uid="{67439B24-FB53-43C0-A557-F74B2FE102BC}">
      <text>
        <r>
          <rPr>
            <b/>
            <sz val="9"/>
            <color indexed="81"/>
            <rFont val="Tahoma"/>
            <charset val="1"/>
          </rPr>
          <t>&lt;[[DEVDeals] - [Proxy Entities (Seq: 1)] Name (Doing Business As) - Send]&gt;</t>
        </r>
      </text>
    </comment>
    <comment ref="B153" authorId="0" shapeId="0" xr:uid="{06117C33-E770-4877-92FD-BD4CE2A9F6D9}">
      <text>
        <r>
          <rPr>
            <b/>
            <sz val="9"/>
            <color indexed="81"/>
            <rFont val="Tahoma"/>
            <charset val="1"/>
          </rPr>
          <t>&lt;[[DEVDeals] - [Proxy Entities (Seq: 1)] Direct Phone - Send]&gt;</t>
        </r>
      </text>
    </comment>
    <comment ref="G154" authorId="0" shapeId="0" xr:uid="{04929E71-EEE3-4394-8EDA-0DDEC062947F}">
      <text>
        <r>
          <rPr>
            <b/>
            <sz val="9"/>
            <color indexed="81"/>
            <rFont val="Tahoma"/>
            <charset val="1"/>
          </rPr>
          <t>&lt;[[DEVDeals] - [Proxy Entities (Seq: 3)] Deal Entity Role - Send]&gt;</t>
        </r>
      </text>
    </comment>
    <comment ref="H154" authorId="0" shapeId="0" xr:uid="{76A20DA7-9F1D-46F0-A413-EF9CDC5F722E}">
      <text>
        <r>
          <rPr>
            <b/>
            <sz val="9"/>
            <color indexed="81"/>
            <rFont val="Tahoma"/>
            <charset val="1"/>
          </rPr>
          <t>&lt;[[DEVDeals] - [Proxy Entities (Seq: 3)] Company or Individual? - Send]&gt;</t>
        </r>
      </text>
    </comment>
    <comment ref="B155" authorId="0" shapeId="0" xr:uid="{9B499963-21CD-44AB-B713-AA174CC02285}">
      <text>
        <r>
          <rPr>
            <b/>
            <sz val="9"/>
            <color indexed="81"/>
            <rFont val="Tahoma"/>
            <charset val="1"/>
          </rPr>
          <t>&lt;[[DEVDeals] - [Proxy Entities (Seq: 2)] Name (Doing Business As) - Send]&gt;</t>
        </r>
      </text>
    </comment>
    <comment ref="D155" authorId="0" shapeId="0" xr:uid="{75BBA6C3-1934-4006-BDCC-C30397619EB0}">
      <text>
        <r>
          <rPr>
            <b/>
            <sz val="9"/>
            <color indexed="81"/>
            <rFont val="Tahoma"/>
            <charset val="1"/>
          </rPr>
          <t>&lt;[[DEVDeals] - [Proxy Entities (Seq: 1)] Deal Entity Role - Send]&gt;</t>
        </r>
      </text>
    </comment>
    <comment ref="G155" authorId="0" shapeId="0" xr:uid="{AE7215AF-E67E-4738-BE82-F09541D77AD3}">
      <text>
        <r>
          <rPr>
            <b/>
            <sz val="9"/>
            <color indexed="81"/>
            <rFont val="Tahoma"/>
            <charset val="1"/>
          </rPr>
          <t>&lt;[[DEVDeals] - [Proxy Entities (Seq: 3)] Name (Doing Business As) - Send]&gt;</t>
        </r>
      </text>
    </comment>
    <comment ref="B156" authorId="0" shapeId="0" xr:uid="{C32E02B9-B7AE-4417-B55B-7094B2E4C159}">
      <text>
        <r>
          <rPr>
            <b/>
            <sz val="9"/>
            <color indexed="81"/>
            <rFont val="Tahoma"/>
            <charset val="1"/>
          </rPr>
          <t>&lt;[[DEVDeals] - [Proxy Entities (Seq: 2)] Address 1 - Send]&gt;</t>
        </r>
      </text>
    </comment>
    <comment ref="D156" authorId="0" shapeId="0" xr:uid="{06CF39A8-3C4B-4FE2-AAF0-AE675B9F020A}">
      <text>
        <r>
          <rPr>
            <b/>
            <sz val="9"/>
            <color indexed="81"/>
            <rFont val="Tahoma"/>
            <charset val="1"/>
          </rPr>
          <t>&lt;[[DEVDeals] - [Proxy Entities (Seq: 1)] Company or Individual? - Send]&gt;</t>
        </r>
      </text>
    </comment>
    <comment ref="G156" authorId="0" shapeId="0" xr:uid="{6D9EDED6-E991-4C50-B355-B1F14ACC00B6}">
      <text>
        <r>
          <rPr>
            <b/>
            <sz val="9"/>
            <color indexed="81"/>
            <rFont val="Tahoma"/>
            <charset val="1"/>
          </rPr>
          <t>&lt;[[DEVDeals] - [Proxy Entities (Seq: 3)] Address 1 - Send]&gt;</t>
        </r>
      </text>
    </comment>
    <comment ref="B157" authorId="0" shapeId="0" xr:uid="{FF200D61-5195-448D-96F9-1C8556A954D3}">
      <text>
        <r>
          <rPr>
            <b/>
            <sz val="9"/>
            <color indexed="81"/>
            <rFont val="Tahoma"/>
            <charset val="1"/>
          </rPr>
          <t>&lt;[[DEVDeals] - [Proxy Entities (Seq: 2)] City - Send]&gt;</t>
        </r>
      </text>
    </comment>
    <comment ref="G157" authorId="0" shapeId="0" xr:uid="{4A7B0A1E-8DFA-447E-9228-439EA1DE5866}">
      <text>
        <r>
          <rPr>
            <b/>
            <sz val="9"/>
            <color indexed="81"/>
            <rFont val="Tahoma"/>
            <charset val="1"/>
          </rPr>
          <t>&lt;[[DEVDeals] - [Proxy Entities (Seq: 3)] City - Send]&gt;</t>
        </r>
      </text>
    </comment>
    <comment ref="B158" authorId="0" shapeId="0" xr:uid="{38394C03-AF05-42D4-A2BE-D4B3DAB5E96E}">
      <text>
        <r>
          <rPr>
            <b/>
            <sz val="9"/>
            <color indexed="81"/>
            <rFont val="Tahoma"/>
            <charset val="1"/>
          </rPr>
          <t>&lt;[[DEVDeals] - [Proxy Entities (Seq: 2)] State - Send]&gt;</t>
        </r>
      </text>
    </comment>
    <comment ref="G158" authorId="0" shapeId="0" xr:uid="{FAF25D66-E556-49AA-B5EE-02B3EFEC3D3A}">
      <text>
        <r>
          <rPr>
            <b/>
            <sz val="9"/>
            <color indexed="81"/>
            <rFont val="Tahoma"/>
            <charset val="1"/>
          </rPr>
          <t>&lt;[[DEVDeals] - [Proxy Entities (Seq: 3)] State - Send]&gt;</t>
        </r>
      </text>
    </comment>
    <comment ref="B159" authorId="0" shapeId="0" xr:uid="{6546FF36-211F-4912-B073-0D1F34ABE153}">
      <text>
        <r>
          <rPr>
            <b/>
            <sz val="9"/>
            <color indexed="81"/>
            <rFont val="Tahoma"/>
            <charset val="1"/>
          </rPr>
          <t>&lt;[[DEVDeals] - [Proxy Entities (Seq: 2)] Zip Code - Send]&gt;</t>
        </r>
      </text>
    </comment>
    <comment ref="G159" authorId="0" shapeId="0" xr:uid="{00262959-07A9-4F57-8B2A-F8AF736FD75E}">
      <text>
        <r>
          <rPr>
            <b/>
            <sz val="9"/>
            <color indexed="81"/>
            <rFont val="Tahoma"/>
            <charset val="1"/>
          </rPr>
          <t>&lt;[[DEVDeals] - [Proxy Entities (Seq: 3)] Zip Code - Send]&gt;</t>
        </r>
      </text>
    </comment>
    <comment ref="B162" authorId="0" shapeId="0" xr:uid="{E0E6417F-EAFA-4397-8618-E18E5AD6CE98}">
      <text>
        <r>
          <rPr>
            <b/>
            <sz val="9"/>
            <color indexed="81"/>
            <rFont val="Tahoma"/>
            <charset val="1"/>
          </rPr>
          <t>&lt;[[DEVDeals] - [Proxy Entities (Seq: 2)] Direct Phone - Send]&gt;</t>
        </r>
      </text>
    </comment>
    <comment ref="D162" authorId="0" shapeId="0" xr:uid="{65AC1F10-9512-42A0-9E37-C9810F7EFBEC}">
      <text>
        <r>
          <rPr>
            <b/>
            <sz val="9"/>
            <color indexed="81"/>
            <rFont val="Tahoma"/>
            <charset val="1"/>
          </rPr>
          <t>&lt;[[DEVDeals] - [Proxy Entities (Seq: 2)] Deal Entity Role - Send]&gt;</t>
        </r>
      </text>
    </comment>
    <comment ref="G162" authorId="0" shapeId="0" xr:uid="{A8C802C0-3619-4946-9496-20539B7DB0A9}">
      <text>
        <r>
          <rPr>
            <b/>
            <sz val="9"/>
            <color indexed="81"/>
            <rFont val="Tahoma"/>
            <charset val="1"/>
          </rPr>
          <t>&lt;[[DEVDeals] - [Proxy Entities (Seq: 3)] Direct Phone - Send]&gt;</t>
        </r>
      </text>
    </comment>
    <comment ref="D163" authorId="0" shapeId="0" xr:uid="{DB9F40A5-B950-47AD-9B0F-1DDBE593D391}">
      <text>
        <r>
          <rPr>
            <b/>
            <sz val="9"/>
            <color indexed="81"/>
            <rFont val="Tahoma"/>
            <charset val="1"/>
          </rPr>
          <t>&lt;[[DEVDeals] - [Proxy Entities (Seq: 2)] Company or Individual? - Send]&gt;</t>
        </r>
      </text>
    </comment>
    <comment ref="B165" authorId="0" shapeId="0" xr:uid="{37FD8B49-74FE-452C-BAFE-C9ABBA4E1867}">
      <text>
        <r>
          <rPr>
            <b/>
            <sz val="9"/>
            <color indexed="81"/>
            <rFont val="Tahoma"/>
            <charset val="1"/>
          </rPr>
          <t>&lt;[[DEVDeals] - [DEV User Defined Fields (Seq: 1)] Prop 123 - Controlling Source - Send]&gt;</t>
        </r>
      </text>
    </comment>
    <comment ref="A185" authorId="0" shapeId="0" xr:uid="{7C5D8D14-1F6C-4545-AE9F-FB05380542B2}">
      <text>
        <r>
          <rPr>
            <b/>
            <sz val="9"/>
            <color indexed="81"/>
            <rFont val="Tahoma"/>
            <charset val="1"/>
          </rPr>
          <t>&lt;[[DEVDeals] - [Deal Property (Seq: 1)] - [Locations (Seq: 1)] - [Unit Mix (Seq: 1)] Unit Mix Ami Percent - Send]&gt;</t>
        </r>
      </text>
    </comment>
    <comment ref="B185" authorId="0" shapeId="0" xr:uid="{F6DF51C4-8653-4A85-9A73-0F09C231BAC9}">
      <text>
        <r>
          <rPr>
            <b/>
            <sz val="9"/>
            <color indexed="81"/>
            <rFont val="Tahoma"/>
            <charset val="1"/>
          </rPr>
          <t>&lt;[[DEVDeals] - [Deal Property (Seq: 1)] - [Locations (Seq: 1)] - [Unit Mix (Seq: 1)] Unit Type - Send]&gt;</t>
        </r>
      </text>
    </comment>
    <comment ref="C185" authorId="0" shapeId="0" xr:uid="{767351A0-EB3B-4D4B-A760-FC068768ABDC}">
      <text>
        <r>
          <rPr>
            <b/>
            <sz val="9"/>
            <color indexed="81"/>
            <rFont val="Tahoma"/>
            <charset val="1"/>
          </rPr>
          <t>&lt;[[DEVDeals] - [Deal Property (Seq: 1)] - [Locations (Seq: 1)] - [Unit Mix (Seq: 1)] Num Units - Send]&gt;</t>
        </r>
      </text>
    </comment>
    <comment ref="F185" authorId="0" shapeId="0" xr:uid="{C68AE42E-4869-4840-9078-D5562EA30F0C}">
      <text>
        <r>
          <rPr>
            <b/>
            <sz val="9"/>
            <color indexed="81"/>
            <rFont val="Tahoma"/>
            <charset val="1"/>
          </rPr>
          <t>&lt;[[DEVDeals] - [Deal Property (Seq: 1)] - [Locations (Seq: 1)] - [Unit Mix (Seq: 1)] Residential Apartment Type - Send]&gt;</t>
        </r>
      </text>
    </comment>
    <comment ref="A186" authorId="0" shapeId="0" xr:uid="{D9306FC9-E82D-4CBA-8EC3-F21E9EAC6DAE}">
      <text>
        <r>
          <rPr>
            <b/>
            <sz val="9"/>
            <color indexed="81"/>
            <rFont val="Tahoma"/>
            <charset val="1"/>
          </rPr>
          <t>&lt;[[DEVDeals] - [Deal Property (Seq: 1)] - [Locations (Seq: 1)] - [Unit Mix (Seq: 2)] Unit Mix Ami Percent - Send]&gt;</t>
        </r>
      </text>
    </comment>
    <comment ref="B186" authorId="0" shapeId="0" xr:uid="{5D0E37A4-7578-4872-8E25-76E1D48B26B8}">
      <text>
        <r>
          <rPr>
            <b/>
            <sz val="9"/>
            <color indexed="81"/>
            <rFont val="Tahoma"/>
            <charset val="1"/>
          </rPr>
          <t>&lt;[[DEVDeals] - [Deal Property (Seq: 1)] - [Locations (Seq: 1)] - [Unit Mix (Seq: 2)] Unit Type - Send]&gt;</t>
        </r>
      </text>
    </comment>
    <comment ref="C186" authorId="0" shapeId="0" xr:uid="{DB7E054C-9562-4931-ABBE-9C61063CDC7B}">
      <text>
        <r>
          <rPr>
            <b/>
            <sz val="9"/>
            <color indexed="81"/>
            <rFont val="Tahoma"/>
            <charset val="1"/>
          </rPr>
          <t>&lt;[[DEVDeals] - [Deal Property (Seq: 1)] - [Locations (Seq: 1)] - [Unit Mix (Seq: 2)] Num Units - Send]&gt;</t>
        </r>
      </text>
    </comment>
    <comment ref="F186" authorId="0" shapeId="0" xr:uid="{D4AC4367-7AC2-44CB-BD24-B8369A05364D}">
      <text>
        <r>
          <rPr>
            <b/>
            <sz val="9"/>
            <color indexed="81"/>
            <rFont val="Tahoma"/>
            <charset val="1"/>
          </rPr>
          <t>&lt;[[DEVDeals] - [Deal Property (Seq: 1)] - [Locations (Seq: 1)] - [Unit Mix (Seq: 2)] Residential Apartment Type - Send]&gt;</t>
        </r>
      </text>
    </comment>
    <comment ref="A187" authorId="0" shapeId="0" xr:uid="{EC473F05-D41D-4DE6-A4A0-8B0A91A172FD}">
      <text>
        <r>
          <rPr>
            <b/>
            <sz val="9"/>
            <color indexed="81"/>
            <rFont val="Tahoma"/>
            <charset val="1"/>
          </rPr>
          <t>&lt;[[DEVDeals] - [Deal Property (Seq: 1)] - [Locations (Seq: 1)] - [Unit Mix (Seq: 3)] Unit Mix Ami Percent - Send]&gt;</t>
        </r>
      </text>
    </comment>
    <comment ref="B187" authorId="0" shapeId="0" xr:uid="{568C8E29-D19B-4744-99B3-EC054BACCC78}">
      <text>
        <r>
          <rPr>
            <b/>
            <sz val="9"/>
            <color indexed="81"/>
            <rFont val="Tahoma"/>
            <charset val="1"/>
          </rPr>
          <t>&lt;[[DEVDeals] - [Deal Property (Seq: 1)] - [Locations (Seq: 1)] - [Unit Mix (Seq: 3)] Unit Type - Send]&gt;</t>
        </r>
      </text>
    </comment>
    <comment ref="C187" authorId="0" shapeId="0" xr:uid="{84D773A2-005D-48BE-8D62-160E81BD4DEF}">
      <text>
        <r>
          <rPr>
            <b/>
            <sz val="9"/>
            <color indexed="81"/>
            <rFont val="Tahoma"/>
            <charset val="1"/>
          </rPr>
          <t>&lt;[[DEVDeals] - [Deal Property (Seq: 1)] - [Locations (Seq: 1)] - [Unit Mix (Seq: 3)] Num Units - Send]&gt;</t>
        </r>
      </text>
    </comment>
    <comment ref="F187" authorId="0" shapeId="0" xr:uid="{B65F0526-4F83-4843-98FA-C5942F8985EB}">
      <text>
        <r>
          <rPr>
            <b/>
            <sz val="9"/>
            <color indexed="81"/>
            <rFont val="Tahoma"/>
            <charset val="1"/>
          </rPr>
          <t>&lt;[[DEVDeals] - [Deal Property (Seq: 1)] - [Locations (Seq: 1)] - [Unit Mix (Seq: 3)] Residential Apartment Type - Send]&gt;</t>
        </r>
      </text>
    </comment>
    <comment ref="A188" authorId="0" shapeId="0" xr:uid="{CFBCB82D-8BD1-4AB3-893C-7BC96F8A95F9}">
      <text>
        <r>
          <rPr>
            <b/>
            <sz val="9"/>
            <color indexed="81"/>
            <rFont val="Tahoma"/>
            <charset val="1"/>
          </rPr>
          <t>&lt;[[DEVDeals] - [Deal Property (Seq: 1)] - [Locations (Seq: 1)] - [Unit Mix (Seq: 4)] Unit Mix Ami Percent - Send]&gt;</t>
        </r>
      </text>
    </comment>
    <comment ref="B188" authorId="0" shapeId="0" xr:uid="{2A4E6CDE-B47C-4ADF-9F70-C71EAF699CBC}">
      <text>
        <r>
          <rPr>
            <b/>
            <sz val="9"/>
            <color indexed="81"/>
            <rFont val="Tahoma"/>
            <charset val="1"/>
          </rPr>
          <t>&lt;[[DEVDeals] - [Deal Property (Seq: 1)] - [Locations (Seq: 1)] - [Unit Mix (Seq: 4)] Unit Type - Send]&gt;</t>
        </r>
      </text>
    </comment>
    <comment ref="C188" authorId="0" shapeId="0" xr:uid="{6F518FB7-6732-41E5-9436-F2FC37AF1BB8}">
      <text>
        <r>
          <rPr>
            <b/>
            <sz val="9"/>
            <color indexed="81"/>
            <rFont val="Tahoma"/>
            <charset val="1"/>
          </rPr>
          <t>&lt;[[DEVDeals] - [Deal Property (Seq: 1)] - [Locations (Seq: 1)] - [Unit Mix (Seq: 4)] Num Units - Send]&gt;</t>
        </r>
      </text>
    </comment>
    <comment ref="F188" authorId="0" shapeId="0" xr:uid="{92BAA73F-4BB1-47ED-BC4D-3F3AD63BE6C3}">
      <text>
        <r>
          <rPr>
            <b/>
            <sz val="9"/>
            <color indexed="81"/>
            <rFont val="Tahoma"/>
            <charset val="1"/>
          </rPr>
          <t>&lt;[[DEVDeals] - [Deal Property (Seq: 1)] - [Locations (Seq: 1)] - [Unit Mix (Seq: 4)] Residential Apartment Type - Send]&gt;</t>
        </r>
      </text>
    </comment>
    <comment ref="A189" authorId="0" shapeId="0" xr:uid="{DC2A6DF1-4DCA-4C96-98C6-EF30ED9769AC}">
      <text>
        <r>
          <rPr>
            <b/>
            <sz val="9"/>
            <color indexed="81"/>
            <rFont val="Tahoma"/>
            <charset val="1"/>
          </rPr>
          <t>&lt;[[DEVDeals] - [Deal Property (Seq: 1)] - [Locations (Seq: 1)] - [Unit Mix (Seq: 5)] Unit Mix Ami Percent - Send]&gt;</t>
        </r>
      </text>
    </comment>
    <comment ref="B189" authorId="0" shapeId="0" xr:uid="{1BD2A98D-BDBF-4B5E-BAC0-B58D5274E69E}">
      <text>
        <r>
          <rPr>
            <b/>
            <sz val="9"/>
            <color indexed="81"/>
            <rFont val="Tahoma"/>
            <charset val="1"/>
          </rPr>
          <t>&lt;[[DEVDeals] - [Deal Property (Seq: 1)] - [Locations (Seq: 1)] - [Unit Mix (Seq: 5)] Unit Type - Send]&gt;</t>
        </r>
      </text>
    </comment>
    <comment ref="C189" authorId="0" shapeId="0" xr:uid="{A58540DB-6169-4374-B4CE-37831E658877}">
      <text>
        <r>
          <rPr>
            <b/>
            <sz val="9"/>
            <color indexed="81"/>
            <rFont val="Tahoma"/>
            <charset val="1"/>
          </rPr>
          <t>&lt;[[DEVDeals] - [Deal Property (Seq: 1)] - [Locations (Seq: 1)] - [Unit Mix (Seq: 5)] Num Units - Send]&gt;</t>
        </r>
      </text>
    </comment>
    <comment ref="F189" authorId="0" shapeId="0" xr:uid="{4643280D-6767-41DB-B822-D4CDC32634AD}">
      <text>
        <r>
          <rPr>
            <b/>
            <sz val="9"/>
            <color indexed="81"/>
            <rFont val="Tahoma"/>
            <charset val="1"/>
          </rPr>
          <t>&lt;[[DEVDeals] - [Deal Property (Seq: 1)] - [Locations (Seq: 1)] - [Unit Mix (Seq: 5)] Residential Apartment Type - Send]&gt;</t>
        </r>
      </text>
    </comment>
    <comment ref="A190" authorId="0" shapeId="0" xr:uid="{91C70A41-55EC-4FD4-9082-58031744F764}">
      <text>
        <r>
          <rPr>
            <b/>
            <sz val="9"/>
            <color indexed="81"/>
            <rFont val="Tahoma"/>
            <charset val="1"/>
          </rPr>
          <t>&lt;[[DEVDeals] - [Deal Property (Seq: 1)] - [Locations (Seq: 1)] - [Unit Mix (Seq: 6)] Unit Mix Ami Percent - Send]&gt;</t>
        </r>
      </text>
    </comment>
    <comment ref="B190" authorId="0" shapeId="0" xr:uid="{5406C718-CB1A-49F4-A296-7A6A75C699C5}">
      <text>
        <r>
          <rPr>
            <b/>
            <sz val="9"/>
            <color indexed="81"/>
            <rFont val="Tahoma"/>
            <charset val="1"/>
          </rPr>
          <t>&lt;[[DEVDeals] - [Deal Property (Seq: 1)] - [Locations (Seq: 1)] - [Unit Mix (Seq: 6)] Unit Type - Send]&gt;</t>
        </r>
      </text>
    </comment>
    <comment ref="C190" authorId="0" shapeId="0" xr:uid="{E805696D-CF51-48A4-A1BD-1462F1049000}">
      <text>
        <r>
          <rPr>
            <b/>
            <sz val="9"/>
            <color indexed="81"/>
            <rFont val="Tahoma"/>
            <charset val="1"/>
          </rPr>
          <t>&lt;[[DEVDeals] - [Deal Property (Seq: 1)] - [Locations (Seq: 1)] - [Unit Mix (Seq: 6)] Num Units - Send]&gt;</t>
        </r>
      </text>
    </comment>
    <comment ref="F190" authorId="0" shapeId="0" xr:uid="{C0587E95-DEE8-4F26-A18C-11BB42CA3DB6}">
      <text>
        <r>
          <rPr>
            <b/>
            <sz val="9"/>
            <color indexed="81"/>
            <rFont val="Tahoma"/>
            <charset val="1"/>
          </rPr>
          <t>&lt;[[DEVDeals] - [Deal Property (Seq: 1)] - [Locations (Seq: 1)] - [Unit Mix (Seq: 6)] Residential Apartment Type - Send]&gt;</t>
        </r>
      </text>
    </comment>
    <comment ref="A191" authorId="0" shapeId="0" xr:uid="{E1EB2B96-0384-4479-A22E-2AF9513CC050}">
      <text>
        <r>
          <rPr>
            <b/>
            <sz val="9"/>
            <color indexed="81"/>
            <rFont val="Tahoma"/>
            <charset val="1"/>
          </rPr>
          <t>&lt;[[DEVDeals] - [Deal Property (Seq: 1)] - [Locations (Seq: 1)] - [Unit Mix (Seq: 7)] Unit Mix Ami Percent - Send]&gt;</t>
        </r>
      </text>
    </comment>
    <comment ref="B191" authorId="0" shapeId="0" xr:uid="{11A530F8-596B-40DD-8649-48EC77283165}">
      <text>
        <r>
          <rPr>
            <b/>
            <sz val="9"/>
            <color indexed="81"/>
            <rFont val="Tahoma"/>
            <charset val="1"/>
          </rPr>
          <t>&lt;[[DEVDeals] - [Deal Property (Seq: 1)] - [Locations (Seq: 1)] - [Unit Mix (Seq: 7)] Unit Type - Send]&gt;</t>
        </r>
      </text>
    </comment>
    <comment ref="C191" authorId="0" shapeId="0" xr:uid="{6355B1B9-E228-4712-A70E-F0A126232C3D}">
      <text>
        <r>
          <rPr>
            <b/>
            <sz val="9"/>
            <color indexed="81"/>
            <rFont val="Tahoma"/>
            <charset val="1"/>
          </rPr>
          <t>&lt;[[DEVDeals] - [Deal Property (Seq: 1)] - [Locations (Seq: 1)] - [Unit Mix (Seq: 7)] Num Units - Send]&gt;</t>
        </r>
      </text>
    </comment>
    <comment ref="F191" authorId="0" shapeId="0" xr:uid="{EE57F075-B203-480C-8609-F6CD7F757584}">
      <text>
        <r>
          <rPr>
            <b/>
            <sz val="9"/>
            <color indexed="81"/>
            <rFont val="Tahoma"/>
            <charset val="1"/>
          </rPr>
          <t>&lt;[[DEVDeals] - [Deal Property (Seq: 1)] - [Locations (Seq: 1)] - [Unit Mix (Seq: 7)] Residential Apartment Type - Send]&gt;</t>
        </r>
      </text>
    </comment>
    <comment ref="A192" authorId="0" shapeId="0" xr:uid="{ADA3FECD-991C-49D8-8B4E-97D88E3EF4BB}">
      <text>
        <r>
          <rPr>
            <b/>
            <sz val="9"/>
            <color indexed="81"/>
            <rFont val="Tahoma"/>
            <charset val="1"/>
          </rPr>
          <t>&lt;[[DEVDeals] - [Deal Property (Seq: 1)] - [Locations (Seq: 1)] - [Unit Mix (Seq: 8)] Unit Mix Ami Percent - Send]&gt;</t>
        </r>
      </text>
    </comment>
    <comment ref="B192" authorId="0" shapeId="0" xr:uid="{82719A30-CDA4-477B-A651-00A6252B348B}">
      <text>
        <r>
          <rPr>
            <b/>
            <sz val="9"/>
            <color indexed="81"/>
            <rFont val="Tahoma"/>
            <charset val="1"/>
          </rPr>
          <t>&lt;[[DEVDeals] - [Deal Property (Seq: 1)] - [Locations (Seq: 1)] - [Unit Mix (Seq: 8)] Unit Type - Send]&gt;</t>
        </r>
      </text>
    </comment>
    <comment ref="C192" authorId="0" shapeId="0" xr:uid="{1586B633-3DFF-4AFB-A360-895DBCDFB223}">
      <text>
        <r>
          <rPr>
            <b/>
            <sz val="9"/>
            <color indexed="81"/>
            <rFont val="Tahoma"/>
            <charset val="1"/>
          </rPr>
          <t>&lt;[[DEVDeals] - [Deal Property (Seq: 1)] - [Locations (Seq: 1)] - [Unit Mix (Seq: 8)] Num Units - Send]&gt;</t>
        </r>
      </text>
    </comment>
    <comment ref="F192" authorId="0" shapeId="0" xr:uid="{32FAACDD-C1F9-45F9-A2B7-5F36322C11A7}">
      <text>
        <r>
          <rPr>
            <b/>
            <sz val="9"/>
            <color indexed="81"/>
            <rFont val="Tahoma"/>
            <charset val="1"/>
          </rPr>
          <t>&lt;[[DEVDeals] - [Deal Property (Seq: 1)] - [Locations (Seq: 1)] - [Unit Mix (Seq: 8)] Residential Apartment Type - Send]&gt;</t>
        </r>
      </text>
    </comment>
    <comment ref="A193" authorId="0" shapeId="0" xr:uid="{C3F1B7B0-2BBC-4B23-ADF1-12BC77D52C3A}">
      <text>
        <r>
          <rPr>
            <b/>
            <sz val="9"/>
            <color indexed="81"/>
            <rFont val="Tahoma"/>
            <charset val="1"/>
          </rPr>
          <t>&lt;[[DEVDeals] - [Deal Property (Seq: 1)] - [Locations (Seq: 1)] - [Unit Mix (Seq: 9)] Unit Mix Ami Percent - Send]&gt;</t>
        </r>
      </text>
    </comment>
    <comment ref="B193" authorId="0" shapeId="0" xr:uid="{1601522F-4FE9-4338-822B-941906984E23}">
      <text>
        <r>
          <rPr>
            <b/>
            <sz val="9"/>
            <color indexed="81"/>
            <rFont val="Tahoma"/>
            <charset val="1"/>
          </rPr>
          <t>&lt;[[DEVDeals] - [Deal Property (Seq: 1)] - [Locations (Seq: 1)] - [Unit Mix (Seq: 9)] Unit Type - Send]&gt;</t>
        </r>
      </text>
    </comment>
    <comment ref="C193" authorId="0" shapeId="0" xr:uid="{6614FD8E-009E-4B97-88D4-6C2BE7731924}">
      <text>
        <r>
          <rPr>
            <b/>
            <sz val="9"/>
            <color indexed="81"/>
            <rFont val="Tahoma"/>
            <charset val="1"/>
          </rPr>
          <t>&lt;[[DEVDeals] - [Deal Property (Seq: 1)] - [Locations (Seq: 1)] - [Unit Mix (Seq: 9)] Num Units - Send]&gt;</t>
        </r>
      </text>
    </comment>
    <comment ref="F193" authorId="0" shapeId="0" xr:uid="{6888D94E-BCF3-47D5-97DF-63024A0DF599}">
      <text>
        <r>
          <rPr>
            <b/>
            <sz val="9"/>
            <color indexed="81"/>
            <rFont val="Tahoma"/>
            <charset val="1"/>
          </rPr>
          <t>&lt;[[DEVDeals] - [Deal Property (Seq: 1)] - [Locations (Seq: 1)] - [Unit Mix (Seq: 9)] Residential Apartment Type - Send]&gt;</t>
        </r>
      </text>
    </comment>
    <comment ref="A194" authorId="0" shapeId="0" xr:uid="{C23F7E47-2B98-403F-B80A-6FED7DC1D369}">
      <text>
        <r>
          <rPr>
            <b/>
            <sz val="9"/>
            <color indexed="81"/>
            <rFont val="Tahoma"/>
            <charset val="1"/>
          </rPr>
          <t>&lt;[[DEVDeals] - [Deal Property (Seq: 1)] - [Locations (Seq: 1)] - [Unit Mix (Seq: 10)] Unit Mix Ami Percent - Send]&gt;</t>
        </r>
      </text>
    </comment>
    <comment ref="B194" authorId="0" shapeId="0" xr:uid="{38120715-66A4-43D8-8A16-3E06E4A8AA14}">
      <text>
        <r>
          <rPr>
            <b/>
            <sz val="9"/>
            <color indexed="81"/>
            <rFont val="Tahoma"/>
            <charset val="1"/>
          </rPr>
          <t>&lt;[[DEVDeals] - [Deal Property (Seq: 1)] - [Locations (Seq: 1)] - [Unit Mix (Seq: 10)] Unit Type - Send]&gt;</t>
        </r>
      </text>
    </comment>
    <comment ref="C194" authorId="0" shapeId="0" xr:uid="{00AF11CD-F45C-4B45-840D-A3CFCC6F8B3F}">
      <text>
        <r>
          <rPr>
            <b/>
            <sz val="9"/>
            <color indexed="81"/>
            <rFont val="Tahoma"/>
            <charset val="1"/>
          </rPr>
          <t>&lt;[[DEVDeals] - [Deal Property (Seq: 1)] - [Locations (Seq: 1)] - [Unit Mix (Seq: 10)] Num Units - Send]&gt;</t>
        </r>
      </text>
    </comment>
    <comment ref="F194" authorId="0" shapeId="0" xr:uid="{AFAB9ECB-DC5C-4ACB-B516-83775D1EAF7F}">
      <text>
        <r>
          <rPr>
            <b/>
            <sz val="9"/>
            <color indexed="81"/>
            <rFont val="Tahoma"/>
            <charset val="1"/>
          </rPr>
          <t>&lt;[[DEVDeals] - [Deal Property (Seq: 1)] - [Locations (Seq: 1)] - [Unit Mix (Seq: 10)] Residential Apartment Type - Send]&gt;</t>
        </r>
      </text>
    </comment>
    <comment ref="A195" authorId="0" shapeId="0" xr:uid="{D8C5BD14-A528-4CBC-A624-D63E44DE13E3}">
      <text>
        <r>
          <rPr>
            <b/>
            <sz val="9"/>
            <color indexed="81"/>
            <rFont val="Tahoma"/>
            <charset val="1"/>
          </rPr>
          <t>&lt;[[DEVDeals] - [Deal Property (Seq: 1)] - [Locations (Seq: 1)] - [Unit Mix (Seq: 11)] Unit Mix Ami Percent - Send]&gt;</t>
        </r>
      </text>
    </comment>
    <comment ref="B195" authorId="0" shapeId="0" xr:uid="{B2EE7C8E-7D93-4064-894D-A2198979CD56}">
      <text>
        <r>
          <rPr>
            <b/>
            <sz val="9"/>
            <color indexed="81"/>
            <rFont val="Tahoma"/>
            <charset val="1"/>
          </rPr>
          <t>&lt;[[DEVDeals] - [Deal Property (Seq: 1)] - [Locations (Seq: 1)] - [Unit Mix (Seq: 11)] Unit Type - Send]&gt;</t>
        </r>
      </text>
    </comment>
    <comment ref="C195" authorId="0" shapeId="0" xr:uid="{9CB218D6-E9EF-4741-A646-157B458BF864}">
      <text>
        <r>
          <rPr>
            <b/>
            <sz val="9"/>
            <color indexed="81"/>
            <rFont val="Tahoma"/>
            <charset val="1"/>
          </rPr>
          <t>&lt;[[DEVDeals] - [Deal Property (Seq: 1)] - [Locations (Seq: 1)] - [Unit Mix (Seq: 11)] Num Units - Send]&gt;</t>
        </r>
      </text>
    </comment>
    <comment ref="F195" authorId="0" shapeId="0" xr:uid="{19CB13FC-FEAB-455A-8F1E-8D895331B623}">
      <text>
        <r>
          <rPr>
            <b/>
            <sz val="9"/>
            <color indexed="81"/>
            <rFont val="Tahoma"/>
            <charset val="1"/>
          </rPr>
          <t>&lt;[[DEVDeals] - [Deal Property (Seq: 1)] - [Locations (Seq: 1)] - [Unit Mix (Seq: 11)] Residential Apartment Type - Send]&gt;</t>
        </r>
      </text>
    </comment>
    <comment ref="A196" authorId="0" shapeId="0" xr:uid="{BA7E31B7-75CD-4479-B8B2-637355A45EEF}">
      <text>
        <r>
          <rPr>
            <b/>
            <sz val="9"/>
            <color indexed="81"/>
            <rFont val="Tahoma"/>
            <charset val="1"/>
          </rPr>
          <t>&lt;[[DEVDeals] - [Deal Property (Seq: 1)] - [Locations (Seq: 1)] - [Unit Mix (Seq: 12)] Unit Mix Ami Percent - Send]&gt;</t>
        </r>
      </text>
    </comment>
    <comment ref="B196" authorId="0" shapeId="0" xr:uid="{12707247-84F2-41B1-9143-B6A9F98E533F}">
      <text>
        <r>
          <rPr>
            <b/>
            <sz val="9"/>
            <color indexed="81"/>
            <rFont val="Tahoma"/>
            <charset val="1"/>
          </rPr>
          <t>&lt;[[DEVDeals] - [Deal Property (Seq: 1)] - [Locations (Seq: 1)] - [Unit Mix (Seq: 12)] Unit Type - Send]&gt;</t>
        </r>
      </text>
    </comment>
    <comment ref="C196" authorId="0" shapeId="0" xr:uid="{EAC94A1E-6137-400E-A600-B65E90B8ACDD}">
      <text>
        <r>
          <rPr>
            <b/>
            <sz val="9"/>
            <color indexed="81"/>
            <rFont val="Tahoma"/>
            <charset val="1"/>
          </rPr>
          <t>&lt;[[DEVDeals] - [Deal Property (Seq: 1)] - [Locations (Seq: 1)] - [Unit Mix (Seq: 12)] Num Units - Send]&gt;</t>
        </r>
      </text>
    </comment>
    <comment ref="F196" authorId="0" shapeId="0" xr:uid="{962CF576-14B2-4586-9F79-88FAB850DBE3}">
      <text>
        <r>
          <rPr>
            <b/>
            <sz val="9"/>
            <color indexed="81"/>
            <rFont val="Tahoma"/>
            <charset val="1"/>
          </rPr>
          <t>&lt;[[DEVDeals] - [Deal Property (Seq: 1)] - [Locations (Seq: 1)] - [Unit Mix (Seq: 12)] Residential Apartment Type - Send]&gt;</t>
        </r>
      </text>
    </comment>
    <comment ref="A197" authorId="0" shapeId="0" xr:uid="{A49311BC-5382-4007-9D91-CB960191B11F}">
      <text>
        <r>
          <rPr>
            <b/>
            <sz val="9"/>
            <color indexed="81"/>
            <rFont val="Tahoma"/>
            <charset val="1"/>
          </rPr>
          <t>&lt;[[DEVDeals] - [Deal Property (Seq: 1)] - [Locations (Seq: 1)] - [Unit Mix (Seq: 13)] Unit Mix Ami Percent - Send]&gt;</t>
        </r>
      </text>
    </comment>
    <comment ref="B197" authorId="0" shapeId="0" xr:uid="{93860B3A-DB32-4ECF-8C07-6751762B6110}">
      <text>
        <r>
          <rPr>
            <b/>
            <sz val="9"/>
            <color indexed="81"/>
            <rFont val="Tahoma"/>
            <charset val="1"/>
          </rPr>
          <t>&lt;[[DEVDeals] - [Deal Property (Seq: 1)] - [Locations (Seq: 1)] - [Unit Mix (Seq: 13)] Unit Type - Send]&gt;</t>
        </r>
      </text>
    </comment>
    <comment ref="C197" authorId="0" shapeId="0" xr:uid="{A8467A6B-9AE0-4688-AF50-635E8635BA24}">
      <text>
        <r>
          <rPr>
            <b/>
            <sz val="9"/>
            <color indexed="81"/>
            <rFont val="Tahoma"/>
            <charset val="1"/>
          </rPr>
          <t>&lt;[[DEVDeals] - [Deal Property (Seq: 1)] - [Locations (Seq: 1)] - [Unit Mix (Seq: 13)] Num Units - Send]&gt;</t>
        </r>
      </text>
    </comment>
    <comment ref="F197" authorId="0" shapeId="0" xr:uid="{828DB82D-DA2F-4731-B14A-E227EB19ABF1}">
      <text>
        <r>
          <rPr>
            <b/>
            <sz val="9"/>
            <color indexed="81"/>
            <rFont val="Tahoma"/>
            <charset val="1"/>
          </rPr>
          <t>&lt;[[DEVDeals] - [Deal Property (Seq: 1)] - [Locations (Seq: 1)] - [Unit Mix (Seq: 13)] Residential Apartment Type - Send]&gt;</t>
        </r>
      </text>
    </comment>
    <comment ref="A198" authorId="0" shapeId="0" xr:uid="{10A63AFA-A39F-407E-9017-6B1FC0A3D7BA}">
      <text>
        <r>
          <rPr>
            <b/>
            <sz val="9"/>
            <color indexed="81"/>
            <rFont val="Tahoma"/>
            <charset val="1"/>
          </rPr>
          <t>&lt;[[DEVDeals] - [Deal Property (Seq: 1)] - [Locations (Seq: 1)] - [Unit Mix (Seq: 14)] Unit Mix Ami Percent - Send]&gt;</t>
        </r>
      </text>
    </comment>
    <comment ref="B198" authorId="0" shapeId="0" xr:uid="{61BC0B0E-0855-4F96-95AE-4D16ACA30C39}">
      <text>
        <r>
          <rPr>
            <b/>
            <sz val="9"/>
            <color indexed="81"/>
            <rFont val="Tahoma"/>
            <charset val="1"/>
          </rPr>
          <t>&lt;[[DEVDeals] - [Deal Property (Seq: 1)] - [Locations (Seq: 1)] - [Unit Mix (Seq: 14)] Unit Type - Send]&gt;</t>
        </r>
      </text>
    </comment>
    <comment ref="C198" authorId="0" shapeId="0" xr:uid="{82D416EC-69E3-4F67-A6AB-3E7866F5C126}">
      <text>
        <r>
          <rPr>
            <b/>
            <sz val="9"/>
            <color indexed="81"/>
            <rFont val="Tahoma"/>
            <charset val="1"/>
          </rPr>
          <t>&lt;[[DEVDeals] - [Deal Property (Seq: 1)] - [Locations (Seq: 1)] - [Unit Mix (Seq: 14)] Num Units - Send]&gt;</t>
        </r>
      </text>
    </comment>
    <comment ref="F198" authorId="0" shapeId="0" xr:uid="{513278D2-9631-4ED6-9C20-061F5CEDF25B}">
      <text>
        <r>
          <rPr>
            <b/>
            <sz val="9"/>
            <color indexed="81"/>
            <rFont val="Tahoma"/>
            <charset val="1"/>
          </rPr>
          <t>&lt;[[DEVDeals] - [Deal Property (Seq: 1)] - [Locations (Seq: 1)] - [Unit Mix (Seq: 14)] Residential Apartment Type - Send]&gt;</t>
        </r>
      </text>
    </comment>
    <comment ref="A199" authorId="0" shapeId="0" xr:uid="{90EC3E04-F3C8-4655-A084-0F30BD9F9055}">
      <text>
        <r>
          <rPr>
            <b/>
            <sz val="9"/>
            <color indexed="81"/>
            <rFont val="Tahoma"/>
            <charset val="1"/>
          </rPr>
          <t>&lt;[[DEVDeals] - [Deal Property (Seq: 1)] - [Locations (Seq: 1)] - [Unit Mix (Seq: 15)] Unit Mix Ami Percent - Send]&gt;</t>
        </r>
      </text>
    </comment>
    <comment ref="B199" authorId="0" shapeId="0" xr:uid="{C0CE26D1-F5A8-467E-870F-4CE903667F8E}">
      <text>
        <r>
          <rPr>
            <b/>
            <sz val="9"/>
            <color indexed="81"/>
            <rFont val="Tahoma"/>
            <charset val="1"/>
          </rPr>
          <t>&lt;[[DEVDeals] - [Deal Property (Seq: 1)] - [Locations (Seq: 1)] - [Unit Mix (Seq: 15)] Unit Type - Send]&gt;</t>
        </r>
      </text>
    </comment>
    <comment ref="C199" authorId="0" shapeId="0" xr:uid="{431159B0-19E8-4F33-91BB-9E0BE755EC53}">
      <text>
        <r>
          <rPr>
            <b/>
            <sz val="9"/>
            <color indexed="81"/>
            <rFont val="Tahoma"/>
            <charset val="1"/>
          </rPr>
          <t>&lt;[[DEVDeals] - [Deal Property (Seq: 1)] - [Locations (Seq: 1)] - [Unit Mix (Seq: 15)] Num Units - Send]&gt;</t>
        </r>
      </text>
    </comment>
    <comment ref="F199" authorId="0" shapeId="0" xr:uid="{BC4DC21E-0CD7-4977-8019-3FE341940330}">
      <text>
        <r>
          <rPr>
            <b/>
            <sz val="9"/>
            <color indexed="81"/>
            <rFont val="Tahoma"/>
            <charset val="1"/>
          </rPr>
          <t>&lt;[[DEVDeals] - [Deal Property (Seq: 1)] - [Locations (Seq: 1)] - [Unit Mix (Seq: 15)] Residential Apartment Type - Send]&gt;</t>
        </r>
      </text>
    </comment>
    <comment ref="A200" authorId="0" shapeId="0" xr:uid="{F29ED7D9-3714-4437-83CD-9671F839B275}">
      <text>
        <r>
          <rPr>
            <b/>
            <sz val="9"/>
            <color indexed="81"/>
            <rFont val="Tahoma"/>
            <charset val="1"/>
          </rPr>
          <t>&lt;[[DEVDeals] - [Deal Property (Seq: 1)] - [Locations (Seq: 1)] - [Unit Mix (Seq: 16)] Unit Mix Ami Percent - Send]&gt;</t>
        </r>
      </text>
    </comment>
    <comment ref="B200" authorId="0" shapeId="0" xr:uid="{A0A7E209-91F1-4C31-8703-42F84B2608CB}">
      <text>
        <r>
          <rPr>
            <b/>
            <sz val="9"/>
            <color indexed="81"/>
            <rFont val="Tahoma"/>
            <charset val="1"/>
          </rPr>
          <t>&lt;[[DEVDeals] - [Deal Property (Seq: 1)] - [Locations (Seq: 1)] - [Unit Mix (Seq: 16)] Unit Type - Send]&gt;</t>
        </r>
      </text>
    </comment>
    <comment ref="C200" authorId="0" shapeId="0" xr:uid="{929BBC0D-13E9-4910-9301-7D71151C6D7E}">
      <text>
        <r>
          <rPr>
            <b/>
            <sz val="9"/>
            <color indexed="81"/>
            <rFont val="Tahoma"/>
            <charset val="1"/>
          </rPr>
          <t>&lt;[[DEVDeals] - [Deal Property (Seq: 1)] - [Locations (Seq: 1)] - [Unit Mix (Seq: 16)] Num Units - Send]&gt;</t>
        </r>
      </text>
    </comment>
    <comment ref="F200" authorId="0" shapeId="0" xr:uid="{89872798-4339-415C-AA55-9316F943A5E7}">
      <text>
        <r>
          <rPr>
            <b/>
            <sz val="9"/>
            <color indexed="81"/>
            <rFont val="Tahoma"/>
            <charset val="1"/>
          </rPr>
          <t>&lt;[[DEVDeals] - [Deal Property (Seq: 1)] - [Locations (Seq: 1)] - [Unit Mix (Seq: 16)] Residential Apartment Type - Send]&gt;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<sst xmlns="http://schemas.openxmlformats.org/spreadsheetml/2006/main" count="3249" uniqueCount="1128">
  <si>
    <t>Project Name</t>
  </si>
  <si>
    <t>Address</t>
  </si>
  <si>
    <t>City</t>
  </si>
  <si>
    <t>Zip</t>
  </si>
  <si>
    <t>County</t>
  </si>
  <si>
    <t>Project Type</t>
  </si>
  <si>
    <t>Equity Type</t>
  </si>
  <si>
    <t>Building Construction</t>
  </si>
  <si>
    <t>Total Number of Units</t>
  </si>
  <si>
    <t>Parcel Size (Site Acres)</t>
  </si>
  <si>
    <t>Energy Cert.</t>
  </si>
  <si>
    <t>Green systems</t>
  </si>
  <si>
    <t>Average AMI</t>
  </si>
  <si>
    <t>OG P123 Equity Request</t>
  </si>
  <si>
    <t>ADJ P123 Equity Rec.</t>
  </si>
  <si>
    <t>P123/Unit Recommended</t>
  </si>
  <si>
    <t>OG Sponsor Equity</t>
  </si>
  <si>
    <t>ADJ Sponsor Equity</t>
  </si>
  <si>
    <t>OG Cons./Bridge</t>
  </si>
  <si>
    <t>ADJ Cons./Bridge</t>
  </si>
  <si>
    <t>OG Perm Loans</t>
  </si>
  <si>
    <t>ADJ Perm Loans</t>
  </si>
  <si>
    <t>OG CF Loans</t>
  </si>
  <si>
    <t>OG Grants</t>
  </si>
  <si>
    <t>OG Energy Credits</t>
  </si>
  <si>
    <t>OG Other Equity</t>
  </si>
  <si>
    <t>OG Cap Rate</t>
  </si>
  <si>
    <t>ADJ Cap Rate</t>
  </si>
  <si>
    <t>OG First LTV</t>
  </si>
  <si>
    <t>ADJ First LTV</t>
  </si>
  <si>
    <t>OG First LTC</t>
  </si>
  <si>
    <t>ADJ First LTC</t>
  </si>
  <si>
    <t>OG First DCR</t>
  </si>
  <si>
    <t>ADJ First DCR</t>
  </si>
  <si>
    <t>OG Overall DCR</t>
  </si>
  <si>
    <t>ADJ Overall DCR</t>
  </si>
  <si>
    <t>OG Refi LTV</t>
  </si>
  <si>
    <t>ADJ Refi LTV</t>
  </si>
  <si>
    <t>OG P123 IRR</t>
  </si>
  <si>
    <t>ADJ P123 IRR</t>
  </si>
  <si>
    <t>OG Sp. Pref. IRR</t>
  </si>
  <si>
    <t>ADJ Sp. Pref. IRR</t>
  </si>
  <si>
    <t>OG Sale/Refi Value</t>
  </si>
  <si>
    <t>ADJ Sale/Refi Value</t>
  </si>
  <si>
    <t>OG Promote</t>
  </si>
  <si>
    <t>ADJ Promote</t>
  </si>
  <si>
    <t>OG Bal. PreP123 Repay</t>
  </si>
  <si>
    <t>ADJ Bal. PreP123 Repay</t>
  </si>
  <si>
    <t>OG Bal. PostP123 Repay</t>
  </si>
  <si>
    <t>ADJ Bal. PostP123 Repay</t>
  </si>
  <si>
    <t>OG P123 TEV Cont.</t>
  </si>
  <si>
    <t>ADJ P123 TEV Cont.</t>
  </si>
  <si>
    <t>OG Developer Fee</t>
  </si>
  <si>
    <t>ADJ Developer Fee</t>
  </si>
  <si>
    <t>OG Sale/Refi Year</t>
  </si>
  <si>
    <t>ADJ Sale/Refi Year</t>
  </si>
  <si>
    <t>OG TDC</t>
  </si>
  <si>
    <t>ADJ TDC</t>
  </si>
  <si>
    <t>OG TDC/Unit</t>
  </si>
  <si>
    <t>ADJ TDC/Unit</t>
  </si>
  <si>
    <t>Sub Land/Bldgs.</t>
  </si>
  <si>
    <t>Sub Site Work</t>
  </si>
  <si>
    <t>Sub Rehab/New Cons.</t>
  </si>
  <si>
    <t>Sub Prof. Fees</t>
  </si>
  <si>
    <t>Sub Cons. Interim Costs</t>
  </si>
  <si>
    <t>Sub Perm Fin.</t>
  </si>
  <si>
    <t>Sub Soft Costs</t>
  </si>
  <si>
    <t>Sub Inv. Costs</t>
  </si>
  <si>
    <t>Sub Dev. Fees</t>
  </si>
  <si>
    <t>Sub Reserves</t>
  </si>
  <si>
    <t>Rental Income</t>
  </si>
  <si>
    <t>Vacancy</t>
  </si>
  <si>
    <t>OG Annual OpEx</t>
  </si>
  <si>
    <t>ADJ Annual OpEx</t>
  </si>
  <si>
    <t>OG PUPA OpEx</t>
  </si>
  <si>
    <t>Admin Sub</t>
  </si>
  <si>
    <t>Ops Sub</t>
  </si>
  <si>
    <t>Maint. Sub</t>
  </si>
  <si>
    <t>Fixed Exp. Sub</t>
  </si>
  <si>
    <t>Rep. Res. Sub</t>
  </si>
  <si>
    <t>Population Served</t>
  </si>
  <si>
    <t>Site Control</t>
  </si>
  <si>
    <t>Proper Zoning</t>
  </si>
  <si>
    <t>Type of Units/Housing</t>
  </si>
  <si>
    <t>Quick Analysis</t>
  </si>
  <si>
    <t>Project Information</t>
  </si>
  <si>
    <t>Existing Sources</t>
  </si>
  <si>
    <t>Alternate Sources</t>
  </si>
  <si>
    <t>Metric</t>
  </si>
  <si>
    <t>Proposed</t>
  </si>
  <si>
    <t>Adjusted</t>
  </si>
  <si>
    <t>Construction/Bridge Loan</t>
  </si>
  <si>
    <t>TDC per Unit</t>
  </si>
  <si>
    <t>Source of Loan</t>
  </si>
  <si>
    <t>Amount</t>
  </si>
  <si>
    <t>Interest Rate</t>
  </si>
  <si>
    <t>Term of Loan</t>
  </si>
  <si>
    <t>Units</t>
  </si>
  <si>
    <t>TDC</t>
  </si>
  <si>
    <t>Operating Expenses</t>
  </si>
  <si>
    <t>Hard Debt</t>
  </si>
  <si>
    <t>Total</t>
  </si>
  <si>
    <t>CF Lns/Grants/Other</t>
  </si>
  <si>
    <t>Total Equity</t>
  </si>
  <si>
    <t>Permanent Loans (amortizing and I/O)</t>
  </si>
  <si>
    <t>Prop 123 Equity</t>
  </si>
  <si>
    <t>Amort. (Years)</t>
  </si>
  <si>
    <t>Initial I/O Period</t>
  </si>
  <si>
    <t>I/O DS</t>
  </si>
  <si>
    <t>Amort. DS</t>
  </si>
  <si>
    <t>Sponsor Equity</t>
  </si>
  <si>
    <t>P123 CF %</t>
  </si>
  <si>
    <t>Investor Return &amp; Financial Performance</t>
  </si>
  <si>
    <t>% of Stack</t>
  </si>
  <si>
    <r>
      <t xml:space="preserve">Sponsor Indicated Sale or Refi Period (If </t>
    </r>
    <r>
      <rPr>
        <u/>
        <sz val="10"/>
        <color theme="0"/>
        <rFont val="Calibri"/>
        <family val="2"/>
        <scheme val="minor"/>
      </rPr>
      <t>prior</t>
    </r>
    <r>
      <rPr>
        <sz val="10"/>
        <color theme="0"/>
        <rFont val="Calibri"/>
        <family val="2"/>
        <scheme val="minor"/>
      </rPr>
      <t xml:space="preserve"> to year 30)</t>
    </r>
  </si>
  <si>
    <t>Cash Flow/Soft Loans</t>
  </si>
  <si>
    <t>Refi/Sale Year</t>
  </si>
  <si>
    <t>Term</t>
  </si>
  <si>
    <t>% of Cashflow</t>
  </si>
  <si>
    <t>Soft Pay?</t>
  </si>
  <si>
    <t>Debt Service</t>
  </si>
  <si>
    <t>Sponsor Equity Pref. IRR</t>
  </si>
  <si>
    <t>Cap Rate at Refi/Sale Year</t>
  </si>
  <si>
    <t>Refi/Sale Year Property Value</t>
  </si>
  <si>
    <t>Hard Debt Ending Balance</t>
  </si>
  <si>
    <t>Cashflow Debt Ending Balance</t>
  </si>
  <si>
    <t>Scenario</t>
  </si>
  <si>
    <t>Refi</t>
  </si>
  <si>
    <t>Sale</t>
  </si>
  <si>
    <t>Analysis for Existing Sources</t>
  </si>
  <si>
    <t>Analysis for Alternate Sources</t>
  </si>
  <si>
    <t>Cost of Refinance/Sale (1%/3%)</t>
  </si>
  <si>
    <t>Grants</t>
  </si>
  <si>
    <t>Cap Rate Assump.</t>
  </si>
  <si>
    <t>Refi Loan Size Needed/Sponsor Equity Hurdle</t>
  </si>
  <si>
    <t>Source of Grant</t>
  </si>
  <si>
    <t>First Mtg LTV</t>
  </si>
  <si>
    <t>Refi Max LTV/DCR | Remaining Sale Proceeds</t>
  </si>
  <si>
    <t>First Mtg LTC</t>
  </si>
  <si>
    <t>Refi Rate/Amort. | Promote to Sponsor</t>
  </si>
  <si>
    <t>First DCR Low</t>
  </si>
  <si>
    <t>Max Refi PMT LTV/DCR|PreP123 Repay Bal.</t>
  </si>
  <si>
    <t>Overall DCR Low</t>
  </si>
  <si>
    <t>Max Refi Size LTV/DCR|P123 Due</t>
  </si>
  <si>
    <t>LTV at Refi</t>
  </si>
  <si>
    <t>Refi Need vs. Limit | P123 Bal. Post Repay</t>
  </si>
  <si>
    <t>Prop 123 IRR</t>
  </si>
  <si>
    <t>Balance of Refi Need|Balance After P123 Repayment</t>
  </si>
  <si>
    <t>Sponsor IRR</t>
  </si>
  <si>
    <t>End of Investment Term (Year 30)</t>
  </si>
  <si>
    <t>Val. At Sale/Refi</t>
  </si>
  <si>
    <t>Equity</t>
  </si>
  <si>
    <t>Promote</t>
  </si>
  <si>
    <t>End of Investment Term (Year)</t>
  </si>
  <si>
    <t>Source</t>
  </si>
  <si>
    <t>Percentage</t>
  </si>
  <si>
    <t>Bal. Pre-P123</t>
  </si>
  <si>
    <t>P123 Balance</t>
  </si>
  <si>
    <t>Cap Rate at End of Investment Term</t>
  </si>
  <si>
    <t>Sponsor Pref %</t>
  </si>
  <si>
    <t>P123 TEV Cont.</t>
  </si>
  <si>
    <t>Developer Fee</t>
  </si>
  <si>
    <t>Sources and Uses</t>
  </si>
  <si>
    <t>Adjusted Sources and Uses</t>
  </si>
  <si>
    <t>Total Sources</t>
  </si>
  <si>
    <t>Adjusted Sources</t>
  </si>
  <si>
    <t>Total Uses</t>
  </si>
  <si>
    <t>Adjusted Uses</t>
  </si>
  <si>
    <t>Prop 123 Principal Due</t>
  </si>
  <si>
    <t>Sale or Refi Year</t>
  </si>
  <si>
    <t>Sale or Refi?</t>
  </si>
  <si>
    <t>Est. Cap Rate</t>
  </si>
  <si>
    <t>Dev fee in IRR?</t>
  </si>
  <si>
    <t>TDC/Unit</t>
  </si>
  <si>
    <t>TDC/Unit Adjuster</t>
  </si>
  <si>
    <t>OpEx</t>
  </si>
  <si>
    <t>Gap/(Svgs) from Adj.</t>
  </si>
  <si>
    <t>PUPA OpEx</t>
  </si>
  <si>
    <t>Adjusted Operating Expenses</t>
  </si>
  <si>
    <t>Residential Other</t>
  </si>
  <si>
    <t>Adjusted OpEx</t>
  </si>
  <si>
    <t>PUPA OpEx Adjuster</t>
  </si>
  <si>
    <t>Adj OpEx Inc./(Dec.)</t>
  </si>
  <si>
    <t>30-Year Cash Flow Proforma with Modified Sources</t>
  </si>
  <si>
    <t>Annual Inflation Factors</t>
  </si>
  <si>
    <t xml:space="preserve"> </t>
  </si>
  <si>
    <t>Residential Rents:</t>
  </si>
  <si>
    <t>Expenses:</t>
  </si>
  <si>
    <t>Annual Projections</t>
  </si>
  <si>
    <t>% or Inflator</t>
  </si>
  <si>
    <t>Gross Potential Rental Income</t>
  </si>
  <si>
    <t>Other/Miscellaneous Income</t>
  </si>
  <si>
    <t>LESS: Vacancy</t>
  </si>
  <si>
    <t>Effective Gross Income</t>
  </si>
  <si>
    <t>Project Expenses</t>
  </si>
  <si>
    <t>Net Operating Income</t>
  </si>
  <si>
    <t>Hard Debt Service</t>
  </si>
  <si>
    <t>Cashflow After Hard Debt Service</t>
  </si>
  <si>
    <t>Cashflow After Prop 123 Equity Participation</t>
  </si>
  <si>
    <t>Deferred Developer Fee</t>
  </si>
  <si>
    <t>Total Soft Debt Service</t>
  </si>
  <si>
    <t>First Mortgage DCR</t>
  </si>
  <si>
    <t>Hard Debt DCR</t>
  </si>
  <si>
    <t>Private/Owner Equity Cashflow</t>
  </si>
  <si>
    <t>Remaining Cashflow</t>
  </si>
  <si>
    <t>Cash on Cash Returns Sponsor Equity</t>
  </si>
  <si>
    <t>Cash on Cash Returns Prop 123 Equity</t>
  </si>
  <si>
    <t>Prop 123 Return</t>
  </si>
  <si>
    <t>Return on Equity</t>
  </si>
  <si>
    <t>Return of Equity</t>
  </si>
  <si>
    <t>End</t>
  </si>
  <si>
    <t>Cash Flow</t>
  </si>
  <si>
    <t>IRR</t>
  </si>
  <si>
    <t>Initial Owner Equity Return (w/Fee)</t>
  </si>
  <si>
    <t>Initial Owner Equity Return (w/o Fee)</t>
  </si>
  <si>
    <t>DDF Balance</t>
  </si>
  <si>
    <t>Alternate Perm Loan Schedule A</t>
  </si>
  <si>
    <t>Alternate Perm Loan Schedule B</t>
  </si>
  <si>
    <t>Alternate Perm Loan Schedule C</t>
  </si>
  <si>
    <t>Alternate Perm Loan Schedule D</t>
  </si>
  <si>
    <t>Alternate Refinance Perm Loan Schedule</t>
  </si>
  <si>
    <t>Loan Amount</t>
  </si>
  <si>
    <t>Payment Amount</t>
  </si>
  <si>
    <t>Stated APR</t>
  </si>
  <si>
    <t>Payments Per Year</t>
  </si>
  <si>
    <t>Balloon Payment</t>
  </si>
  <si>
    <t>Term (Stated or Exit Yr)</t>
  </si>
  <si>
    <t>Total Interest Paid</t>
  </si>
  <si>
    <t>Amortization</t>
  </si>
  <si>
    <t>I/O Period</t>
  </si>
  <si>
    <t>Closing Date</t>
  </si>
  <si>
    <t>First Payment Date</t>
  </si>
  <si>
    <t>Payment #</t>
  </si>
  <si>
    <t>Payment Date</t>
  </si>
  <si>
    <t>EOP Balance</t>
  </si>
  <si>
    <t>Principal</t>
  </si>
  <si>
    <t>Interest</t>
  </si>
  <si>
    <t>Payment</t>
  </si>
  <si>
    <t>Beginning</t>
  </si>
  <si>
    <t> </t>
  </si>
  <si>
    <t>Original Perm Loan Schedule C</t>
  </si>
  <si>
    <t>Original Perm Loan Schedule D</t>
  </si>
  <si>
    <t>Do not change any "read-only" cells or the application will be rejected. Do not enter formulas in any cells.</t>
  </si>
  <si>
    <r>
      <t xml:space="preserve">All cells that require input are in </t>
    </r>
    <r>
      <rPr>
        <b/>
        <sz val="10"/>
        <color theme="4"/>
        <rFont val="Trebuchet MS"/>
        <family val="2"/>
      </rPr>
      <t>blue</t>
    </r>
    <r>
      <rPr>
        <sz val="10"/>
        <color theme="1"/>
        <rFont val="Trebuchet MS"/>
        <family val="2"/>
      </rPr>
      <t xml:space="preserve">.  </t>
    </r>
  </si>
  <si>
    <r>
      <rPr>
        <sz val="10"/>
        <color rgb="FF000000"/>
        <rFont val="Trebuchet MS"/>
        <family val="2"/>
      </rPr>
      <t xml:space="preserve">All cells that auto calculate or auto populate are </t>
    </r>
    <r>
      <rPr>
        <b/>
        <sz val="10"/>
        <color rgb="FF808080"/>
        <rFont val="Trebuchet MS"/>
        <family val="2"/>
      </rPr>
      <t>grey</t>
    </r>
    <r>
      <rPr>
        <sz val="10"/>
        <color rgb="FF000000"/>
        <rFont val="Trebuchet MS"/>
        <family val="2"/>
      </rPr>
      <t>.</t>
    </r>
  </si>
  <si>
    <r>
      <rPr>
        <sz val="10"/>
        <color rgb="FF000000"/>
        <rFont val="Trebuchet MS"/>
        <family val="2"/>
      </rPr>
      <t xml:space="preserve">Missing or incorrect data may result in an error message or a </t>
    </r>
    <r>
      <rPr>
        <sz val="10"/>
        <color rgb="FFFF0000"/>
        <rFont val="Trebuchet MS"/>
        <family val="2"/>
      </rPr>
      <t>red cell with red text</t>
    </r>
    <r>
      <rPr>
        <sz val="10"/>
        <color rgb="FF000000"/>
        <rFont val="Trebuchet MS"/>
        <family val="2"/>
      </rPr>
      <t>. In some instances, a message may also pop up in a neighboring cell to help identify the issue.</t>
    </r>
  </si>
  <si>
    <t>Contact Information &amp; Application Tabs</t>
  </si>
  <si>
    <t>With respect to its programs, services, activities, and employment practices, Colorado Housing and Finance Authority prohibits unlawful discrimination against applicants or employees on the basis of age 40 years and over, race, sex, sexual orientation, gender identity, gender expression, color, religion, national origin, disability, military status, genetic information, marital status or any other status protected by applicable federal, state or local law. Requests for reasonable accommodation, the provision of auxiliary aids, or any complaints alleging violation of this nondiscrimination policy should be directed to the Nondiscrimination Coordinator, 1.800.877.2432, TDD/TTY 800.659.2656, CHFA, 1981 Blake Street, Denver, Colorado 80202-1272, available weekdays 8:00am to 5:00pm.</t>
  </si>
  <si>
    <t>Unit Mix &amp; Rents Tab</t>
  </si>
  <si>
    <t>Total Number of Units will auto populate based on the sum of units entered in the table.</t>
  </si>
  <si>
    <t>Utility Allowance - complete for the portion of utilities paid by the resident for each bedroom size applicable to your project. If the owner is covering some or all utilities, be sure to include them in your project expenses.</t>
  </si>
  <si>
    <r>
      <t xml:space="preserve">Do Rents Include </t>
    </r>
    <r>
      <rPr>
        <u/>
        <sz val="10"/>
        <color theme="1"/>
        <rFont val="Trebuchet MS"/>
        <family val="2"/>
      </rPr>
      <t>All</t>
    </r>
    <r>
      <rPr>
        <sz val="10"/>
        <color theme="1"/>
        <rFont val="Trebuchet MS"/>
        <family val="2"/>
      </rPr>
      <t xml:space="preserve"> Utilities? - Use the dropdown menu to select this only if </t>
    </r>
    <r>
      <rPr>
        <u/>
        <sz val="10"/>
        <color theme="1"/>
        <rFont val="Trebuchet MS"/>
        <family val="2"/>
      </rPr>
      <t>all</t>
    </r>
    <r>
      <rPr>
        <sz val="10"/>
        <color theme="1"/>
        <rFont val="Trebuchet MS"/>
        <family val="2"/>
      </rPr>
      <t xml:space="preserve"> utilities are included in rent. If selected, the utility allowance will not be deducted from the maximum allowable rent.</t>
    </r>
  </si>
  <si>
    <t>Rental Income Table - use dropdown menu for columns A-D; enter numeric values in columns E, F, and G.</t>
  </si>
  <si>
    <t>Rent &amp; Income Limits - CHFA Income and Rent Tables are based on published HUD limits at the time of application release and are calculated based on the county in which the development is located. The average AMI for the entire project must be 90% AMI or less, unless the community has petitioned for higher AMIs through the Prop 123 petition process. The maximum base rent you may charge for a given unit type and income level is the Maximum Net Rent in column J, which is determined as the maximum gross rent less the utility allowance.</t>
  </si>
  <si>
    <t>Income and Operating Expenses &amp; Development Budget Tabs</t>
  </si>
  <si>
    <t>Budget amounts are entered in column B, and per unit amounts will auto populate in column C.</t>
  </si>
  <si>
    <t>Replacement reserves of $350/unit for family properties and $300/unit for age-restricted properties are required by the program.</t>
  </si>
  <si>
    <t>Financing Sources</t>
  </si>
  <si>
    <t>Construction Loan goes in row 4 - enter: source, amount, interest rate, term. If your interest rate is variable, make you best guess at the average rate for the loan.</t>
  </si>
  <si>
    <t>Bridge Loans go in row 5 and 6 - enter: source, amount, interest rate, term. If you have more than one and plan to utilize the Cons. Period Cashflow tab, list the bridge loan with the lowest interest first.</t>
  </si>
  <si>
    <t>Amortized loans begin at row 10 - enter: source, amount, interest rate, term, amortization, and the amount of the initial I/O period if there is one.</t>
  </si>
  <si>
    <t>Cash Flow loans begin at row 18 - enter: source, amount, interest rate, term, CF %, and whether or not it is soft pay.</t>
  </si>
  <si>
    <t>Grants begin at row 26 - enter: source, amount</t>
  </si>
  <si>
    <t>Equity begins at row 35 -for Prop 123, enter: amount, select if you will sell or refi, estimated refi/sale year, estimated cap rate at future sale, and Cashflow Participation percent. Assume a participation percent commensurate with equity share, but you may make an alternate assumption if necessary and reasonable. For Sponsor Equity, enter the amount, preferred return hurdle, and whether or not the Developer Fee should be included in the IRR.</t>
  </si>
  <si>
    <t>GP Contributions and Deferred Developer Fee goes in rows 45 and 46 - enter: amount</t>
  </si>
  <si>
    <t>The Financial Performance tables are meant to provide information about equity returns and the ability to repay the P123 Equity investment. Generally speaking, you want to ensure that the Remaining P123 Balance shown in cells N16 and N33 is $0.</t>
  </si>
  <si>
    <t>Cons. Period Cash Flow</t>
  </si>
  <si>
    <t>Source and Use categories auto populate in rows in column B, and the amounts budgeted for each respective source and use auto populate in column D. Select the cost modeling approach in column C.</t>
  </si>
  <si>
    <t>In row 8, Input "Completion" in the anticipated construction completion period, and "Conversion" in the period when you anticipate converting your perm loans.</t>
  </si>
  <si>
    <t>Prop 123 Equity will fund in one installment at closing, and the cash developer fee will be paid in installments at closing, completion, and conversion.</t>
  </si>
  <si>
    <t>Release Notes</t>
  </si>
  <si>
    <t>July 2024 - Application v1.0</t>
  </si>
  <si>
    <t>Project Contacts</t>
  </si>
  <si>
    <t>Organization</t>
  </si>
  <si>
    <t>Contact First Name</t>
  </si>
  <si>
    <t>Contact Last Name</t>
  </si>
  <si>
    <t>Phone (10 numbers only)</t>
  </si>
  <si>
    <t>Email</t>
  </si>
  <si>
    <t xml:space="preserve">Applicant Contact for Application Questions </t>
  </si>
  <si>
    <t xml:space="preserve">City </t>
  </si>
  <si>
    <t>State</t>
  </si>
  <si>
    <t>Zip (first five numbers only)</t>
  </si>
  <si>
    <t>Phone (numbers only)</t>
  </si>
  <si>
    <t>Additional Applicant Questions</t>
  </si>
  <si>
    <t>Name</t>
  </si>
  <si>
    <t>Address (Street, City, State, Zip)</t>
  </si>
  <si>
    <t xml:space="preserve">Describe any default, disposition of or status of default, foreclosure or findings of non-compliance for any of the developments listed on attachments. </t>
  </si>
  <si>
    <t>List all the limited partners of the ownership entity and their percentage of interest</t>
  </si>
  <si>
    <t>Limited Partner(s) Name</t>
  </si>
  <si>
    <t>Ownership Percentage</t>
  </si>
  <si>
    <t>Managing Member(s) Names</t>
  </si>
  <si>
    <t>List all the general partners of the ownership entity and their percentage of interest</t>
  </si>
  <si>
    <t xml:space="preserve">General Partner(s) Name </t>
  </si>
  <si>
    <t xml:space="preserve">Ownership Percentage of the general partnership </t>
  </si>
  <si>
    <t>Developer Contact</t>
  </si>
  <si>
    <t>Other Investor Contact (N/A if not applicable)</t>
  </si>
  <si>
    <t>Historic Credit Investor Contact (N/A if not applicable)</t>
  </si>
  <si>
    <t>Ownership Entity (If formed, TBD if not yet formed)</t>
  </si>
  <si>
    <t>Legal Status</t>
  </si>
  <si>
    <t>Tax ID Number</t>
  </si>
  <si>
    <t>Status of Entity</t>
  </si>
  <si>
    <t>General Partner</t>
  </si>
  <si>
    <t>Contractor</t>
  </si>
  <si>
    <t>Management Company</t>
  </si>
  <si>
    <t>Consultant</t>
  </si>
  <si>
    <t>Legal Team Contact</t>
  </si>
  <si>
    <t>Architect</t>
  </si>
  <si>
    <t>Construction Lender</t>
  </si>
  <si>
    <t>Permanent Lender</t>
  </si>
  <si>
    <t>Application Version</t>
  </si>
  <si>
    <t>Application Date</t>
  </si>
  <si>
    <t>Equity Financing Type</t>
  </si>
  <si>
    <r>
      <rPr>
        <b/>
        <u/>
        <sz val="9"/>
        <color theme="1"/>
        <rFont val="Trebuchet MS"/>
        <family val="2"/>
      </rPr>
      <t>The Equity Financing Type must be identified for the workbook to calculate.</t>
    </r>
    <r>
      <rPr>
        <sz val="9"/>
        <color theme="1"/>
        <rFont val="Trebuchet MS"/>
        <family val="2"/>
      </rPr>
      <t xml:space="preserve"> Please refer to the P123 Equity Program Guidelines for more information.</t>
    </r>
  </si>
  <si>
    <t>Denver</t>
  </si>
  <si>
    <t>The county must be identified to load the rent limits on the Unit Mix and Rents tab.</t>
  </si>
  <si>
    <t xml:space="preserve">Identify current Owner/Seller/Lessor </t>
  </si>
  <si>
    <t xml:space="preserve">Related Party? </t>
  </si>
  <si>
    <t xml:space="preserve">If yes, please explain related party. </t>
  </si>
  <si>
    <t>Is the site properly zoned?</t>
  </si>
  <si>
    <t>If "Yes", provide evidence with your application. If "No", provide a brief narrative describing the re-zoning process, including the estimated dates for completion of the process.</t>
  </si>
  <si>
    <t>Does zoning meet parking ratio requirements?</t>
  </si>
  <si>
    <t>If no, please explain parking ratio.</t>
  </si>
  <si>
    <t>Number of Parking Spaces</t>
  </si>
  <si>
    <t>Heating Type In-unit</t>
  </si>
  <si>
    <t>Heating Type Common Area</t>
  </si>
  <si>
    <t>Cooling Type In-unit</t>
  </si>
  <si>
    <t>Cooling Type Common Area</t>
  </si>
  <si>
    <t>HVAC System In-unit</t>
  </si>
  <si>
    <t>Hot Water Heating Type</t>
  </si>
  <si>
    <t>Ventilation System</t>
  </si>
  <si>
    <t>Has the jurisdiction adopted the 2021 (or higher) International Energy Conservation Code?</t>
  </si>
  <si>
    <t>Projects located in jurisdictions that have not adopted the 2021 or higher International Energy Conservation Code (IECC) may opt out of the green certification if they commit to using the 2021 or higher IECC and State Model Energy and Solar Ready codes when they develop the units. Additionally, projects may request a waiver from one of the environmental sustainability standards if the applicant can successfully demonstrate that meeting the environmental standards would be financially infeasible for the project. Please submit a narrative with your application that demonstrates justification to be granted a waiver.</t>
  </si>
  <si>
    <t>Type of Energy Efficiency Certification</t>
  </si>
  <si>
    <t>Water-wise Landscaping</t>
  </si>
  <si>
    <t>Radon Mitigation</t>
  </si>
  <si>
    <t>Green Systems</t>
  </si>
  <si>
    <t>Number of Residential Building(s)</t>
  </si>
  <si>
    <t>Number values only</t>
  </si>
  <si>
    <t>Number of Floors in the Tallest Building</t>
  </si>
  <si>
    <t>Elevator?</t>
  </si>
  <si>
    <t>Common Space Square Footage</t>
  </si>
  <si>
    <t>Commercial Space Square Footage</t>
  </si>
  <si>
    <t>Unit Mix and Rents</t>
  </si>
  <si>
    <r>
      <t xml:space="preserve">Rents Include </t>
    </r>
    <r>
      <rPr>
        <b/>
        <u/>
        <sz val="10"/>
        <color theme="1"/>
        <rFont val="Trebuchet MS"/>
        <family val="2"/>
      </rPr>
      <t>All</t>
    </r>
    <r>
      <rPr>
        <b/>
        <sz val="10"/>
        <color theme="1"/>
        <rFont val="Trebuchet MS"/>
        <family val="2"/>
      </rPr>
      <t xml:space="preserve"> Utilities?</t>
    </r>
  </si>
  <si>
    <t>No</t>
  </si>
  <si>
    <t>100% AMI</t>
  </si>
  <si>
    <t>(income based on family of 4)</t>
  </si>
  <si>
    <r>
      <t xml:space="preserve">Utility Allowance by Bedroom Size: </t>
    </r>
    <r>
      <rPr>
        <b/>
        <sz val="10"/>
        <color theme="0"/>
        <rFont val="Trebuchet MS"/>
        <family val="2"/>
      </rPr>
      <t>Only Enter Tenant-paid Utilities</t>
    </r>
  </si>
  <si>
    <t>100% AMI Rents for the Indicated Geography</t>
  </si>
  <si>
    <t>Bedrooms</t>
  </si>
  <si>
    <t>Restricted Unit Average AMI</t>
  </si>
  <si>
    <t>AMI Income Level</t>
  </si>
  <si>
    <r>
      <t xml:space="preserve">Unit Size </t>
    </r>
    <r>
      <rPr>
        <b/>
        <sz val="11"/>
        <color theme="0"/>
        <rFont val="Trebuchet MS"/>
        <family val="2"/>
      </rPr>
      <t>(sf)</t>
    </r>
  </si>
  <si>
    <t># Units</t>
  </si>
  <si>
    <t>Monthly Rent/Unit</t>
  </si>
  <si>
    <t>Maximum Gross Rent</t>
  </si>
  <si>
    <t>Utility Allowance</t>
  </si>
  <si>
    <t>Maximum Net Rent</t>
  </si>
  <si>
    <t>Total Units</t>
  </si>
  <si>
    <t>Monthly Rent Income</t>
  </si>
  <si>
    <t>Annual Rent Income</t>
  </si>
  <si>
    <t>Adams</t>
  </si>
  <si>
    <t>AMI</t>
  </si>
  <si>
    <t>0 BDRM</t>
  </si>
  <si>
    <t>1 BDRM</t>
  </si>
  <si>
    <t>2 BDRM</t>
  </si>
  <si>
    <t>3 BDRM</t>
  </si>
  <si>
    <t>4 BDRM</t>
  </si>
  <si>
    <t>1 PERSON</t>
  </si>
  <si>
    <t>2 PERSON</t>
  </si>
  <si>
    <t>3 PERSON</t>
  </si>
  <si>
    <t>4 PERSON</t>
  </si>
  <si>
    <t>5 PERSON</t>
  </si>
  <si>
    <t>6 PERSON</t>
  </si>
  <si>
    <t>7 PERSON</t>
  </si>
  <si>
    <t>8 PERSON</t>
  </si>
  <si>
    <t>Alamosa</t>
  </si>
  <si>
    <t>Arapahoe</t>
  </si>
  <si>
    <t>Archuleta</t>
  </si>
  <si>
    <t>Baca</t>
  </si>
  <si>
    <t>Bent</t>
  </si>
  <si>
    <t>Boulder</t>
  </si>
  <si>
    <t>Broomfield</t>
  </si>
  <si>
    <t>Chaffee</t>
  </si>
  <si>
    <t>Cheyenne</t>
  </si>
  <si>
    <t>Clear Creek</t>
  </si>
  <si>
    <t>Conejos</t>
  </si>
  <si>
    <t>Costilla</t>
  </si>
  <si>
    <t>Crowley</t>
  </si>
  <si>
    <t>Custer</t>
  </si>
  <si>
    <t>Delta</t>
  </si>
  <si>
    <t>Dolores</t>
  </si>
  <si>
    <t>Douglas</t>
  </si>
  <si>
    <t>Eagle</t>
  </si>
  <si>
    <t>Elbert</t>
  </si>
  <si>
    <t>El Paso</t>
  </si>
  <si>
    <t>Fremont</t>
  </si>
  <si>
    <t>Garfield</t>
  </si>
  <si>
    <t>Gilpin</t>
  </si>
  <si>
    <t>Grand</t>
  </si>
  <si>
    <t>Gunnison</t>
  </si>
  <si>
    <t>Hinsdale</t>
  </si>
  <si>
    <t>Huerfano</t>
  </si>
  <si>
    <t>Jackson</t>
  </si>
  <si>
    <t>Jefferson</t>
  </si>
  <si>
    <t>Kiowa</t>
  </si>
  <si>
    <t>Kit Carson</t>
  </si>
  <si>
    <t>Lake</t>
  </si>
  <si>
    <t>La Plata</t>
  </si>
  <si>
    <t>Larimer</t>
  </si>
  <si>
    <t>Las Animas</t>
  </si>
  <si>
    <t>Lincoln</t>
  </si>
  <si>
    <t>Logan</t>
  </si>
  <si>
    <t>Mesa</t>
  </si>
  <si>
    <t>Mineral</t>
  </si>
  <si>
    <t>Moffat</t>
  </si>
  <si>
    <t>Montezuma</t>
  </si>
  <si>
    <t>Montrose</t>
  </si>
  <si>
    <t>Morgan</t>
  </si>
  <si>
    <t>Otero</t>
  </si>
  <si>
    <t>Ouray</t>
  </si>
  <si>
    <t>Park</t>
  </si>
  <si>
    <t>Phillips</t>
  </si>
  <si>
    <t>Pitkin</t>
  </si>
  <si>
    <t>Prowers</t>
  </si>
  <si>
    <t>Pueblo</t>
  </si>
  <si>
    <t>Rio Blanco</t>
  </si>
  <si>
    <t>Rio Grande</t>
  </si>
  <si>
    <t>Routt</t>
  </si>
  <si>
    <t>Saguache</t>
  </si>
  <si>
    <t>San Juan</t>
  </si>
  <si>
    <t>San Miguel</t>
  </si>
  <si>
    <t>Sedgwick</t>
  </si>
  <si>
    <t>Summit</t>
  </si>
  <si>
    <t>Teller</t>
  </si>
  <si>
    <t>Washington</t>
  </si>
  <si>
    <t>Weld</t>
  </si>
  <si>
    <t>Yuma</t>
  </si>
  <si>
    <t>Income, Operating Expenses, and Net Operating Income (NOI)</t>
  </si>
  <si>
    <t>Annual Income</t>
  </si>
  <si>
    <t>Annual Income from Rents</t>
  </si>
  <si>
    <t>From Unit Mix and Rents sheet</t>
  </si>
  <si>
    <t>Miscellaneous Income (Annual)</t>
  </si>
  <si>
    <t>PUPA</t>
  </si>
  <si>
    <t>Unit/Month</t>
  </si>
  <si>
    <t>Laundry Revenue</t>
  </si>
  <si>
    <t>Parking Revenue</t>
  </si>
  <si>
    <t>Total Gross Residential Income</t>
  </si>
  <si>
    <t>Vacancy Allowance</t>
  </si>
  <si>
    <t>Less Vacancy</t>
  </si>
  <si>
    <t>Administration</t>
  </si>
  <si>
    <t>Accounting</t>
  </si>
  <si>
    <t>Advertising</t>
  </si>
  <si>
    <t>Legal</t>
  </si>
  <si>
    <t>Leased Equipment</t>
  </si>
  <si>
    <t>Management Fees</t>
  </si>
  <si>
    <t>Management Salaries</t>
  </si>
  <si>
    <t>Management Payroll Tax</t>
  </si>
  <si>
    <t>Model Apartment</t>
  </si>
  <si>
    <t>Office Supplies</t>
  </si>
  <si>
    <t>Telephone</t>
  </si>
  <si>
    <t>Administration Subtotal</t>
  </si>
  <si>
    <t>Operations</t>
  </si>
  <si>
    <t>Fuel (Heat/Water)</t>
  </si>
  <si>
    <t>Electricity</t>
  </si>
  <si>
    <t>Water</t>
  </si>
  <si>
    <t>Sewer</t>
  </si>
  <si>
    <t>Gas</t>
  </si>
  <si>
    <t>Trash</t>
  </si>
  <si>
    <t>Security</t>
  </si>
  <si>
    <t>Cable</t>
  </si>
  <si>
    <t>Operations Subtotal</t>
  </si>
  <si>
    <t>Maintenance</t>
  </si>
  <si>
    <t>Elevator</t>
  </si>
  <si>
    <t>Extermination</t>
  </si>
  <si>
    <t>Grounds</t>
  </si>
  <si>
    <t>Repairs</t>
  </si>
  <si>
    <t>Maintenance Salaries</t>
  </si>
  <si>
    <t>Maintenance Supplies</t>
  </si>
  <si>
    <t>Contracts</t>
  </si>
  <si>
    <t>Decorating</t>
  </si>
  <si>
    <t>Snow Removal</t>
  </si>
  <si>
    <t>Maintenance Subtotal</t>
  </si>
  <si>
    <t>Fixed Expenses</t>
  </si>
  <si>
    <t>Real Estate Taxes</t>
  </si>
  <si>
    <t>Payment in Lieu of Taxes</t>
  </si>
  <si>
    <t>Other Tax Assessments</t>
  </si>
  <si>
    <t>Insurance</t>
  </si>
  <si>
    <t>Payroll Tax</t>
  </si>
  <si>
    <t>Fixed Expenses Subtotal</t>
  </si>
  <si>
    <t>Total Before Reserves</t>
  </si>
  <si>
    <t>Annual Replacement Reserves</t>
  </si>
  <si>
    <t>Total Operating Expenses with Reserves</t>
  </si>
  <si>
    <t>Per unit per annum</t>
  </si>
  <si>
    <t>Development Budget (for Residential Development Costs only)</t>
  </si>
  <si>
    <t>Please do not enter formulas in any column below. Applications with formulas will not be accepted.</t>
  </si>
  <si>
    <t>Land and Buildings</t>
  </si>
  <si>
    <t>Per unit</t>
  </si>
  <si>
    <t>Land</t>
  </si>
  <si>
    <t>Existing Structures</t>
  </si>
  <si>
    <t>Demolition</t>
  </si>
  <si>
    <t>Subtotal Land and Buildings</t>
  </si>
  <si>
    <t>Site Work</t>
  </si>
  <si>
    <t>Onsite Work</t>
  </si>
  <si>
    <t>Off-site Work</t>
  </si>
  <si>
    <t>Subtotal Site Work</t>
  </si>
  <si>
    <t>Rehabilitation and New Construction</t>
  </si>
  <si>
    <t>New Structures</t>
  </si>
  <si>
    <t>Rehabilitation</t>
  </si>
  <si>
    <t>Accessory Structures</t>
  </si>
  <si>
    <t>Green Systems (solar, geothermal, other, etc.)</t>
  </si>
  <si>
    <t>General Requirements</t>
  </si>
  <si>
    <t>Contractor Overhead</t>
  </si>
  <si>
    <t>Contractor Profit</t>
  </si>
  <si>
    <t>Contractor Construction Contingency</t>
  </si>
  <si>
    <t>Owner Hard Cost Contingency</t>
  </si>
  <si>
    <t>Furniture, Fixtures, and Equipment</t>
  </si>
  <si>
    <t>Building Permits</t>
  </si>
  <si>
    <t>Subtotal Rehabilitation and New Construction</t>
  </si>
  <si>
    <t>Professional Fees</t>
  </si>
  <si>
    <t>Architect, Design</t>
  </si>
  <si>
    <t>Architect Construction Management/Admin</t>
  </si>
  <si>
    <t>Landscape Design</t>
  </si>
  <si>
    <t>Structural Engineering</t>
  </si>
  <si>
    <t>Civil Engineering</t>
  </si>
  <si>
    <t>Other Engineering</t>
  </si>
  <si>
    <t>Surveyor</t>
  </si>
  <si>
    <t>Attorney, Real Estate</t>
  </si>
  <si>
    <t>Green Consultant</t>
  </si>
  <si>
    <t>Green Charrette</t>
  </si>
  <si>
    <t>Construction Accounting</t>
  </si>
  <si>
    <t>Other (Specify)</t>
  </si>
  <si>
    <t>Subtotal Professional Fees</t>
  </si>
  <si>
    <t>Construction Interim Costs</t>
  </si>
  <si>
    <t>Hazard and Liability Insurance</t>
  </si>
  <si>
    <t>Builder's Risk Insurance</t>
  </si>
  <si>
    <t>Performance and Payment Bonds</t>
  </si>
  <si>
    <t>Construction Interest</t>
  </si>
  <si>
    <t>Please use this cell to input estimated interest on your loan, as it will auto-populate in the Sources Budget (column AN) in the Cons. Period Cash Flow tab.</t>
  </si>
  <si>
    <t>Construction Origination Fees</t>
  </si>
  <si>
    <t>Tap Fees (Water/Sewer)</t>
  </si>
  <si>
    <t>Impact fees</t>
  </si>
  <si>
    <t>Materials Testing</t>
  </si>
  <si>
    <t>Power and Telecom Provider fees</t>
  </si>
  <si>
    <t>Third-party/Bank Inspections/Admin</t>
  </si>
  <si>
    <t>Title and Recording</t>
  </si>
  <si>
    <t>Construction Lender Legal Fees</t>
  </si>
  <si>
    <t>Prop. Taxes During Construction</t>
  </si>
  <si>
    <t>Bridge Loan 1 Interest</t>
  </si>
  <si>
    <t>Bridge Loan 2 Interest</t>
  </si>
  <si>
    <t>Subtotal Construction Interim Costs</t>
  </si>
  <si>
    <t>Permanent Financing</t>
  </si>
  <si>
    <t>Application Fees</t>
  </si>
  <si>
    <t>Bond Counsel</t>
  </si>
  <si>
    <t>Bond Cost of Issuance</t>
  </si>
  <si>
    <t>Perm Loan Origination</t>
  </si>
  <si>
    <t>Perm Forward Rate Lock</t>
  </si>
  <si>
    <t>Perm Title and Recording</t>
  </si>
  <si>
    <t>Perm Conversion Fee</t>
  </si>
  <si>
    <t>Perm Discount Points</t>
  </si>
  <si>
    <t>Perm Legal Fees</t>
  </si>
  <si>
    <t>Other Perm Costs</t>
  </si>
  <si>
    <t>Prepaid MIP</t>
  </si>
  <si>
    <t>Inspection Fees</t>
  </si>
  <si>
    <t>Secondary Loan(s) Origination</t>
  </si>
  <si>
    <t>Secondary Legal Fees</t>
  </si>
  <si>
    <t>Secondary Title and Recording</t>
  </si>
  <si>
    <t>Other Secondary Loan Costs</t>
  </si>
  <si>
    <t>Subtotal Permanent Financing</t>
  </si>
  <si>
    <t>Soft Costs</t>
  </si>
  <si>
    <t>Marketing/Leasing Costs</t>
  </si>
  <si>
    <t>Cost Estimating/Capital Needs Assessment</t>
  </si>
  <si>
    <t>Geotechnical/Soils Study</t>
  </si>
  <si>
    <t>Market Study</t>
  </si>
  <si>
    <t>Environmental Study (Phase 1/2, Lead, Asbestos, etc.)</t>
  </si>
  <si>
    <t>Other Studies (traffic, wetlands, etc.)</t>
  </si>
  <si>
    <t>Compliance Fees</t>
  </si>
  <si>
    <t>Appraisal</t>
  </si>
  <si>
    <t>Cost Certification</t>
  </si>
  <si>
    <t>Green Certification Fees (LEED Certification, etc.)</t>
  </si>
  <si>
    <t>Relocation - Temporary</t>
  </si>
  <si>
    <t>Relocation - Permanent</t>
  </si>
  <si>
    <t>Soft Cost Contingency</t>
  </si>
  <si>
    <t>Subtotal Soft Costs</t>
  </si>
  <si>
    <t>Investor Costs</t>
  </si>
  <si>
    <t>Organization Costs</t>
  </si>
  <si>
    <t>Tax Opinion</t>
  </si>
  <si>
    <t>Investor Legal Fees</t>
  </si>
  <si>
    <t>Subtotal Investor Costs</t>
  </si>
  <si>
    <t>Developer Fees</t>
  </si>
  <si>
    <t>Developer Overhead</t>
  </si>
  <si>
    <t>Developer Profit</t>
  </si>
  <si>
    <t>PSH Development Fee</t>
  </si>
  <si>
    <t>Third-party Development Management/Owner's Rep</t>
  </si>
  <si>
    <t>Financial Consultant, Application Preparation, etc.</t>
  </si>
  <si>
    <t>Other Consultant Fees</t>
  </si>
  <si>
    <t>Subtotal Developer Fees</t>
  </si>
  <si>
    <t>Project Reserves</t>
  </si>
  <si>
    <t>Rent-up Reserves</t>
  </si>
  <si>
    <t>Operating Reserves</t>
  </si>
  <si>
    <t>Replacement Reserves</t>
  </si>
  <si>
    <t>Debt Service Reserves</t>
  </si>
  <si>
    <t>Subtotal Project Reserves</t>
  </si>
  <si>
    <t>Total Development Cost</t>
  </si>
  <si>
    <t>Development Financing Sources</t>
  </si>
  <si>
    <t>Financial Performance</t>
  </si>
  <si>
    <t xml:space="preserve">This table evaluates future refinancing or sale scenarios as determined by your inputs in F35:F40. The top table evaluates these scenarios for refi or sale activities prior to the end of the P123 investment term and the bottom table evaluates these scenarios at the end of the investment term (year 30). </t>
  </si>
  <si>
    <t>Construction/Bridge Loans</t>
  </si>
  <si>
    <r>
      <t xml:space="preserve">Sponsor Indicated Sale or Refi Period (If </t>
    </r>
    <r>
      <rPr>
        <u/>
        <sz val="11"/>
        <color theme="0"/>
        <rFont val="Trebuchet MS"/>
        <family val="2"/>
      </rPr>
      <t>prior</t>
    </r>
    <r>
      <rPr>
        <sz val="11"/>
        <color theme="0"/>
        <rFont val="Trebuchet MS"/>
        <family val="2"/>
      </rPr>
      <t xml:space="preserve"> to year 30)</t>
    </r>
  </si>
  <si>
    <t>Term (Months)</t>
  </si>
  <si>
    <t>Refi Year</t>
  </si>
  <si>
    <t>Sale Year</t>
  </si>
  <si>
    <t>If the construction loan is variable rate, use the average rate over the term of the construction loan.</t>
  </si>
  <si>
    <t>If one of the perm sources will also be used in construction, list it here.</t>
  </si>
  <si>
    <t>Cap Rate at Refi Year</t>
  </si>
  <si>
    <t>Cap Rate at Sale Year</t>
  </si>
  <si>
    <t>Refi Year Property Value</t>
  </si>
  <si>
    <t>Sale Year Property Value</t>
  </si>
  <si>
    <t>Permanent Loans</t>
  </si>
  <si>
    <t>Refi Scenario</t>
  </si>
  <si>
    <t>Sale Scenario</t>
  </si>
  <si>
    <t>Term (Years)</t>
  </si>
  <si>
    <t>Amortization (Years or I/O)</t>
  </si>
  <si>
    <t>Reduced Debt Service</t>
  </si>
  <si>
    <t>Amortizing Debt Service</t>
  </si>
  <si>
    <t>Cost of Refinance (1%)</t>
  </si>
  <si>
    <t>Cost of Sale (3%)</t>
  </si>
  <si>
    <t>Refi Loan Size Needed</t>
  </si>
  <si>
    <t>Sponsor Equity Hurdle</t>
  </si>
  <si>
    <t>Refi Max LTV|DCR Assumptions</t>
  </si>
  <si>
    <t>Remaining Sale Proceeds</t>
  </si>
  <si>
    <t>Refi Assumptions (Rate|Amort.)</t>
  </si>
  <si>
    <t>Promote to Sponsor</t>
  </si>
  <si>
    <t>Max Refi PMT LTV|DCR Limited</t>
  </si>
  <si>
    <t>Balance after Promote to Repay P123 Principal</t>
  </si>
  <si>
    <t>% of Capital Stack</t>
  </si>
  <si>
    <t>Overall DCR for Hard Debt should be above 1.20 for Option 2, and 1.10 for Option 1.</t>
  </si>
  <si>
    <t>Max Refi Size LTV|DCR Limited</t>
  </si>
  <si>
    <t>Refi Need vs. DCR or LTV Limit</t>
  </si>
  <si>
    <t>Remaining Prop 123 Balance</t>
  </si>
  <si>
    <t>Balance of Refinancing Need</t>
  </si>
  <si>
    <t>Balance of Proceeds After P123 Full Repayment</t>
  </si>
  <si>
    <t>Year 1 Debt Service</t>
  </si>
  <si>
    <t>Cap Rate at Disposition</t>
  </si>
  <si>
    <t>P123 Equity Considerations</t>
  </si>
  <si>
    <t>Green boxes for the scenario of choice (Sale or Refi) indicate the deal should be financially feasible.</t>
  </si>
  <si>
    <t>Sale or Refi before Year 30?</t>
  </si>
  <si>
    <t>Make sure the P123 Balance in cell N16 or N33 shows $0.</t>
  </si>
  <si>
    <t>Utilized to determine value at sale.</t>
  </si>
  <si>
    <t>P123 CF Participation Rate</t>
  </si>
  <si>
    <t>Amount of cashflow to P123 Program. Start with an % assumption that is reasonably equal to the portion of overall equity contributed by P123.</t>
  </si>
  <si>
    <t>Annual Return on Sponsor Equity that may be accumulated; Max 10% under Option 1 investment, Max 12% (or 15% with sale by year 5) under Option 2 Investment.</t>
  </si>
  <si>
    <t>Use Dev. Fee in IRR Calc?</t>
  </si>
  <si>
    <t>Other</t>
  </si>
  <si>
    <t>Amount of Funds</t>
  </si>
  <si>
    <t>Total Sources (C/B Loans Omitted)</t>
  </si>
  <si>
    <t>Make sure your sources match your costs!</t>
  </si>
  <si>
    <t>Choose View</t>
  </si>
  <si>
    <t>Construction Period Cash Flow</t>
  </si>
  <si>
    <t>Timing</t>
  </si>
  <si>
    <t>Pay-In Timing and Construction Schedule Percentage</t>
  </si>
  <si>
    <t>S-Curve Slope:</t>
  </si>
  <si>
    <t>Higher Slope = More Gradual/Consistent Construction Progress Across Construction Period</t>
  </si>
  <si>
    <t>S-Curve Construction Progress Model:</t>
  </si>
  <si>
    <t>Lower Slope = Slower Construction Progress at Start and End of Construction Period</t>
  </si>
  <si>
    <t>Estimated Construction Completion %:</t>
  </si>
  <si>
    <t>Date:</t>
  </si>
  <si>
    <t>Sources Subtotal</t>
  </si>
  <si>
    <t>Construction Sources</t>
  </si>
  <si>
    <t>Model</t>
  </si>
  <si>
    <t>Source Amount</t>
  </si>
  <si>
    <t>Closing</t>
  </si>
  <si>
    <t>Completion</t>
  </si>
  <si>
    <t>Conversion</t>
  </si>
  <si>
    <t>TOTAL</t>
  </si>
  <si>
    <t>DELTA</t>
  </si>
  <si>
    <t>Uses Subtotal</t>
  </si>
  <si>
    <t>Costs Incurred</t>
  </si>
  <si>
    <t>Source Detail</t>
  </si>
  <si>
    <t>Linear</t>
  </si>
  <si>
    <t>Uses by Period</t>
  </si>
  <si>
    <t>Cash Balance from Closing</t>
  </si>
  <si>
    <t>Bridge 1 Beginning Balance</t>
  </si>
  <si>
    <t>Bridge Loan 1 Draw</t>
  </si>
  <si>
    <t>Bridge 1 Ending Balance</t>
  </si>
  <si>
    <t>Bridge 2 Beginning Balance</t>
  </si>
  <si>
    <t>Bridge Loan 2 Draw</t>
  </si>
  <si>
    <t>Bridge 2 Ending Balance</t>
  </si>
  <si>
    <t>Calculated Cons. Loan</t>
  </si>
  <si>
    <t>Calc'd.-Budg. Cons. Loan</t>
  </si>
  <si>
    <t>A green positive number in AQ35 means that the estimated construction loan size is large enough. A red negative number means the budgeted construction loan may be too small.</t>
  </si>
  <si>
    <t>Construction Loan Beginning Balance</t>
  </si>
  <si>
    <t>Construction Draw</t>
  </si>
  <si>
    <t>Construction Loan Ending Balance</t>
  </si>
  <si>
    <t>Period</t>
  </si>
  <si>
    <t>Check Total</t>
  </si>
  <si>
    <t>Uses Detail</t>
  </si>
  <si>
    <t>Custom</t>
  </si>
  <si>
    <t>S-Curve</t>
  </si>
  <si>
    <t>Developer Fee Distributions By Period:</t>
  </si>
  <si>
    <t>Equity Pay-In By Period:</t>
  </si>
  <si>
    <t>S-Curve Construction Timeline:</t>
  </si>
  <si>
    <t>Type:</t>
  </si>
  <si>
    <t>Linear Construction Timeline:</t>
  </si>
  <si>
    <t>Closing Construction Timeline:</t>
  </si>
  <si>
    <t>Completion Construction Timeline:</t>
  </si>
  <si>
    <t>Conversion Construction Timeline:</t>
  </si>
  <si>
    <t>8609 Construction Timeline:</t>
  </si>
  <si>
    <t>30-Year Cash Flow Proforma</t>
  </si>
  <si>
    <t>Use the filter in column C to condense the table if desired. Simply deselect "$-"</t>
  </si>
  <si>
    <t>Cashflow After Prop 123 Equity Cashflow Payments</t>
  </si>
  <si>
    <t>Remaining Cashflow to Sponsor</t>
  </si>
  <si>
    <t>Initial Sponsor Equity Return (w/Fee)</t>
  </si>
  <si>
    <t>Initial Sponsor Equity Return (w/o Fee)</t>
  </si>
  <si>
    <t>Cashflow Loan Balances</t>
  </si>
  <si>
    <t>(This table only tracks the balance. If a cashflow loan is soft pay, it's individual loan balance will not be added to the total cashflow debt ending balance in cells I10 and Q10.)</t>
  </si>
  <si>
    <t>Stabilized Project Information</t>
  </si>
  <si>
    <t>of gross income</t>
  </si>
  <si>
    <t>of TDC</t>
  </si>
  <si>
    <t>Cashflow Loans, Grants, Other</t>
  </si>
  <si>
    <t>of Equity</t>
  </si>
  <si>
    <t>Private/Owner Equity</t>
  </si>
  <si>
    <t>P123 CF Participation %</t>
  </si>
  <si>
    <t>Sources</t>
  </si>
  <si>
    <t>Funding Sources</t>
  </si>
  <si>
    <t>Uses</t>
  </si>
  <si>
    <t>Development Budget</t>
  </si>
  <si>
    <t>Hard Construction Costs</t>
  </si>
  <si>
    <t>Construction Interim/Financing Costs</t>
  </si>
  <si>
    <t>(Gap)/Overage</t>
  </si>
  <si>
    <t>Perm Loan Schedule A</t>
  </si>
  <si>
    <t>Perm Loan Schedule B</t>
  </si>
  <si>
    <t>Perm Loan Schedule C</t>
  </si>
  <si>
    <t>Perm Loan Schedule D</t>
  </si>
  <si>
    <t>Refinance Loan Schedule</t>
  </si>
  <si>
    <t>Pmt #</t>
  </si>
  <si>
    <t>Pmt Date</t>
  </si>
  <si>
    <t>The worksheets are labeled at the bottom of the workbook. The tabs in green must be completed: Contact Information, Application, Unit Mix and Rents, Income and Operating Expenses, Development Budget, and Fin. Sources and Performance. The Cons. Period Cash Flow tab is meant to be a tool to help estimate construction financing needs and construction interest expense during construction. The 30-Year Cash Flow and Sources and Uses tabs auto populate. the Amortization tab illustrates the amortization for all 4 perm loan sources, as well as the perm loan from a refinancing scenario.</t>
  </si>
  <si>
    <r>
      <t xml:space="preserve">Complete all contact information; if not yet determined, leave blank. </t>
    </r>
    <r>
      <rPr>
        <u/>
        <sz val="10"/>
        <color theme="1"/>
        <rFont val="Trebuchet MS"/>
        <family val="2"/>
      </rPr>
      <t>You must select the county in row 11 on the application tab for the rent limits to appear on the Unit Mix and Rents tab. You must also select the Equity Type in row 5 for the workbook to calculate.</t>
    </r>
  </si>
  <si>
    <t>At a minimum, this should be $350/unit for family properties or $300/unit for age-restricted properties.</t>
  </si>
  <si>
    <r>
      <t>Annual Operating Expenses</t>
    </r>
    <r>
      <rPr>
        <b/>
        <sz val="14"/>
        <color theme="1"/>
        <rFont val="Trebuchet MS"/>
        <family val="2"/>
      </rPr>
      <t xml:space="preserve"> </t>
    </r>
    <r>
      <rPr>
        <sz val="9"/>
        <color theme="1"/>
        <rFont val="Trebuchet MS"/>
        <family val="2"/>
      </rPr>
      <t>(Estimated annual operating expenses as of the end of the first full year of operation)</t>
    </r>
  </si>
  <si>
    <r>
      <rPr>
        <b/>
        <u/>
        <sz val="9"/>
        <color theme="1"/>
        <rFont val="Trebuchet MS"/>
        <family val="2"/>
      </rPr>
      <t>For the Refi Scenario (Column M in Both Tables)</t>
    </r>
    <r>
      <rPr>
        <sz val="9"/>
        <color theme="1"/>
        <rFont val="Trebuchet MS"/>
        <family val="2"/>
      </rPr>
      <t xml:space="preserve"> (if indicated in F35), the assumption is that the project will need a refi loan size (M11) sufficient to repay the sum of outstanding hard debt (M7) and cashflow loan (M8) balances at that time, as well as the cost of refinancing (M10). A lender may limit the refi loan sizing via Loan to Value (LTV), or Debt Coverage Ratio (DCR) requirements, and of course, the loan's amortization period and rate (L12:M13). Cells L14:M14 show the maximum annual payments when limited by the LTV and DCR factors, respectively. Cells L15:M15 show the maximum loan sizes as limited by LTV and DCR, respectively. It then compares the Refi Loan Size needed (L16) against the Max Loan Size the project could obtain that is limited either by LTV or DCR, given the assumed terms (M16). The Balance of Refinancing Need in cell M17 will show $0 and turn green if the Refi Loan Need in L16 is less than the DCR or LTV limited maximum loan size in M16, which indicates the property should be able to refinance its debt at that time. This process also helps determine the size of the perm loan and its payments for the remaining period of the investment term, as well as its remaining balance of the loan at the end of the investment term, which needs to be determined to show the ability to repay the P123 Investment at the end of its term. The same principle applies to the Refi Scenario in the End of Investment Term table, except that the P123 Principal Due (M26) is added to the Refi Loan Size Needed, since P123 repayment will be due at that time. </t>
    </r>
  </si>
  <si>
    <r>
      <rPr>
        <u/>
        <sz val="9"/>
        <color theme="1"/>
        <rFont val="Trebuchet MS"/>
        <family val="2"/>
      </rPr>
      <t>Fully complete the P123 Equity Considerations table to the right.</t>
    </r>
    <r>
      <rPr>
        <sz val="9"/>
        <color theme="1"/>
        <rFont val="Trebuchet MS"/>
        <family val="2"/>
      </rPr>
      <t xml:space="preserve"> The assumed holding period is 30 years, at which point there will be a sale or refinance. If you expect to exit the deal prior to year 30, indicate "Sale" in F34. If your financing requires refinancing prior to year 30, select "Refi" in F34. Indicate the year of Sale or Refi F35.</t>
    </r>
  </si>
  <si>
    <t>Sponsors may sell no sooner than Year 3. Refi may occur whenever needed.</t>
  </si>
  <si>
    <t>TOC</t>
  </si>
  <si>
    <t>Water-wise</t>
  </si>
  <si>
    <t>IECC 2021 or higher</t>
  </si>
  <si>
    <t>Number of Units</t>
  </si>
  <si>
    <t>Geothermal</t>
  </si>
  <si>
    <t>Green Roof</t>
  </si>
  <si>
    <t>None</t>
  </si>
  <si>
    <t>PV Ready</t>
  </si>
  <si>
    <t>Solar</t>
  </si>
  <si>
    <t>Zero Energy Ready Homes</t>
  </si>
  <si>
    <t>Yes</t>
  </si>
  <si>
    <t>Sedwick</t>
  </si>
  <si>
    <t>Walkable</t>
  </si>
  <si>
    <t>High Density Housing</t>
  </si>
  <si>
    <t>Rural Resort</t>
  </si>
  <si>
    <t>Mixed Income Housing</t>
  </si>
  <si>
    <t>Fiscal Year OEDIT</t>
  </si>
  <si>
    <t>Historic Tax Credit Equity (F&amp;S)</t>
  </si>
  <si>
    <t>Other Owner Equity</t>
  </si>
  <si>
    <t>Energy Efficiency Tax Credits</t>
  </si>
  <si>
    <t>Additional Amount to Cover Gap</t>
  </si>
  <si>
    <t>Other Equity</t>
  </si>
  <si>
    <t>Funding Source</t>
  </si>
  <si>
    <t>Loan Product Type</t>
  </si>
  <si>
    <t>Deal Type</t>
  </si>
  <si>
    <t>Deal Funding</t>
  </si>
  <si>
    <t>On the DEV Deal Funding Source Tab</t>
  </si>
  <si>
    <t>Logic Needed</t>
  </si>
  <si>
    <t>123EQMIX</t>
  </si>
  <si>
    <t>123EQAFRD</t>
  </si>
  <si>
    <t>123EquityMixedIncome</t>
  </si>
  <si>
    <t>123EquityAffordable</t>
  </si>
  <si>
    <t>Equity Mixed Income</t>
  </si>
  <si>
    <t>123Equity</t>
  </si>
  <si>
    <t xml:space="preserve">Controlling Source </t>
  </si>
  <si>
    <t>PROXY ENTITIES</t>
  </si>
  <si>
    <t>Company or Individual - Borrower</t>
  </si>
  <si>
    <t>Company</t>
  </si>
  <si>
    <t>Company or Individual - Developer</t>
  </si>
  <si>
    <t>Owner Role</t>
  </si>
  <si>
    <t>Owner</t>
  </si>
  <si>
    <t xml:space="preserve">Developer Role </t>
  </si>
  <si>
    <t>Developer</t>
  </si>
  <si>
    <t>Enterprise Green Communities Certification Plus</t>
  </si>
  <si>
    <t>Enterprise Green Communities</t>
  </si>
  <si>
    <t>Energy Star NextGen Certification</t>
  </si>
  <si>
    <t>National Green Building Standards</t>
  </si>
  <si>
    <t>OPT OUT - 2021 or higher IECC  State Model Energy and Solar Ready</t>
  </si>
  <si>
    <t>July 1 2023 - June 30 2024</t>
  </si>
  <si>
    <t>July 1 2024 - June 30 2025</t>
  </si>
  <si>
    <t>July 1 2025 - June 30 2026</t>
  </si>
  <si>
    <t xml:space="preserve">If Equity Type is 2, then set  </t>
  </si>
  <si>
    <t xml:space="preserve">If Equity Type is 1, then set  </t>
  </si>
  <si>
    <t>Equity Affordable</t>
  </si>
  <si>
    <t>0BR, 0BA</t>
  </si>
  <si>
    <t>0BR, 0BA Subsidized</t>
  </si>
  <si>
    <t>0BR, 1BA</t>
  </si>
  <si>
    <t>Housing</t>
  </si>
  <si>
    <t>Rental</t>
  </si>
  <si>
    <t>0BR, 1BA Subsidized</t>
  </si>
  <si>
    <t>1BR, 0BA</t>
  </si>
  <si>
    <t>1BR, 1BA</t>
  </si>
  <si>
    <t>1BR, 1BA Subsidized</t>
  </si>
  <si>
    <t>1BR, 2BA</t>
  </si>
  <si>
    <t>2BR, 1BA</t>
  </si>
  <si>
    <t>2BR, 1BA Subsidized</t>
  </si>
  <si>
    <t>2BR, 2BA</t>
  </si>
  <si>
    <t>2BR, 2BA Subsidized</t>
  </si>
  <si>
    <t>3BR, 1BA</t>
  </si>
  <si>
    <t>3BR, 1BA Subsidized</t>
  </si>
  <si>
    <t>3BR, 2BA</t>
  </si>
  <si>
    <t>3BR, 2BA Subsidized</t>
  </si>
  <si>
    <t>3BR, 3BA</t>
  </si>
  <si>
    <t>3BR, 3BA Subsidized</t>
  </si>
  <si>
    <t>4BR, 1BA</t>
  </si>
  <si>
    <t>4BR, 1BA Subsidized</t>
  </si>
  <si>
    <t>4BR, 2BA</t>
  </si>
  <si>
    <t>4BR, 2BA Subsidized</t>
  </si>
  <si>
    <t>4BR, 3BA</t>
  </si>
  <si>
    <t>4BR, 4BA</t>
  </si>
  <si>
    <t>5BR, 1BA</t>
  </si>
  <si>
    <t>5BR, 2BA</t>
  </si>
  <si>
    <t>5BR, 2BA Subsidized</t>
  </si>
  <si>
    <t>5BR, 3BA</t>
  </si>
  <si>
    <t>20%</t>
  </si>
  <si>
    <t>30%</t>
  </si>
  <si>
    <t>40%</t>
  </si>
  <si>
    <t>50%</t>
  </si>
  <si>
    <t>60%</t>
  </si>
  <si>
    <t>70%</t>
  </si>
  <si>
    <t>80%</t>
  </si>
  <si>
    <t>90%</t>
  </si>
  <si>
    <t>100%</t>
  </si>
  <si>
    <t>110%</t>
  </si>
  <si>
    <t>120%</t>
  </si>
  <si>
    <t>160%</t>
  </si>
  <si>
    <t>Employee</t>
  </si>
  <si>
    <t>Market</t>
  </si>
  <si>
    <t>Homeownership</t>
  </si>
  <si>
    <t># Beds</t>
  </si>
  <si>
    <t># Baths</t>
  </si>
  <si>
    <t>Subsidized?</t>
  </si>
  <si>
    <t xml:space="preserve">Unit Type </t>
  </si>
  <si>
    <t xml:space="preserve">P123 Funding Amount </t>
  </si>
  <si>
    <t xml:space="preserve">Concatenated Unit Type </t>
  </si>
  <si>
    <t>Designation</t>
  </si>
  <si>
    <t>Urban</t>
  </si>
  <si>
    <t>Rural</t>
  </si>
  <si>
    <t>This will always be "Yes" because all of these projects will be multifamily.</t>
  </si>
  <si>
    <t>Please map from cell B50</t>
  </si>
  <si>
    <t>OG Historic Equity</t>
  </si>
  <si>
    <t>OG GP Gap Cont.</t>
  </si>
  <si>
    <t>ADJ GP Gap Cont.</t>
  </si>
  <si>
    <t>OG DDF</t>
  </si>
  <si>
    <t>ADJ DDF</t>
  </si>
  <si>
    <t>Please map from cell B52</t>
  </si>
  <si>
    <t>Please map from cell B53</t>
  </si>
  <si>
    <t>Mapped</t>
  </si>
  <si>
    <t>123DebtLIHTCGap</t>
  </si>
  <si>
    <t>123DebtLIHTCPreDev</t>
  </si>
  <si>
    <t>123DebtLowIncome</t>
  </si>
  <si>
    <t>123DebtMFPreservation</t>
  </si>
  <si>
    <t>123DebtMiddleIncome</t>
  </si>
  <si>
    <t>123LandBankingGrant</t>
  </si>
  <si>
    <t>123LandBankingLoan</t>
  </si>
  <si>
    <t xml:space="preserve">Healthy Housing </t>
  </si>
  <si>
    <t>Capital Magnet Fund - Loan</t>
  </si>
  <si>
    <t>Capital Magnet Fund - Grant</t>
  </si>
  <si>
    <t>SiMPLE</t>
  </si>
  <si>
    <t>CHFA HOF</t>
  </si>
  <si>
    <t>RAHLF</t>
  </si>
  <si>
    <t>Multifamily Direct</t>
  </si>
  <si>
    <t>4% PAB</t>
  </si>
  <si>
    <t>MIAP</t>
  </si>
  <si>
    <t>SMART</t>
  </si>
  <si>
    <t>CAPABLE</t>
  </si>
  <si>
    <t xml:space="preserve">Direct Bond </t>
  </si>
  <si>
    <t xml:space="preserve">Recycled  </t>
  </si>
  <si>
    <t xml:space="preserve">Federal Financing Bank FFB </t>
  </si>
  <si>
    <t xml:space="preserve">HOF </t>
  </si>
  <si>
    <t xml:space="preserve">4% Pass Through </t>
  </si>
  <si>
    <t>Recycled Bond Funds</t>
  </si>
  <si>
    <t>HOF Debt SRV Reserve PT Sub</t>
  </si>
  <si>
    <t>HOF FFB  Debt SRV Subsidy</t>
  </si>
  <si>
    <t xml:space="preserve">HOF CHFA </t>
  </si>
  <si>
    <t>HOF CHFA</t>
  </si>
  <si>
    <t>HOF Grant</t>
  </si>
  <si>
    <t>HOF Interest Rate  Subsidy</t>
  </si>
  <si>
    <t>Tax Exempt Bond Funds</t>
  </si>
  <si>
    <t>Taxable Bond Funds</t>
  </si>
  <si>
    <t>HOF 1st Mortgage Loan</t>
  </si>
  <si>
    <t>HOF Subordinate Loan</t>
  </si>
  <si>
    <t>Individual</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</si>
  <si>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</si>
  <si>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</si>
  <si>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</si>
  <si>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</si>
  <si>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</si>
  <si>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</si>
  <si>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</si>
  <si>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</si>
  <si>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</si>
  <si>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</si>
  <si>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</si>
  <si>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</si>
  <si>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</si>
  <si>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</si>
  <si>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</si>
  <si>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</si>
  <si>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</si>
  <si>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</si>
  <si>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</si>
  <si>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</si>
  <si>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</si>
  <si>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</si>
  <si>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</si>
  <si>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</si>
  <si>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</si>
  <si>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</si>
  <si>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</si>
  <si>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</si>
  <si>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</si>
  <si>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</si>
  <si>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</si>
  <si>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</si>
  <si>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</si>
  <si>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</si>
  <si>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</si>
  <si>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</si>
  <si>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</si>
  <si>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</si>
  <si>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</si>
  <si>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</si>
  <si>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</si>
  <si>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</si>
  <si>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</si>
  <si>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</si>
  <si>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</si>
  <si>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</si>
  <si>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</si>
  <si>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</si>
  <si>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</si>
  <si>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</si>
  <si>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</si>
  <si>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3rd Party Cost Estimate</t>
  </si>
  <si>
    <t>AM Special Activity</t>
  </si>
  <si>
    <t>Applicant</t>
  </si>
  <si>
    <t>Business Relationship</t>
  </si>
  <si>
    <t>Capital Needs Report Preparer</t>
  </si>
  <si>
    <t>Construction Inspector</t>
  </si>
  <si>
    <t xml:space="preserve">Consultant </t>
  </si>
  <si>
    <t>Environment Review</t>
  </si>
  <si>
    <t>General Contractor</t>
  </si>
  <si>
    <t>Insurance Broker</t>
  </si>
  <si>
    <t>Insurance Carrier</t>
  </si>
  <si>
    <t>Law Firm</t>
  </si>
  <si>
    <t>Mortgagor</t>
  </si>
  <si>
    <t>Partner</t>
  </si>
  <si>
    <t>Sponsor</t>
  </si>
  <si>
    <t>State TC Syndicator/Investor</t>
  </si>
  <si>
    <t>Syndicator</t>
  </si>
  <si>
    <t>Title Company</t>
  </si>
  <si>
    <t>Management Agent</t>
  </si>
  <si>
    <t>Accountant</t>
  </si>
  <si>
    <t>Lender</t>
  </si>
  <si>
    <t>Management Entity</t>
  </si>
  <si>
    <t>Mortgage Banker</t>
  </si>
  <si>
    <t>Partnership</t>
  </si>
  <si>
    <t>123DBTGAP</t>
  </si>
  <si>
    <t>123DBTLI</t>
  </si>
  <si>
    <t>123DBTMI</t>
  </si>
  <si>
    <t>123DBTPRE</t>
  </si>
  <si>
    <t>123DBTPRS</t>
  </si>
  <si>
    <t>123LBGRANT</t>
  </si>
  <si>
    <t>123LBLOAN</t>
  </si>
  <si>
    <t>Capital Magnet Fund</t>
  </si>
  <si>
    <t>Healthy Housing - Grant</t>
  </si>
  <si>
    <t>Healthy Housing - Loan</t>
  </si>
  <si>
    <t xml:space="preserve">Construction and Perm </t>
  </si>
  <si>
    <t>Construction and Perm Modular</t>
  </si>
  <si>
    <t>Construction Only</t>
  </si>
  <si>
    <t>New Construction Perm Only Modular</t>
  </si>
  <si>
    <t xml:space="preserve">New Construction - Perm only </t>
  </si>
  <si>
    <t xml:space="preserve">Existing - Refiance </t>
  </si>
  <si>
    <t>123Debt</t>
  </si>
  <si>
    <t>123LandBanking</t>
  </si>
  <si>
    <t xml:space="preserve">Existing - Perm only </t>
  </si>
  <si>
    <t xml:space="preserve">Existing - Acq/ Rehab </t>
  </si>
  <si>
    <t>CHFA Grant</t>
  </si>
  <si>
    <t>Cash Collateral - Acq/Rehab</t>
  </si>
  <si>
    <t>Cash Collateral - New Construction</t>
  </si>
  <si>
    <t>WAIVER</t>
  </si>
  <si>
    <t>Residential Apartment Type</t>
  </si>
  <si>
    <t>Should always be Rental for Equity</t>
  </si>
  <si>
    <t>130%</t>
  </si>
  <si>
    <t>February 2025 - Application v1.1 - Combined Option 1 and 2 applications; added I/O periods that convert to amortizing for perm loans; revised cashflow calculations on 30-Year Cash flow tab, moved financial performance tables to Fin. Sources and Performance tab.</t>
  </si>
  <si>
    <t>February 2025 - Application v1.11 - Corrected the calculation for the sponsor equity hurdle in the unique circumstance of a Sale prior to the end of the investment term, where the developer fee is included as part of the sponsor return calculation.</t>
  </si>
  <si>
    <t>March 2025 - Application v1.12 - Corrected the formula for the balloon payment in all amortization tables that prevented it from returning the balloon payment in scenarios where there is an initial I/O period and the loan term matches the amortization period.</t>
  </si>
  <si>
    <t>Estimated Sale or Refi Year</t>
  </si>
  <si>
    <t>Estimated Cap Rate in Sale/Refi Year</t>
  </si>
  <si>
    <t>Sponsor Pref. Return IRR</t>
  </si>
  <si>
    <t>Forgivable?</t>
  </si>
  <si>
    <r>
      <rPr>
        <b/>
        <u/>
        <sz val="9"/>
        <color theme="1"/>
        <rFont val="Trebuchet MS"/>
        <family val="2"/>
      </rPr>
      <t>For the Sale Scenario (Column N in Both Tables)</t>
    </r>
    <r>
      <rPr>
        <sz val="9"/>
        <color theme="1"/>
        <rFont val="Trebuchet MS"/>
        <family val="2"/>
      </rPr>
      <t xml:space="preserve"> (if indicated in F35), the assumption is that the property will need sufficient sale proceeds to cover a number of balances that must be paid: It will need to pay the outstanding hard debt (M7) and cashflow loan (M8) balances at the time of sale, as well as the cost of sale (N10) and the Sponsor Equity Hurdle (N11), which is the balance of returns accrued to the sponsor on its equity investment at the rate of return indicated by the Pref. Return IRR (F39). The proceeds would also need to cover a Promote payment to the sponsor (N13) from the Remaining Sale Proceeds (N12) after debt and sponsor equity are repaid. Finally, the principal amount of the P123 Investment (N15) must also be repaid from the balance of proceeds after the promote is paid (N14). Cell N16 will turn green and show $0 if there are enough proceeds to repay the P123 principal amount and cell N17 will turn green and show the balance of the sale proceeds after the P123 Principal amount has been repaid. This balance of proceeds will be split between the sponsor equity and the program. The same principle applies to the Sale Scenario in the End of Investment Term table. </t>
    </r>
  </si>
  <si>
    <t>OEDIT, DOLA, or DOH Sources?</t>
  </si>
  <si>
    <t>2025 MAXIMUM RENTS</t>
  </si>
  <si>
    <t>2025 INCOME LIMITS</t>
  </si>
  <si>
    <t>This should be no greater than 90%, unless a DOLA petition has been granted.</t>
  </si>
  <si>
    <r>
      <t xml:space="preserve">For the Rental Income Table below to calculate, you must select Income level in column A, bedroom type in column B, number of units in Column F, and actual monthly rent you want to charge in Column G. If the rent you enter in column G exceeds the max net rent value in column J, it will highlight red as it exceeds the maximum allowable rent. </t>
    </r>
    <r>
      <rPr>
        <u/>
        <sz val="9"/>
        <color theme="1"/>
        <rFont val="Trebuchet MS"/>
        <family val="2"/>
      </rPr>
      <t>Be aware that CHFA underwrites to a maximum of 97% of the achievable market rent or the max net rent, whichever is lower</t>
    </r>
    <r>
      <rPr>
        <sz val="9"/>
        <color theme="1"/>
        <rFont val="Trebuchet MS"/>
        <family val="2"/>
      </rPr>
      <t>, though exceptions may be considered only at CHFA's discretion. The bathroom count in Column C must be a whole number based on the number of toilets. The Gross Rent in column H will show #N/A if you haven't input the County for your development in Row 11 of the Application tab. DO NOT LEAVE BLANK SPACES BETWEEN ROWS OF DATA.</t>
    </r>
  </si>
  <si>
    <t>CHFA underwrites at 7% vacancy. 5% may only be used for projects that have existing 100% project-based rent subsidy.</t>
  </si>
  <si>
    <t>Development Information</t>
  </si>
  <si>
    <t>2025-2026 Equity Financing Application</t>
  </si>
  <si>
    <t>August 2025 - Application v1.2 - Updated to match August 2025 guideline requirements.</t>
  </si>
  <si>
    <t>Within One-half Mile of Existing or Planned Transit Corridor? (TOD)</t>
  </si>
  <si>
    <t xml:space="preserve">Within a defined TOC and its transit area or optional transit area? </t>
  </si>
  <si>
    <t>Maps can be found here: https://dlg.colorado.gov/transit-oriented-communities</t>
  </si>
  <si>
    <t>Location of Off-Site Building Technology</t>
  </si>
  <si>
    <t>Off-Site Building Tech.</t>
  </si>
  <si>
    <t>TOD</t>
  </si>
  <si>
    <t>Other State Funds</t>
  </si>
  <si>
    <t>Reporting Applicant Name</t>
  </si>
  <si>
    <t>Reporting First Name</t>
  </si>
  <si>
    <t>Reporting Last Name</t>
  </si>
  <si>
    <t>Reporting Email</t>
  </si>
  <si>
    <t>Reporting Phone</t>
  </si>
  <si>
    <t>Childcare</t>
  </si>
  <si>
    <t>Commercial or Home-Based Childcare</t>
  </si>
  <si>
    <t>Do you intend to include home-based childcare units or a commercial childcare facility in the development?  For resources, visit https://cdola.colorado.gov/child-care-facility-development-toolkit</t>
  </si>
  <si>
    <t>Shovel Ready</t>
  </si>
  <si>
    <t>Project Narrative, including Legal Description</t>
  </si>
  <si>
    <t>Third-Party Market Study</t>
  </si>
  <si>
    <t>Location Map, including Flood Plain Information</t>
  </si>
  <si>
    <t>Evidence of Zoning</t>
  </si>
  <si>
    <t>Land/Topographic Survey (ALTA)</t>
  </si>
  <si>
    <t>Initial Title Work with ALL Exceptions</t>
  </si>
  <si>
    <t>Final Site Plan with approval from Local Authority</t>
  </si>
  <si>
    <t>Sponsoring Entity Financials</t>
  </si>
  <si>
    <t>Evidence of Site Control or Ground Lease</t>
  </si>
  <si>
    <t>Property Insurance Quote</t>
  </si>
  <si>
    <t>Development Team Profiles</t>
  </si>
  <si>
    <t>Property Management Contract</t>
  </si>
  <si>
    <t>Property Management Plan</t>
  </si>
  <si>
    <t>Standard Lease Agreement</t>
  </si>
  <si>
    <t>Utility Allowance Schedule</t>
  </si>
  <si>
    <t>Phase I Environmental Assessment (and Phase II if necessary)</t>
  </si>
  <si>
    <t>Soils/Geotechnical Report</t>
  </si>
  <si>
    <t>Construction Schedule</t>
  </si>
  <si>
    <t>AHFF Cost Summary</t>
  </si>
  <si>
    <t>Initial Draw Schedule</t>
  </si>
  <si>
    <t>Draft GC Contract</t>
  </si>
  <si>
    <t>Has the applicant received resources from Prop 123 before?</t>
  </si>
  <si>
    <t>If "Yes", list the five most recent projects that have received Prop 123 resources</t>
  </si>
  <si>
    <t>Has the project received resources from Prop 123 before?</t>
  </si>
  <si>
    <t>As-Complete Property Appraisal</t>
  </si>
  <si>
    <t>An appraisal from the construction lender is preferable.</t>
  </si>
  <si>
    <r>
      <t xml:space="preserve">Available Due Diligence </t>
    </r>
    <r>
      <rPr>
        <b/>
        <sz val="11"/>
        <color theme="0"/>
        <rFont val="Trebuchet MS"/>
        <family val="2"/>
      </rPr>
      <t>(Please submit any of these due diligence items with your application)</t>
    </r>
  </si>
  <si>
    <t>Funding Commitments, Equity Commitments, Pledges, etc.</t>
  </si>
  <si>
    <t>Entity Organizational Docs</t>
  </si>
  <si>
    <t>Such as Articles of Inc. and Bylaws for Sponsor; Partnership Agreement and/or Operating Agreements for the Borrowing Entity</t>
  </si>
  <si>
    <t>Final Organizational Chart for Recipient Entity</t>
  </si>
  <si>
    <t>The chart should include the individual Principals, Property Manager and GC</t>
  </si>
  <si>
    <t>Plans and Specs / Complete Scope of work with Cost Detail</t>
  </si>
  <si>
    <t>Due to large file sizes - Do not submit plans and specs with your application.</t>
  </si>
  <si>
    <t>P123 to Project Before?</t>
  </si>
  <si>
    <t>P123 to Applicant Before?</t>
  </si>
  <si>
    <t>Cashflow or Soft Debt Service</t>
  </si>
  <si>
    <t>Notes</t>
  </si>
  <si>
    <t>Notes (Include which state sources if applicable)</t>
  </si>
  <si>
    <t>Project Narrative</t>
  </si>
  <si>
    <t>Map</t>
  </si>
  <si>
    <t>Zoning</t>
  </si>
  <si>
    <t>ALTA Survey</t>
  </si>
  <si>
    <t>Title Work</t>
  </si>
  <si>
    <t>Site Plan Approval</t>
  </si>
  <si>
    <t>Sponsor Financials</t>
  </si>
  <si>
    <t>Funding Commitments</t>
  </si>
  <si>
    <t>Property Insurance</t>
  </si>
  <si>
    <t>Entity Org Docs</t>
  </si>
  <si>
    <t>Org Chart</t>
  </si>
  <si>
    <t>Team Profiles</t>
  </si>
  <si>
    <t>PM Contract</t>
  </si>
  <si>
    <t>PM Plan</t>
  </si>
  <si>
    <t>Phase I (and/or Phase II)</t>
  </si>
  <si>
    <t>Soil Report</t>
  </si>
  <si>
    <t>Plans/Specs/SOW</t>
  </si>
  <si>
    <t>Use of Rebates</t>
  </si>
  <si>
    <t>Use of Other Equity</t>
  </si>
  <si>
    <t>N/A</t>
  </si>
  <si>
    <t>Colorado based production</t>
  </si>
  <si>
    <t>Out of State Production</t>
  </si>
  <si>
    <t>Un-map this and map B16</t>
  </si>
  <si>
    <t>UN-map Map B42</t>
  </si>
  <si>
    <t>P123 Standard Limit</t>
  </si>
  <si>
    <t>Successful Petition to DOH</t>
  </si>
  <si>
    <t>Senior Debt Controls</t>
  </si>
  <si>
    <t>Affiliate of the Sponsor</t>
  </si>
  <si>
    <t>MIHTC Credit Transferee</t>
  </si>
  <si>
    <t xml:space="preserve">MIHTC Syndicator/Investor </t>
  </si>
  <si>
    <t>Construction Type - (Property Structure)</t>
  </si>
  <si>
    <t xml:space="preserve">Combination </t>
  </si>
  <si>
    <t>Frame</t>
  </si>
  <si>
    <t>Masonry</t>
  </si>
  <si>
    <t xml:space="preserve">Other </t>
  </si>
  <si>
    <t>Steel</t>
  </si>
  <si>
    <t>Mass Timber</t>
  </si>
  <si>
    <t>Modular - Built in CO</t>
  </si>
  <si>
    <t>Modular - Out of State</t>
  </si>
  <si>
    <t>Questions</t>
  </si>
  <si>
    <t>Company  or Individual - Questions</t>
  </si>
  <si>
    <t>Applicant to be Published on Publicly Available Reports</t>
  </si>
  <si>
    <r>
      <t xml:space="preserve">Utilize this construction table to think about cash flow during construction to better estimate the construction loan need and construction interest. It autopopulates based on the development budget table, the milestone periods inidcated in row 8, and the modeling approach for each lin eitem in column C. </t>
    </r>
    <r>
      <rPr>
        <b/>
        <u/>
        <sz val="9"/>
        <color theme="1"/>
        <rFont val="Trebuchet MS"/>
        <family val="2"/>
      </rPr>
      <t>To use it:</t>
    </r>
    <r>
      <rPr>
        <sz val="9"/>
        <color theme="1"/>
        <rFont val="Trebuchet MS"/>
        <family val="2"/>
      </rPr>
      <t xml:space="preserve"> In row 8, simply indicate the expected period of completion and conversion (and replace the period number the default completion and conversion periods are moved) and the sheet will update. The "Model" selections in column C indicate the modeling approach for how that particular expense is incurred during the construction period. Selecting "Closing," "Completion," or "Conversion" will incur the expense at one time in the corresponding period. Selecting "Linear" will distribute the expense in equal installments from closing to completion. Selecting "S-Curve" will model that expense along a normal distribution bell curve or s-curve from closing to completion. The s-curve method is useful for certain expenses which are incurred along with construction progress, which is not typically completely linear. The slope of the s-curve model can be adjusted in D4. A higher slope indicated more gradual construction progress, whereas a lower slope indicates slower construction progress at the start and end of the construction period. Budgeted amounts appear in column D. As a helpful reference, the table will estimate the construction loan size needed for the project in cell AP35. Estimated construction loan, bridge loan 1, and bridge loan 2 interest amounts in are in cells AP82, AP92, and AP93 and are calculated based on the rates input for those sources on the Fin. Sources and Performance worksheet. The delta between the budgeted and modeled amounts will show in column AQ. Finally, toggle the categories in the "Choose View" filter in A1 to condense the table if desired. </t>
    </r>
  </si>
  <si>
    <t>January 2026 - Application v1.21 - Updated to match January 2026 guideline requirements.</t>
  </si>
  <si>
    <t>January 2026 - Application v1.21</t>
  </si>
  <si>
    <t>Certification</t>
  </si>
  <si>
    <t>By signing this application certification (“Application Certification”), the applicant(s) (“Applicant”) hereby applies to one of the Proposition 123 (“Prop 123”) Affordable Housing Financing Fund programs administered by Colorado Housing and Finance Authority (“CHFA”) on behalf of the State of Colorado Office of Economic Development and International Trade (“OEDIT”) for the funding amount requested in the Application. Applicant indemnifies and holds harmless CHFA and OEDIT and their respective directors, employees, and agents against all losses, costs, damages, expenses, and liabilities of whatsoever nature or kind (including but not limited to attorneys’ fees, litigation expenses, and court costs) directly or indirectly resulting from, arising out of, or related to, acceptance, consideration, and approval or disapproval of the Application, the Application Certification, and any subsequent amendments and modifications thereto (collectively, the “Application”). Applicant represents and certifies that, to the best of Applicant’s knowledge, the information contained in the Application is true and complete and accurately describes the proposed project (“Project”).</t>
  </si>
  <si>
    <t>Applicant Full Name</t>
  </si>
  <si>
    <t>Date</t>
  </si>
  <si>
    <t xml:space="preserve">Applicant acknowledges that CHFA, as a political subdivision of the state of Colorado, is subject to the Colorado Open Records Act (CORA), C.R.S. §§ 24-72-201, et seq., which requires CHFA to permit inspection and copying of certain public records. Accordingly, the Applicant acknowledges and agrees that documents submitted to CHFA in connection with the Application are not considered confidential or proprietary and may be subject to inspection by the public. Further, Applicant authorizes CHFA to share, release, discuss, and otherwise provide to and with third parties working with Applicant on the Project, and/or their agents or other authorized representatives, public and non-public information contained in or related to the Application. </t>
  </si>
  <si>
    <t>Applicant acknowledges and agrees that CHFA, from time to time, works on behalf of and/or administers funds for third parties, and in such cases, CHFA has the right to share the Application and all materials submitted by Applicant with any such third party on whose behalf CHFA is working in connection with the Application. Applicant also acknowledges that CHFA reserves the right to publicize financings made under Prop 123 programs. If Applicant receives Prop 123-related funding through CHFA and OEDIT, Applicant authorizes the use of the Project, development, owner, sponsor, and/or business name in publicity relating to Prop 123 programs.</t>
  </si>
  <si>
    <t xml:space="preserve">Applicant authorizes CHFA to obtain any necessary credit inquiries, including individual credit report(s), for the purpose of evaluating creditworthiness in connection with the Application. Applicant acknowledges that, if Applicant obtains Prop 123-related funding, any funding owner and the owner’s servicers, successors, and assigns may (i) verify or re-verify any information in the Application or (ii) obtain information or data relating to the loan or equity for any legitimate business purpose through any source, including but not limited to a source named in the Application or a consumer reporting agency. </t>
  </si>
  <si>
    <t xml:space="preserve">Applicant represents that the person submitting this Application on Applicant’s behalf is duly authorized by Applicant to make the statements herein and has the authority to bind Applicant to such statements. </t>
  </si>
  <si>
    <t>Adjusted Revenue Assumption</t>
  </si>
  <si>
    <t>Adjusted Rent Income</t>
  </si>
  <si>
    <t>Rent Adjuster</t>
  </si>
  <si>
    <t>Adj Rent Inc. Inc./(Dec.)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</si>
</sst>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_(* #,##0_);_(* \(#,##0\);_(* &quot;-&quot;??_);_(@_)"/>
    <numFmt numFmtId="166" formatCode="_(&quot;$&quot;* #,##0_);_(&quot;$&quot;* \(#,##0\);_(&quot;$&quot;* &quot;-&quot;??_);_(@_)"/>
    <numFmt numFmtId="167" formatCode="0.000%"/>
    <numFmt numFmtId="168" formatCode="&quot;$&quot;#,##0"/>
    <numFmt numFmtId="169" formatCode="_([$$-409]* #,##0.00_);_([$$-409]* \(#,##0.00\);_([$$-409]* &quot;-&quot;??_);_(@_)"/>
    <numFmt numFmtId="170" formatCode="_([$$-409]* #,##0_);_([$$-409]* \(#,##0\);_([$$-409]* &quot;-&quot;??_);_(@_)"/>
    <numFmt numFmtId="171" formatCode="0.0%"/>
    <numFmt numFmtId="172" formatCode="&quot;$&quot;#,##0.00"/>
  </numFmts>
  <fonts count="102" x14ac:knownFonts="1">
    <font>
      <sz val="11"/>
      <color theme="1"/>
      <name val="Calibri"/>
      <family val="2"/>
      <scheme val="minor"/>
    </font>
    <font>
      <sz val="11"/>
      <color theme="1"/>
      <name val="Calibri"/>
      <family val="2"/>
      <scheme val="minor"/>
    </font>
    <font>
      <sz val="11"/>
      <color rgb="FF9C5700"/>
      <name val="Calibri"/>
      <family val="2"/>
      <scheme val="minor"/>
    </font>
    <font>
      <b/>
      <sz val="11"/>
      <color theme="1"/>
      <name val="Calibri"/>
      <family val="2"/>
      <scheme val="minor"/>
    </font>
    <font>
      <u/>
      <sz val="11"/>
      <color theme="10"/>
      <name val="Calibri"/>
      <family val="2"/>
      <scheme val="minor"/>
    </font>
    <font>
      <b/>
      <sz val="16"/>
      <color theme="0"/>
      <name val="Calibri"/>
      <family val="2"/>
      <scheme val="minor"/>
    </font>
    <font>
      <i/>
      <sz val="11"/>
      <color theme="1"/>
      <name val="Calibri"/>
      <family val="2"/>
      <scheme val="minor"/>
    </font>
    <font>
      <sz val="11"/>
      <name val="Calibri"/>
      <family val="2"/>
      <scheme val="minor"/>
    </font>
    <font>
      <sz val="11"/>
      <color rgb="FF00697A"/>
      <name val="Calibri"/>
      <family val="2"/>
      <scheme val="minor"/>
    </font>
    <font>
      <sz val="10"/>
      <name val="Courier"/>
    </font>
    <font>
      <b/>
      <sz val="9"/>
      <color theme="0"/>
      <name val="Verdana"/>
      <family val="2"/>
    </font>
    <font>
      <b/>
      <sz val="7"/>
      <name val="Verdana"/>
      <family val="2"/>
    </font>
    <font>
      <b/>
      <sz val="8"/>
      <name val="Verdana"/>
      <family val="2"/>
    </font>
    <font>
      <sz val="9"/>
      <name val="Verdana"/>
      <family val="2"/>
    </font>
    <font>
      <sz val="10"/>
      <name val="Helv"/>
    </font>
    <font>
      <b/>
      <i/>
      <sz val="11"/>
      <color theme="0"/>
      <name val="Calibri"/>
      <family val="2"/>
      <scheme val="minor"/>
    </font>
    <font>
      <b/>
      <sz val="11"/>
      <name val="Arial"/>
      <family val="2"/>
    </font>
    <font>
      <sz val="11"/>
      <color rgb="FF000000"/>
      <name val="Times New Roman"/>
      <family val="1"/>
    </font>
    <font>
      <b/>
      <sz val="10"/>
      <name val="Arial"/>
      <family val="2"/>
    </font>
    <font>
      <sz val="10"/>
      <name val="Arial"/>
      <family val="2"/>
    </font>
    <font>
      <sz val="10"/>
      <color rgb="FF000000"/>
      <name val="Arial"/>
      <family val="2"/>
    </font>
    <font>
      <b/>
      <sz val="10"/>
      <color rgb="FF000000"/>
      <name val="Arial"/>
      <family val="2"/>
    </font>
    <font>
      <b/>
      <sz val="16"/>
      <color theme="0"/>
      <name val="Trebuchet MS"/>
      <family val="2"/>
    </font>
    <font>
      <sz val="11"/>
      <color theme="1"/>
      <name val="Trebuchet MS"/>
      <family val="2"/>
    </font>
    <font>
      <b/>
      <sz val="11"/>
      <color theme="1"/>
      <name val="Trebuchet MS"/>
      <family val="2"/>
    </font>
    <font>
      <b/>
      <sz val="11"/>
      <name val="Trebuchet MS"/>
      <family val="2"/>
    </font>
    <font>
      <sz val="10"/>
      <color theme="1"/>
      <name val="Trebuchet MS"/>
      <family val="2"/>
    </font>
    <font>
      <sz val="9"/>
      <color theme="1"/>
      <name val="Trebuchet MS"/>
      <family val="2"/>
    </font>
    <font>
      <i/>
      <sz val="9"/>
      <color theme="1"/>
      <name val="Trebuchet MS"/>
      <family val="2"/>
    </font>
    <font>
      <sz val="11"/>
      <color theme="0"/>
      <name val="Trebuchet MS"/>
      <family val="2"/>
    </font>
    <font>
      <b/>
      <sz val="11"/>
      <color theme="0"/>
      <name val="Trebuchet MS"/>
      <family val="2"/>
    </font>
    <font>
      <b/>
      <sz val="12"/>
      <color theme="0"/>
      <name val="Trebuchet MS"/>
      <family val="2"/>
    </font>
    <font>
      <sz val="11"/>
      <name val="Trebuchet MS"/>
      <family val="2"/>
    </font>
    <font>
      <sz val="9"/>
      <name val="Trebuchet MS"/>
      <family val="2"/>
    </font>
    <font>
      <b/>
      <sz val="10"/>
      <color theme="0"/>
      <name val="Trebuchet MS"/>
      <family val="2"/>
    </font>
    <font>
      <b/>
      <sz val="16"/>
      <color theme="1"/>
      <name val="Trebuchet MS"/>
      <family val="2"/>
    </font>
    <font>
      <b/>
      <sz val="14"/>
      <color theme="1"/>
      <name val="Trebuchet MS"/>
      <family val="2"/>
    </font>
    <font>
      <sz val="11"/>
      <color theme="2" tint="-0.249977111117893"/>
      <name val="Trebuchet MS"/>
      <family val="2"/>
    </font>
    <font>
      <b/>
      <sz val="12"/>
      <name val="Trebuchet MS"/>
      <family val="2"/>
    </font>
    <font>
      <u/>
      <sz val="11"/>
      <name val="Trebuchet MS"/>
      <family val="2"/>
    </font>
    <font>
      <sz val="10"/>
      <name val="Trebuchet MS"/>
      <family val="2"/>
    </font>
    <font>
      <sz val="12"/>
      <color theme="0"/>
      <name val="Trebuchet MS"/>
      <family val="2"/>
    </font>
    <font>
      <u/>
      <sz val="10"/>
      <color indexed="12"/>
      <name val="Arial"/>
      <family val="2"/>
    </font>
    <font>
      <sz val="11"/>
      <color indexed="8"/>
      <name val="Calibri"/>
      <family val="2"/>
    </font>
    <font>
      <sz val="10"/>
      <name val="Times New Roman"/>
      <family val="1"/>
    </font>
    <font>
      <b/>
      <sz val="11"/>
      <color indexed="8"/>
      <name val="Calibri"/>
      <family val="2"/>
    </font>
    <font>
      <sz val="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Courier"/>
      <family val="1"/>
    </font>
    <font>
      <sz val="8"/>
      <name val="Calibri"/>
      <family val="2"/>
      <scheme val="minor"/>
    </font>
    <font>
      <sz val="8"/>
      <color theme="1"/>
      <name val="Trebuchet MS"/>
      <family val="2"/>
    </font>
    <font>
      <sz val="10"/>
      <name val="Calibri"/>
      <family val="2"/>
    </font>
    <font>
      <sz val="6"/>
      <color theme="0"/>
      <name val="Trebuchet MS"/>
      <family val="2"/>
    </font>
    <font>
      <b/>
      <sz val="10"/>
      <name val="Trebuchet MS"/>
      <family val="2"/>
    </font>
    <font>
      <b/>
      <sz val="10"/>
      <color theme="1"/>
      <name val="Trebuchet MS"/>
      <family val="2"/>
    </font>
    <font>
      <b/>
      <sz val="11"/>
      <color theme="0"/>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b/>
      <sz val="10"/>
      <color theme="0"/>
      <name val="Calibri"/>
      <family val="2"/>
      <scheme val="minor"/>
    </font>
    <font>
      <sz val="10"/>
      <color theme="0"/>
      <name val="Calibri"/>
      <family val="2"/>
      <scheme val="minor"/>
    </font>
    <font>
      <sz val="11"/>
      <color theme="0"/>
      <name val="Calibri"/>
      <family val="2"/>
      <scheme val="minor"/>
    </font>
    <font>
      <sz val="12"/>
      <color theme="0"/>
      <name val="Calibri"/>
      <family val="2"/>
      <scheme val="minor"/>
    </font>
    <font>
      <sz val="10"/>
      <name val="Calibri"/>
      <family val="2"/>
      <scheme val="minor"/>
    </font>
    <font>
      <b/>
      <sz val="10"/>
      <name val="Calibri"/>
      <family val="2"/>
      <scheme val="minor"/>
    </font>
    <font>
      <u/>
      <sz val="10"/>
      <name val="Calibri"/>
      <family val="2"/>
      <scheme val="minor"/>
    </font>
    <font>
      <sz val="10"/>
      <color theme="0" tint="-0.14999847407452621"/>
      <name val="Calibri"/>
      <family val="2"/>
      <scheme val="minor"/>
    </font>
    <font>
      <u/>
      <sz val="11"/>
      <color theme="0"/>
      <name val="Trebuchet MS"/>
      <family val="2"/>
    </font>
    <font>
      <u/>
      <sz val="10"/>
      <color theme="0"/>
      <name val="Calibri"/>
      <family val="2"/>
      <scheme val="minor"/>
    </font>
    <font>
      <u/>
      <sz val="9"/>
      <color theme="1"/>
      <name val="Trebuchet MS"/>
      <family val="2"/>
    </font>
    <font>
      <b/>
      <u/>
      <sz val="9"/>
      <color theme="1"/>
      <name val="Trebuchet MS"/>
      <family val="2"/>
    </font>
    <font>
      <b/>
      <sz val="10"/>
      <color theme="4"/>
      <name val="Trebuchet MS"/>
      <family val="2"/>
    </font>
    <font>
      <sz val="10"/>
      <color rgb="FF000000"/>
      <name val="Trebuchet MS"/>
      <family val="2"/>
    </font>
    <font>
      <b/>
      <sz val="10"/>
      <color rgb="FF808080"/>
      <name val="Trebuchet MS"/>
      <family val="2"/>
    </font>
    <font>
      <sz val="10"/>
      <color rgb="FFFF0000"/>
      <name val="Trebuchet MS"/>
      <family val="2"/>
    </font>
    <font>
      <u/>
      <sz val="10"/>
      <color theme="1"/>
      <name val="Trebuchet MS"/>
      <family val="2"/>
    </font>
    <font>
      <sz val="10"/>
      <color theme="0"/>
      <name val="Trebuchet MS"/>
      <family val="2"/>
    </font>
    <font>
      <b/>
      <u/>
      <sz val="10"/>
      <color theme="1"/>
      <name val="Trebuchet MS"/>
      <family val="2"/>
    </font>
    <font>
      <i/>
      <sz val="8"/>
      <name val="Trebuchet MS"/>
      <family val="2"/>
    </font>
    <font>
      <u/>
      <sz val="9"/>
      <color theme="10"/>
      <name val="Calibri"/>
      <family val="2"/>
      <scheme val="minor"/>
    </font>
    <font>
      <sz val="9"/>
      <color rgb="FF000000"/>
      <name val="Trebuchet MS"/>
      <family val="2"/>
    </font>
    <font>
      <b/>
      <sz val="10"/>
      <color rgb="FF000000"/>
      <name val="Trebuchet MS"/>
      <family val="2"/>
    </font>
    <font>
      <sz val="16"/>
      <color theme="1"/>
      <name val="Trebuchet MS"/>
      <family val="2"/>
    </font>
    <font>
      <u/>
      <sz val="10"/>
      <color theme="10"/>
      <name val="Calibri"/>
      <family val="2"/>
      <scheme val="minor"/>
    </font>
    <font>
      <b/>
      <u/>
      <sz val="11"/>
      <color theme="1"/>
      <name val="Trebuchet MS"/>
      <family val="2"/>
    </font>
    <font>
      <b/>
      <sz val="9"/>
      <color indexed="81"/>
      <name val="Tahoma"/>
      <charset val="1"/>
    </font>
    <font>
      <b/>
      <sz val="12"/>
      <color theme="1"/>
      <name val="Trebuchet MS"/>
      <family val="2"/>
    </font>
    <font>
      <sz val="12"/>
      <color theme="1"/>
      <name val="Trebuchet MS"/>
      <family val="2"/>
    </font>
  </fonts>
  <fills count="42">
    <fill>
      <patternFill patternType="none"/>
    </fill>
    <fill>
      <patternFill patternType="gray125"/>
    </fill>
    <fill>
      <patternFill patternType="solid">
        <fgColor rgb="FFFFEB9C"/>
      </patternFill>
    </fill>
    <fill>
      <patternFill patternType="solid">
        <fgColor rgb="FF00789C"/>
        <bgColor indexed="64"/>
      </patternFill>
    </fill>
    <fill>
      <patternFill patternType="solid">
        <fgColor rgb="FFFCF7D1"/>
        <bgColor indexed="64"/>
      </patternFill>
    </fill>
    <fill>
      <patternFill patternType="solid">
        <fgColor rgb="FFB2D6D7"/>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66A5AF"/>
        <bgColor indexed="64"/>
      </patternFill>
    </fill>
    <fill>
      <patternFill patternType="solid">
        <fgColor rgb="FF8CBBC3"/>
        <bgColor indexed="64"/>
      </patternFill>
    </fill>
    <fill>
      <patternFill patternType="solid">
        <fgColor rgb="FFFFFF00"/>
        <bgColor indexed="64"/>
      </patternFill>
    </fill>
    <fill>
      <patternFill patternType="solid">
        <fgColor rgb="FFFFFFFF"/>
        <bgColor rgb="FFFFFFFF"/>
      </patternFill>
    </fill>
    <fill>
      <patternFill patternType="solid">
        <fgColor rgb="FFFFFFFF"/>
        <bgColor rgb="FF000000"/>
      </patternFill>
    </fill>
    <fill>
      <patternFill patternType="solid">
        <fgColor theme="0"/>
        <bgColor indexed="64"/>
      </patternFill>
    </fill>
    <fill>
      <patternFill patternType="solid">
        <fgColor theme="1"/>
        <bgColor indexed="64"/>
      </patternFill>
    </fill>
    <fill>
      <patternFill patternType="solid">
        <fgColor rgb="FF00197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C6EFCE"/>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002060"/>
        <bgColor indexed="64"/>
      </patternFill>
    </fill>
  </fills>
  <borders count="214">
    <border>
      <left/>
      <right/>
      <top/>
      <bottom/>
      <diagonal/>
    </border>
    <border>
      <left style="thin">
        <color rgb="FFFCF7D1"/>
      </left>
      <right style="thin">
        <color rgb="FFFCF7D1"/>
      </right>
      <top style="thin">
        <color rgb="FFFCF7D1"/>
      </top>
      <bottom style="thin">
        <color rgb="FFFCF7D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auto="1"/>
      </left>
      <right/>
      <top/>
      <bottom/>
      <diagonal/>
    </border>
    <border>
      <left/>
      <right style="thin">
        <color auto="1"/>
      </right>
      <top/>
      <bottom/>
      <diagonal/>
    </border>
    <border>
      <left style="thin">
        <color auto="1"/>
      </left>
      <right/>
      <top/>
      <bottom style="thin">
        <color indexed="64"/>
      </bottom>
      <diagonal/>
    </border>
    <border>
      <left/>
      <right style="thin">
        <color auto="1"/>
      </right>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style="medium">
        <color rgb="FF000000"/>
      </left>
      <right/>
      <top style="thin">
        <color rgb="FF000000"/>
      </top>
      <bottom style="medium">
        <color rgb="FF000000"/>
      </bottom>
      <diagonal/>
    </border>
    <border>
      <left style="medium">
        <color indexed="64"/>
      </left>
      <right style="medium">
        <color indexed="64"/>
      </right>
      <top style="thin">
        <color indexed="64"/>
      </top>
      <bottom style="medium">
        <color rgb="FF000000"/>
      </bottom>
      <diagonal/>
    </border>
    <border>
      <left/>
      <right/>
      <top style="thin">
        <color rgb="FF000000"/>
      </top>
      <bottom style="medium">
        <color rgb="FF000000"/>
      </bottom>
      <diagonal/>
    </border>
    <border>
      <left style="medium">
        <color rgb="FF000000"/>
      </left>
      <right style="medium">
        <color rgb="FF000000"/>
      </right>
      <top style="thin">
        <color indexed="64"/>
      </top>
      <bottom style="medium">
        <color rgb="FF000000"/>
      </bottom>
      <diagonal/>
    </border>
    <border>
      <left/>
      <right style="thin">
        <color auto="1"/>
      </right>
      <top/>
      <bottom style="thin">
        <color rgb="FF000000"/>
      </bottom>
      <diagonal/>
    </border>
    <border>
      <left/>
      <right/>
      <top style="medium">
        <color rgb="FF000000"/>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rgb="FF000000"/>
      </right>
      <top style="medium">
        <color rgb="FF000000"/>
      </top>
      <bottom/>
      <diagonal/>
    </border>
    <border>
      <left/>
      <right style="medium">
        <color rgb="FF000000"/>
      </right>
      <top/>
      <bottom/>
      <diagonal/>
    </border>
    <border>
      <left/>
      <right style="thin">
        <color rgb="FFFCF7D1"/>
      </right>
      <top style="thin">
        <color rgb="FFFCF7D1"/>
      </top>
      <bottom style="thin">
        <color rgb="FFFCF7D1"/>
      </bottom>
      <diagonal/>
    </border>
    <border>
      <left/>
      <right style="medium">
        <color rgb="FF000000"/>
      </right>
      <top/>
      <bottom style="medium">
        <color rgb="FF000000"/>
      </bottom>
      <diagonal/>
    </border>
    <border>
      <left/>
      <right/>
      <top style="medium">
        <color indexed="64"/>
      </top>
      <bottom/>
      <diagonal/>
    </border>
    <border>
      <left/>
      <right style="medium">
        <color rgb="FF000000"/>
      </right>
      <top style="medium">
        <color indexed="64"/>
      </top>
      <bottom/>
      <diagonal/>
    </border>
    <border>
      <left style="medium">
        <color indexed="64"/>
      </left>
      <right/>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style="medium">
        <color indexed="64"/>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right style="thin">
        <color rgb="FF000000"/>
      </right>
      <top style="medium">
        <color rgb="FF000000"/>
      </top>
      <bottom/>
      <diagonal/>
    </border>
    <border>
      <left style="thin">
        <color indexed="64"/>
      </left>
      <right style="thin">
        <color indexed="64"/>
      </right>
      <top style="medium">
        <color rgb="FF000000"/>
      </top>
      <bottom/>
      <diagonal/>
    </border>
    <border>
      <left/>
      <right/>
      <top style="medium">
        <color rgb="FF000000"/>
      </top>
      <bottom style="thin">
        <color indexed="64"/>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bottom style="medium">
        <color rgb="FF000000"/>
      </bottom>
      <diagonal/>
    </border>
    <border>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indexed="64"/>
      </right>
      <top style="thin">
        <color indexed="64"/>
      </top>
      <bottom style="medium">
        <color rgb="FF000000"/>
      </bottom>
      <diagonal/>
    </border>
    <border>
      <left style="thin">
        <color indexed="64"/>
      </left>
      <right style="thin">
        <color indexed="64"/>
      </right>
      <top style="medium">
        <color indexed="64"/>
      </top>
      <bottom/>
      <diagonal/>
    </border>
    <border>
      <left/>
      <right style="thin">
        <color indexed="64"/>
      </right>
      <top style="medium">
        <color rgb="FF000000"/>
      </top>
      <bottom style="thin">
        <color indexed="64"/>
      </bottom>
      <diagonal/>
    </border>
    <border>
      <left/>
      <right style="thin">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auto="1"/>
      </left>
      <right style="thin">
        <color theme="0"/>
      </right>
      <top/>
      <bottom/>
      <diagonal/>
    </border>
    <border>
      <left style="thin">
        <color theme="0"/>
      </left>
      <right style="thin">
        <color auto="1"/>
      </right>
      <top/>
      <bottom/>
      <diagonal/>
    </border>
    <border>
      <left style="thick">
        <color indexed="64"/>
      </left>
      <right style="thin">
        <color indexed="64"/>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medium">
        <color indexed="64"/>
      </left>
      <right/>
      <top style="thin">
        <color indexed="64"/>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rgb="FF000000"/>
      </right>
      <top style="medium">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diagonal/>
    </border>
    <border>
      <left style="thin">
        <color rgb="FFFCF7D1"/>
      </left>
      <right/>
      <top style="thin">
        <color rgb="FFFCF7D1"/>
      </top>
      <bottom style="thin">
        <color rgb="FFFCF7D1"/>
      </bottom>
      <diagonal/>
    </border>
    <border>
      <left style="medium">
        <color auto="1"/>
      </left>
      <right style="medium">
        <color auto="1"/>
      </right>
      <top style="medium">
        <color theme="0"/>
      </top>
      <bottom/>
      <diagonal/>
    </border>
    <border>
      <left style="medium">
        <color auto="1"/>
      </left>
      <right style="medium">
        <color auto="1"/>
      </right>
      <top/>
      <bottom style="medium">
        <color auto="1"/>
      </bottom>
      <diagonal/>
    </border>
    <border>
      <left style="medium">
        <color auto="1"/>
      </left>
      <right/>
      <top style="medium">
        <color theme="0"/>
      </top>
      <bottom/>
      <diagonal/>
    </border>
    <border>
      <left/>
      <right style="medium">
        <color auto="1"/>
      </right>
      <top style="medium">
        <color theme="0"/>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3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thin">
        <color indexed="64"/>
      </bottom>
      <diagonal/>
    </border>
    <border>
      <left/>
      <right style="medium">
        <color indexed="64"/>
      </right>
      <top style="medium">
        <color rgb="FF000000"/>
      </top>
      <bottom style="thin">
        <color indexed="64"/>
      </bottom>
      <diagonal/>
    </border>
    <border>
      <left style="medium">
        <color indexed="64"/>
      </left>
      <right style="medium">
        <color indexed="64"/>
      </right>
      <top style="medium">
        <color rgb="FF000000"/>
      </top>
      <bottom style="thin">
        <color indexed="64"/>
      </bottom>
      <diagonal/>
    </border>
    <border>
      <left style="thin">
        <color indexed="64"/>
      </left>
      <right style="thin">
        <color indexed="64"/>
      </right>
      <top style="thin">
        <color indexed="64"/>
      </top>
      <bottom/>
      <diagonal/>
    </border>
    <border>
      <left style="thin">
        <color rgb="FFFCF7D1"/>
      </left>
      <right/>
      <top/>
      <bottom/>
      <diagonal/>
    </border>
    <border>
      <left style="thin">
        <color rgb="FFFCF7D1"/>
      </left>
      <right style="medium">
        <color auto="1"/>
      </right>
      <top style="thin">
        <color rgb="FFFCF7D1"/>
      </top>
      <bottom style="thin">
        <color rgb="FFFCF7D1"/>
      </bottom>
      <diagonal/>
    </border>
    <border>
      <left style="thin">
        <color theme="0" tint="-0.14996795556505021"/>
      </left>
      <right style="thin">
        <color theme="0" tint="-0.14996795556505021"/>
      </right>
      <top style="thin">
        <color theme="0" tint="-0.14996795556505021"/>
      </top>
      <bottom/>
      <diagonal/>
    </border>
    <border>
      <left style="thin">
        <color theme="0"/>
      </left>
      <right style="thin">
        <color theme="0"/>
      </right>
      <top/>
      <bottom style="thin">
        <color indexed="64"/>
      </bottom>
      <diagonal/>
    </border>
    <border>
      <left/>
      <right/>
      <top style="thin">
        <color theme="0"/>
      </top>
      <bottom style="thin">
        <color theme="0"/>
      </bottom>
      <diagonal/>
    </border>
    <border>
      <left style="thin">
        <color theme="0"/>
      </left>
      <right style="thin">
        <color theme="0"/>
      </right>
      <top style="thin">
        <color indexed="64"/>
      </top>
      <bottom/>
      <diagonal/>
    </border>
    <border>
      <left/>
      <right/>
      <top/>
      <bottom style="thin">
        <color theme="0"/>
      </bottom>
      <diagonal/>
    </border>
    <border>
      <left style="medium">
        <color indexed="64"/>
      </left>
      <right/>
      <top/>
      <bottom style="thin">
        <color theme="0"/>
      </bottom>
      <diagonal/>
    </border>
    <border>
      <left style="medium">
        <color indexed="64"/>
      </left>
      <right/>
      <top style="thin">
        <color theme="0"/>
      </top>
      <bottom/>
      <diagonal/>
    </border>
    <border>
      <left/>
      <right/>
      <top style="thin">
        <color theme="0"/>
      </top>
      <bottom/>
      <diagonal/>
    </border>
    <border>
      <left/>
      <right style="medium">
        <color indexed="64"/>
      </right>
      <top style="thin">
        <color indexed="64"/>
      </top>
      <bottom/>
      <diagonal/>
    </border>
    <border>
      <left style="medium">
        <color auto="1"/>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style="medium">
        <color indexed="64"/>
      </left>
      <right style="medium">
        <color indexed="64"/>
      </right>
      <top style="thin">
        <color indexed="64"/>
      </top>
      <bottom style="medium">
        <color auto="1"/>
      </bottom>
      <diagonal/>
    </border>
    <border>
      <left style="thin">
        <color theme="0"/>
      </left>
      <right/>
      <top style="thin">
        <color theme="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dashDotDot">
        <color indexed="64"/>
      </right>
      <top style="thin">
        <color indexed="64"/>
      </top>
      <bottom style="thin">
        <color indexed="64"/>
      </bottom>
      <diagonal/>
    </border>
    <border>
      <left style="thin">
        <color auto="1"/>
      </left>
      <right/>
      <top/>
      <bottom style="medium">
        <color indexed="64"/>
      </bottom>
      <diagonal/>
    </border>
    <border>
      <left style="dashDotDot">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auto="1"/>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theme="0"/>
      </top>
      <bottom/>
      <diagonal/>
    </border>
    <border>
      <left style="thin">
        <color auto="1"/>
      </left>
      <right style="medium">
        <color indexed="64"/>
      </right>
      <top/>
      <bottom/>
      <diagonal/>
    </border>
    <border>
      <left style="thin">
        <color auto="1"/>
      </left>
      <right style="medium">
        <color indexed="64"/>
      </right>
      <top/>
      <bottom style="thin">
        <color indexed="64"/>
      </bottom>
      <diagonal/>
    </border>
    <border>
      <left style="thin">
        <color auto="1"/>
      </left>
      <right style="medium">
        <color indexed="64"/>
      </right>
      <top style="thin">
        <color indexed="64"/>
      </top>
      <bottom/>
      <diagonal/>
    </border>
    <border>
      <left style="thin">
        <color auto="1"/>
      </left>
      <right style="thin">
        <color auto="1"/>
      </right>
      <top style="thin">
        <color indexed="64"/>
      </top>
      <bottom style="medium">
        <color rgb="FF000000"/>
      </bottom>
      <diagonal/>
    </border>
    <border>
      <left style="thin">
        <color auto="1"/>
      </left>
      <right style="medium">
        <color rgb="FF000000"/>
      </right>
      <top style="thin">
        <color indexed="64"/>
      </top>
      <bottom style="medium">
        <color rgb="FF000000"/>
      </bottom>
      <diagonal/>
    </border>
    <border>
      <left style="thin">
        <color auto="1"/>
      </left>
      <right style="thin">
        <color auto="1"/>
      </right>
      <top style="medium">
        <color rgb="FF000000"/>
      </top>
      <bottom style="thin">
        <color indexed="64"/>
      </bottom>
      <diagonal/>
    </border>
    <border>
      <left style="thin">
        <color auto="1"/>
      </left>
      <right style="medium">
        <color indexed="64"/>
      </right>
      <top style="medium">
        <color rgb="FF000000"/>
      </top>
      <bottom style="thin">
        <color indexed="64"/>
      </bottom>
      <diagonal/>
    </border>
    <border>
      <left style="thin">
        <color auto="1"/>
      </left>
      <right style="medium">
        <color rgb="FF000000"/>
      </right>
      <top/>
      <bottom style="medium">
        <color rgb="FF000000"/>
      </bottom>
      <diagonal/>
    </border>
    <border>
      <left style="thin">
        <color auto="1"/>
      </left>
      <right style="thin">
        <color auto="1"/>
      </right>
      <top style="medium">
        <color rgb="FF000000"/>
      </top>
      <bottom style="medium">
        <color rgb="FF000000"/>
      </bottom>
      <diagonal/>
    </border>
    <border>
      <left style="thin">
        <color auto="1"/>
      </left>
      <right style="medium">
        <color indexed="64"/>
      </right>
      <top style="thin">
        <color indexed="64"/>
      </top>
      <bottom style="medium">
        <color rgb="FF000000"/>
      </bottom>
      <diagonal/>
    </border>
    <border>
      <left style="thin">
        <color auto="1"/>
      </left>
      <right style="thin">
        <color auto="1"/>
      </right>
      <top style="medium">
        <color theme="0"/>
      </top>
      <bottom/>
      <diagonal/>
    </border>
    <border>
      <left style="thin">
        <color auto="1"/>
      </left>
      <right style="medium">
        <color auto="1"/>
      </right>
      <top style="medium">
        <color theme="0"/>
      </top>
      <bottom/>
      <diagonal/>
    </border>
    <border>
      <left style="thin">
        <color auto="1"/>
      </left>
      <right style="medium">
        <color auto="1"/>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rgb="FF000000"/>
      </bottom>
      <diagonal/>
    </border>
    <border>
      <left/>
      <right style="thin">
        <color indexed="64"/>
      </right>
      <top style="thin">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theme="0"/>
      </left>
      <right style="thin">
        <color theme="0"/>
      </right>
      <top style="medium">
        <color theme="0"/>
      </top>
      <bottom style="medium">
        <color theme="0"/>
      </bottom>
      <diagonal/>
    </border>
    <border>
      <left/>
      <right/>
      <top style="medium">
        <color theme="0"/>
      </top>
      <bottom style="medium">
        <color theme="0"/>
      </bottom>
      <diagonal/>
    </border>
    <border>
      <left/>
      <right style="thin">
        <color auto="1"/>
      </right>
      <top style="medium">
        <color indexed="64"/>
      </top>
      <bottom style="medium">
        <color indexed="64"/>
      </bottom>
      <diagonal/>
    </border>
    <border>
      <left/>
      <right style="thin">
        <color auto="1"/>
      </right>
      <top style="thin">
        <color rgb="FF000000"/>
      </top>
      <bottom style="medium">
        <color rgb="FF000000"/>
      </bottom>
      <diagonal/>
    </border>
    <border>
      <left/>
      <right style="thin">
        <color auto="1"/>
      </right>
      <top style="medium">
        <color indexed="64"/>
      </top>
      <bottom/>
      <diagonal/>
    </border>
    <border>
      <left/>
      <right style="thin">
        <color auto="1"/>
      </right>
      <top/>
      <bottom style="medium">
        <color indexed="64"/>
      </bottom>
      <diagonal/>
    </border>
    <border>
      <left style="thin">
        <color indexed="64"/>
      </left>
      <right/>
      <top style="thin">
        <color indexed="64"/>
      </top>
      <bottom/>
      <diagonal/>
    </border>
    <border>
      <left/>
      <right/>
      <top style="thin">
        <color rgb="FFFCF7D1"/>
      </top>
      <bottom style="thin">
        <color rgb="FFFCF7D1"/>
      </bottom>
      <diagonal/>
    </border>
    <border>
      <left style="medium">
        <color indexed="64"/>
      </left>
      <right style="thin">
        <color rgb="FFFCF7D1"/>
      </right>
      <top style="thin">
        <color rgb="FFFCF7D1"/>
      </top>
      <bottom style="thin">
        <color rgb="FFFCF7D1"/>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bottom style="thin">
        <color rgb="FFFCF7D1"/>
      </bottom>
      <diagonal/>
    </border>
    <border>
      <left style="medium">
        <color indexed="64"/>
      </left>
      <right style="thin">
        <color rgb="FFFCF7D1"/>
      </right>
      <top style="thin">
        <color rgb="FFFCF7D1"/>
      </top>
      <bottom style="medium">
        <color indexed="64"/>
      </bottom>
      <diagonal/>
    </border>
    <border>
      <left style="thin">
        <color rgb="FFFCF7D1"/>
      </left>
      <right style="medium">
        <color indexed="64"/>
      </right>
      <top style="thin">
        <color rgb="FFFCF7D1"/>
      </top>
      <bottom style="medium">
        <color indexed="64"/>
      </bottom>
      <diagonal/>
    </border>
    <border>
      <left style="dashDotDot">
        <color indexed="64"/>
      </left>
      <right style="thin">
        <color indexed="64"/>
      </right>
      <top style="thin">
        <color indexed="64"/>
      </top>
      <bottom style="thin">
        <color indexed="64"/>
      </bottom>
      <diagonal/>
    </border>
    <border>
      <left style="thin">
        <color indexed="64"/>
      </left>
      <right style="medium">
        <color auto="1"/>
      </right>
      <top style="thin">
        <color indexed="64"/>
      </top>
      <bottom style="medium">
        <color indexed="64"/>
      </bottom>
      <diagonal/>
    </border>
    <border>
      <left style="thin">
        <color rgb="FFFCF7D1"/>
      </left>
      <right style="thin">
        <color rgb="FFFCF7D1"/>
      </right>
      <top/>
      <bottom style="thin">
        <color rgb="FFFCF7D1"/>
      </bottom>
      <diagonal/>
    </border>
    <border>
      <left style="thin">
        <color rgb="FFFCF7D1"/>
      </left>
      <right style="medium">
        <color indexed="64"/>
      </right>
      <top/>
      <bottom style="thin">
        <color rgb="FFFCF7D1"/>
      </bottom>
      <diagonal/>
    </border>
    <border>
      <left style="thin">
        <color rgb="FFFCF7D1"/>
      </left>
      <right style="medium">
        <color indexed="64"/>
      </right>
      <top style="thin">
        <color rgb="FFFCF7D1"/>
      </top>
      <bottom/>
      <diagonal/>
    </border>
    <border>
      <left style="thin">
        <color indexed="64"/>
      </left>
      <right style="thin">
        <color indexed="64"/>
      </right>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dotted">
        <color indexed="64"/>
      </top>
      <bottom style="medium">
        <color rgb="FF000000"/>
      </bottom>
      <diagonal/>
    </border>
    <border>
      <left/>
      <right style="medium">
        <color theme="0"/>
      </right>
      <top style="medium">
        <color theme="0"/>
      </top>
      <bottom style="medium">
        <color theme="0"/>
      </bottom>
      <diagonal/>
    </border>
    <border>
      <left style="medium">
        <color auto="1"/>
      </left>
      <right style="dashDotDot">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auto="1"/>
      </left>
      <right style="thin">
        <color indexed="64"/>
      </right>
      <top style="thin">
        <color indexed="64"/>
      </top>
      <bottom style="medium">
        <color auto="1"/>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rgb="FF000000"/>
      </bottom>
      <diagonal/>
    </border>
    <border>
      <left style="medium">
        <color indexed="64"/>
      </left>
      <right style="thin">
        <color indexed="64"/>
      </right>
      <top style="thin">
        <color indexed="64"/>
      </top>
      <bottom/>
      <diagonal/>
    </border>
    <border>
      <left style="thin">
        <color indexed="64"/>
      </left>
      <right style="medium">
        <color indexed="64"/>
      </right>
      <top style="dotted">
        <color indexed="64"/>
      </top>
      <bottom style="medium">
        <color indexed="64"/>
      </bottom>
      <diagonal/>
    </border>
    <border>
      <left/>
      <right/>
      <top style="thin">
        <color indexed="64"/>
      </top>
      <bottom/>
      <diagonal/>
    </border>
    <border>
      <left/>
      <right style="dashDotDot">
        <color indexed="64"/>
      </right>
      <top style="thin">
        <color indexed="64"/>
      </top>
      <bottom/>
      <diagonal/>
    </border>
    <border>
      <left style="dashDotDot">
        <color indexed="64"/>
      </left>
      <right style="medium">
        <color indexed="64"/>
      </right>
      <top style="thin">
        <color indexed="64"/>
      </top>
      <bottom/>
      <diagonal/>
    </border>
    <border>
      <left/>
      <right style="dashDotDot">
        <color indexed="64"/>
      </right>
      <top/>
      <bottom/>
      <diagonal/>
    </border>
    <border>
      <left style="dashDotDot">
        <color indexed="64"/>
      </left>
      <right style="medium">
        <color indexed="64"/>
      </right>
      <top/>
      <bottom/>
      <diagonal/>
    </border>
    <border>
      <left/>
      <right style="dashDotDot">
        <color indexed="64"/>
      </right>
      <top/>
      <bottom style="thin">
        <color indexed="64"/>
      </bottom>
      <diagonal/>
    </border>
    <border>
      <left style="dashDotDot">
        <color indexed="64"/>
      </left>
      <right style="medium">
        <color indexed="64"/>
      </right>
      <top/>
      <bottom style="thin">
        <color indexed="64"/>
      </bottom>
      <diagonal/>
    </border>
    <border>
      <left style="dashDotDot">
        <color indexed="64"/>
      </left>
      <right style="medium">
        <color indexed="64"/>
      </right>
      <top style="thin">
        <color indexed="64"/>
      </top>
      <bottom style="thin">
        <color indexed="64"/>
      </bottom>
      <diagonal/>
    </border>
    <border>
      <left/>
      <right style="thin">
        <color auto="1"/>
      </right>
      <top style="thin">
        <color auto="1"/>
      </top>
      <bottom/>
      <diagonal/>
    </border>
    <border>
      <left style="medium">
        <color indexed="64"/>
      </left>
      <right/>
      <top style="thin">
        <color rgb="FFFCF7D1"/>
      </top>
      <bottom style="medium">
        <color indexed="64"/>
      </bottom>
      <diagonal/>
    </border>
    <border>
      <left/>
      <right style="medium">
        <color indexed="64"/>
      </right>
      <top style="thin">
        <color rgb="FFFCF7D1"/>
      </top>
      <bottom style="medium">
        <color indexed="64"/>
      </bottom>
      <diagonal/>
    </border>
    <border>
      <left style="thin">
        <color theme="0"/>
      </left>
      <right/>
      <top/>
      <bottom style="thin">
        <color indexed="64"/>
      </bottom>
      <diagonal/>
    </border>
    <border>
      <left/>
      <right style="thin">
        <color theme="0" tint="-0.14996795556505021"/>
      </right>
      <top/>
      <bottom/>
      <diagonal/>
    </border>
    <border>
      <left style="thin">
        <color theme="0" tint="-0.14996795556505021"/>
      </left>
      <right style="thin">
        <color theme="0" tint="-0.14996795556505021"/>
      </right>
      <top style="thin">
        <color theme="0" tint="-0.14996795556505021"/>
      </top>
      <bottom style="thin">
        <color theme="0"/>
      </bottom>
      <diagonal/>
    </border>
    <border>
      <left style="thin">
        <color theme="0" tint="-0.14996795556505021"/>
      </left>
      <right style="thin">
        <color theme="0" tint="-0.14996795556505021"/>
      </right>
      <top style="thin">
        <color theme="0"/>
      </top>
      <bottom style="thin">
        <color theme="0" tint="-0.14996795556505021"/>
      </bottom>
      <diagonal/>
    </border>
    <border>
      <left style="thin">
        <color rgb="FFFCF7D1"/>
      </left>
      <right style="thin">
        <color rgb="FFFCF7D1"/>
      </right>
      <top style="thin">
        <color rgb="FFFCF7D1"/>
      </top>
      <bottom/>
      <diagonal/>
    </border>
    <border>
      <left style="medium">
        <color indexed="64"/>
      </left>
      <right/>
      <top style="medium">
        <color indexed="64"/>
      </top>
      <bottom style="thin">
        <color rgb="FFFCF7D1"/>
      </bottom>
      <diagonal/>
    </border>
    <border>
      <left/>
      <right style="medium">
        <color indexed="64"/>
      </right>
      <top style="medium">
        <color indexed="64"/>
      </top>
      <bottom style="thin">
        <color rgb="FFFCF7D1"/>
      </bottom>
      <diagonal/>
    </border>
  </borders>
  <cellStyleXfs count="102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applyNumberFormat="0" applyFill="0" applyBorder="0" applyAlignment="0" applyProtection="0"/>
    <xf numFmtId="0" fontId="9" fillId="0" borderId="0"/>
    <xf numFmtId="8" fontId="14" fillId="0" borderId="0" applyFont="0" applyFill="0" applyBorder="0" applyAlignment="0" applyProtection="0"/>
    <xf numFmtId="0" fontId="1" fillId="0" borderId="0"/>
    <xf numFmtId="0" fontId="42" fillId="0" borderId="0" applyNumberFormat="0" applyFill="0" applyBorder="0" applyAlignment="0" applyProtection="0">
      <alignment vertical="top"/>
      <protection locked="0"/>
    </xf>
    <xf numFmtId="0" fontId="19" fillId="0" borderId="0"/>
    <xf numFmtId="0" fontId="19" fillId="0" borderId="0"/>
    <xf numFmtId="0" fontId="1" fillId="0" borderId="0"/>
    <xf numFmtId="43" fontId="43" fillId="0" borderId="0" applyFont="0" applyFill="0" applyBorder="0" applyAlignment="0" applyProtection="0"/>
    <xf numFmtId="0" fontId="1" fillId="0" borderId="0"/>
    <xf numFmtId="44" fontId="1"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9" fontId="19"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43" fillId="0" borderId="0" applyFont="0" applyFill="0" applyBorder="0" applyAlignment="0" applyProtection="0"/>
    <xf numFmtId="44" fontId="19" fillId="0" borderId="0" applyFont="0" applyFill="0" applyBorder="0" applyAlignment="0" applyProtection="0"/>
    <xf numFmtId="9" fontId="43"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46" fillId="0" borderId="0">
      <alignment vertical="top"/>
    </xf>
    <xf numFmtId="4" fontId="46" fillId="0" borderId="0" applyFont="0" applyFill="0" applyBorder="0" applyAlignment="0" applyProtection="0"/>
    <xf numFmtId="0" fontId="46" fillId="0" borderId="0">
      <alignment vertical="top"/>
    </xf>
    <xf numFmtId="0" fontId="46" fillId="0" borderId="0">
      <alignment vertical="top"/>
    </xf>
    <xf numFmtId="10" fontId="46" fillId="0" borderId="0" applyFont="0" applyFill="0" applyBorder="0" applyAlignment="0" applyProtection="0"/>
    <xf numFmtId="7" fontId="46" fillId="0" borderId="0" applyFont="0" applyFill="0" applyBorder="0" applyAlignment="0" applyProtection="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9" fillId="0" borderId="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7" fillId="30"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7" fillId="34"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47" fillId="37" borderId="0" applyNumberFormat="0" applyBorder="0" applyAlignment="0" applyProtection="0"/>
    <xf numFmtId="0" fontId="48" fillId="21" borderId="0" applyNumberFormat="0" applyBorder="0" applyAlignment="0" applyProtection="0"/>
    <xf numFmtId="0" fontId="49" fillId="38" borderId="98" applyNumberFormat="0" applyAlignment="0" applyProtection="0"/>
    <xf numFmtId="0" fontId="50" fillId="39" borderId="99"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0" fontId="51" fillId="0" borderId="0" applyNumberFormat="0" applyFill="0" applyBorder="0" applyAlignment="0" applyProtection="0"/>
    <xf numFmtId="0" fontId="52" fillId="22" borderId="0" applyNumberFormat="0" applyBorder="0" applyAlignment="0" applyProtection="0"/>
    <xf numFmtId="0" fontId="53" fillId="0" borderId="100" applyNumberFormat="0" applyFill="0" applyAlignment="0" applyProtection="0"/>
    <xf numFmtId="0" fontId="54" fillId="0" borderId="101" applyNumberFormat="0" applyFill="0" applyAlignment="0" applyProtection="0"/>
    <xf numFmtId="0" fontId="55" fillId="0" borderId="102" applyNumberFormat="0" applyFill="0" applyAlignment="0" applyProtection="0"/>
    <xf numFmtId="0" fontId="55" fillId="0" borderId="0" applyNumberFormat="0" applyFill="0" applyBorder="0" applyAlignment="0" applyProtection="0"/>
    <xf numFmtId="0" fontId="56" fillId="25" borderId="98" applyNumberFormat="0" applyAlignment="0" applyProtection="0"/>
    <xf numFmtId="0" fontId="57" fillId="0" borderId="103" applyNumberFormat="0" applyFill="0" applyAlignment="0" applyProtection="0"/>
    <xf numFmtId="0" fontId="58" fillId="19" borderId="0" applyNumberFormat="0" applyBorder="0" applyAlignment="0" applyProtection="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19" fillId="40" borderId="104" applyNumberFormat="0" applyFont="0" applyAlignment="0" applyProtection="0"/>
    <xf numFmtId="0" fontId="59" fillId="38" borderId="105"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60" fillId="0" borderId="0" applyNumberFormat="0" applyFill="0" applyBorder="0" applyAlignment="0" applyProtection="0"/>
    <xf numFmtId="0" fontId="45" fillId="0" borderId="106" applyNumberFormat="0" applyFill="0" applyAlignment="0" applyProtection="0"/>
    <xf numFmtId="0" fontId="61" fillId="0" borderId="0" applyNumberForma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9" fillId="0" borderId="0"/>
    <xf numFmtId="0" fontId="55" fillId="0" borderId="107" applyNumberFormat="0" applyFill="0" applyAlignment="0" applyProtection="0"/>
    <xf numFmtId="0" fontId="62" fillId="0" borderId="0"/>
    <xf numFmtId="0" fontId="55" fillId="0" borderId="107" applyNumberFormat="0" applyFill="0" applyAlignment="0" applyProtection="0"/>
    <xf numFmtId="0" fontId="55" fillId="0" borderId="107" applyNumberFormat="0" applyFill="0" applyAlignment="0" applyProtection="0"/>
  </cellStyleXfs>
  <cellXfs count="1015">
    <xf numFmtId="0" fontId="0" fillId="0" borderId="0" xfId="0"/>
    <xf numFmtId="3" fontId="11" fillId="9" borderId="39" xfId="6" applyNumberFormat="1" applyFont="1" applyFill="1" applyBorder="1" applyAlignment="1">
      <alignment horizontal="center"/>
    </xf>
    <xf numFmtId="3" fontId="11" fillId="9" borderId="40" xfId="6" quotePrefix="1" applyNumberFormat="1" applyFont="1" applyFill="1" applyBorder="1" applyAlignment="1">
      <alignment horizontal="center"/>
    </xf>
    <xf numFmtId="3" fontId="11" fillId="9" borderId="38" xfId="6" applyNumberFormat="1" applyFont="1" applyFill="1" applyBorder="1" applyAlignment="1">
      <alignment horizontal="center"/>
    </xf>
    <xf numFmtId="3" fontId="11" fillId="9" borderId="40" xfId="6" applyNumberFormat="1" applyFont="1" applyFill="1" applyBorder="1" applyAlignment="1">
      <alignment horizontal="center"/>
    </xf>
    <xf numFmtId="3" fontId="13" fillId="0" borderId="0" xfId="6" applyNumberFormat="1" applyFont="1" applyAlignment="1">
      <alignment horizontal="right"/>
    </xf>
    <xf numFmtId="9" fontId="13" fillId="0" borderId="41" xfId="6" applyNumberFormat="1" applyFont="1" applyBorder="1" applyAlignment="1">
      <alignment horizontal="center"/>
    </xf>
    <xf numFmtId="3" fontId="13" fillId="0" borderId="0" xfId="6" applyNumberFormat="1" applyFont="1" applyAlignment="1">
      <alignment horizontal="right" wrapText="1"/>
    </xf>
    <xf numFmtId="3" fontId="13" fillId="0" borderId="0" xfId="7" applyNumberFormat="1" applyFont="1" applyFill="1" applyBorder="1" applyAlignment="1" applyProtection="1">
      <alignment horizontal="right"/>
    </xf>
    <xf numFmtId="0" fontId="9" fillId="0" borderId="0" xfId="0" applyFont="1"/>
    <xf numFmtId="168" fontId="19" fillId="11" borderId="0" xfId="0" applyNumberFormat="1" applyFont="1" applyFill="1" applyAlignment="1">
      <alignment horizontal="left"/>
    </xf>
    <xf numFmtId="8" fontId="19" fillId="11" borderId="22" xfId="0" applyNumberFormat="1" applyFont="1" applyFill="1" applyBorder="1" applyAlignment="1">
      <alignment horizontal="right"/>
    </xf>
    <xf numFmtId="167" fontId="19" fillId="11" borderId="0" xfId="0" applyNumberFormat="1" applyFont="1" applyFill="1" applyAlignment="1">
      <alignment horizontal="left"/>
    </xf>
    <xf numFmtId="0" fontId="19" fillId="11" borderId="28" xfId="0" applyFont="1" applyFill="1" applyBorder="1" applyAlignment="1">
      <alignment horizontal="right"/>
    </xf>
    <xf numFmtId="168" fontId="19" fillId="11" borderId="24" xfId="0" applyNumberFormat="1" applyFont="1" applyFill="1" applyBorder="1" applyAlignment="1">
      <alignment horizontal="left"/>
    </xf>
    <xf numFmtId="0" fontId="20" fillId="11" borderId="23" xfId="0" applyFont="1" applyFill="1" applyBorder="1" applyAlignment="1">
      <alignment horizontal="right"/>
    </xf>
    <xf numFmtId="0" fontId="18" fillId="0" borderId="52" xfId="0" applyFont="1" applyBorder="1" applyAlignment="1">
      <alignment wrapText="1"/>
    </xf>
    <xf numFmtId="0" fontId="18" fillId="0" borderId="53" xfId="0" applyFont="1" applyBorder="1" applyAlignment="1">
      <alignment wrapText="1"/>
    </xf>
    <xf numFmtId="0" fontId="18" fillId="0" borderId="8" xfId="0" applyFont="1" applyBorder="1" applyAlignment="1">
      <alignment wrapText="1"/>
    </xf>
    <xf numFmtId="0" fontId="19" fillId="0" borderId="22" xfId="0" applyFont="1" applyBorder="1"/>
    <xf numFmtId="14" fontId="19" fillId="0" borderId="54" xfId="0" applyNumberFormat="1" applyFont="1" applyBorder="1"/>
    <xf numFmtId="166" fontId="19" fillId="0" borderId="55" xfId="0" applyNumberFormat="1" applyFont="1" applyBorder="1"/>
    <xf numFmtId="0" fontId="19" fillId="0" borderId="34" xfId="0" applyFont="1" applyBorder="1"/>
    <xf numFmtId="0" fontId="19" fillId="0" borderId="54" xfId="0" applyFont="1" applyBorder="1"/>
    <xf numFmtId="8" fontId="19" fillId="0" borderId="43" xfId="0" applyNumberFormat="1" applyFont="1" applyBorder="1"/>
    <xf numFmtId="168" fontId="19" fillId="0" borderId="55" xfId="0" applyNumberFormat="1" applyFont="1" applyBorder="1"/>
    <xf numFmtId="0" fontId="19" fillId="11" borderId="22" xfId="0" applyFont="1" applyFill="1" applyBorder="1"/>
    <xf numFmtId="14" fontId="19" fillId="11" borderId="56" xfId="0" applyNumberFormat="1" applyFont="1" applyFill="1" applyBorder="1"/>
    <xf numFmtId="8" fontId="19" fillId="11" borderId="57" xfId="0" applyNumberFormat="1" applyFont="1" applyFill="1" applyBorder="1"/>
    <xf numFmtId="8" fontId="19" fillId="11" borderId="58" xfId="0" applyNumberFormat="1" applyFont="1" applyFill="1" applyBorder="1"/>
    <xf numFmtId="8" fontId="19" fillId="11" borderId="59" xfId="0" applyNumberFormat="1" applyFont="1" applyFill="1" applyBorder="1"/>
    <xf numFmtId="8" fontId="19" fillId="11" borderId="27" xfId="0" applyNumberFormat="1" applyFont="1" applyFill="1" applyBorder="1"/>
    <xf numFmtId="8" fontId="19" fillId="11" borderId="69" xfId="0" applyNumberFormat="1" applyFont="1" applyFill="1" applyBorder="1"/>
    <xf numFmtId="0" fontId="19" fillId="11" borderId="28" xfId="0" applyFont="1" applyFill="1" applyBorder="1"/>
    <xf numFmtId="14" fontId="19" fillId="11" borderId="42" xfId="0" applyNumberFormat="1" applyFont="1" applyFill="1" applyBorder="1"/>
    <xf numFmtId="8" fontId="19" fillId="11" borderId="2" xfId="0" applyNumberFormat="1" applyFont="1" applyFill="1" applyBorder="1"/>
    <xf numFmtId="8" fontId="19" fillId="11" borderId="21" xfId="0" applyNumberFormat="1" applyFont="1" applyFill="1" applyBorder="1"/>
    <xf numFmtId="8" fontId="19" fillId="11" borderId="60" xfId="0" applyNumberFormat="1" applyFont="1" applyFill="1" applyBorder="1"/>
    <xf numFmtId="8" fontId="19" fillId="11" borderId="61" xfId="0" applyNumberFormat="1" applyFont="1" applyFill="1" applyBorder="1"/>
    <xf numFmtId="8" fontId="19" fillId="11" borderId="70" xfId="0" applyNumberFormat="1" applyFont="1" applyFill="1" applyBorder="1"/>
    <xf numFmtId="0" fontId="19" fillId="11" borderId="23" xfId="0" applyFont="1" applyFill="1" applyBorder="1"/>
    <xf numFmtId="14" fontId="19" fillId="11" borderId="62" xfId="0" applyNumberFormat="1" applyFont="1" applyFill="1" applyBorder="1"/>
    <xf numFmtId="8" fontId="19" fillId="11" borderId="63" xfId="0" applyNumberFormat="1" applyFont="1" applyFill="1" applyBorder="1"/>
    <xf numFmtId="8" fontId="19" fillId="11" borderId="64" xfId="0" applyNumberFormat="1" applyFont="1" applyFill="1" applyBorder="1"/>
    <xf numFmtId="8" fontId="19" fillId="11" borderId="65" xfId="0" applyNumberFormat="1" applyFont="1" applyFill="1" applyBorder="1"/>
    <xf numFmtId="8" fontId="19" fillId="11" borderId="31" xfId="0" applyNumberFormat="1" applyFont="1" applyFill="1" applyBorder="1"/>
    <xf numFmtId="8" fontId="19" fillId="11" borderId="71" xfId="0" applyNumberFormat="1" applyFont="1" applyFill="1" applyBorder="1"/>
    <xf numFmtId="0" fontId="19" fillId="11" borderId="7" xfId="0" applyFont="1" applyFill="1" applyBorder="1"/>
    <xf numFmtId="8" fontId="19" fillId="11" borderId="19" xfId="0" applyNumberFormat="1" applyFont="1" applyFill="1" applyBorder="1"/>
    <xf numFmtId="8" fontId="19" fillId="11" borderId="3" xfId="0" applyNumberFormat="1" applyFont="1" applyFill="1" applyBorder="1"/>
    <xf numFmtId="8" fontId="19" fillId="11" borderId="66" xfId="0" applyNumberFormat="1" applyFont="1" applyFill="1" applyBorder="1"/>
    <xf numFmtId="0" fontId="19" fillId="11" borderId="4" xfId="0" applyFont="1" applyFill="1" applyBorder="1"/>
    <xf numFmtId="14" fontId="19" fillId="11" borderId="67" xfId="0" applyNumberFormat="1" applyFont="1" applyFill="1" applyBorder="1"/>
    <xf numFmtId="8" fontId="19" fillId="11" borderId="68" xfId="0" applyNumberFormat="1" applyFont="1" applyFill="1" applyBorder="1"/>
    <xf numFmtId="0" fontId="23" fillId="0" borderId="0" xfId="0" applyFont="1"/>
    <xf numFmtId="0" fontId="23" fillId="0" borderId="0" xfId="0" applyFont="1" applyAlignment="1">
      <alignment wrapText="1"/>
    </xf>
    <xf numFmtId="0" fontId="24" fillId="4" borderId="0" xfId="0" applyFont="1" applyFill="1"/>
    <xf numFmtId="0" fontId="28" fillId="0" borderId="0" xfId="0" applyFont="1" applyAlignment="1">
      <alignment vertical="center" wrapText="1"/>
    </xf>
    <xf numFmtId="0" fontId="23" fillId="0" borderId="0" xfId="0" applyFont="1" applyAlignment="1">
      <alignment vertical="center"/>
    </xf>
    <xf numFmtId="0" fontId="22" fillId="14" borderId="0" xfId="0" applyFont="1" applyFill="1" applyAlignment="1">
      <alignment vertical="center"/>
    </xf>
    <xf numFmtId="0" fontId="31" fillId="15" borderId="0" xfId="0" applyFont="1" applyFill="1" applyAlignment="1">
      <alignment vertical="center"/>
    </xf>
    <xf numFmtId="0" fontId="23" fillId="14" borderId="0" xfId="0" applyFont="1" applyFill="1" applyAlignment="1">
      <alignment vertical="center"/>
    </xf>
    <xf numFmtId="0" fontId="24" fillId="7" borderId="16" xfId="0" applyFont="1" applyFill="1" applyBorder="1"/>
    <xf numFmtId="169" fontId="23" fillId="7" borderId="17" xfId="0" applyNumberFormat="1" applyFont="1" applyFill="1" applyBorder="1"/>
    <xf numFmtId="0" fontId="24" fillId="7" borderId="18" xfId="0" applyFont="1" applyFill="1" applyBorder="1"/>
    <xf numFmtId="169" fontId="23" fillId="7" borderId="33" xfId="0" applyNumberFormat="1" applyFont="1" applyFill="1" applyBorder="1"/>
    <xf numFmtId="0" fontId="23" fillId="7" borderId="18" xfId="0" applyFont="1" applyFill="1" applyBorder="1" applyAlignment="1">
      <alignment horizontal="right"/>
    </xf>
    <xf numFmtId="44" fontId="24" fillId="7" borderId="19" xfId="0" applyNumberFormat="1" applyFont="1" applyFill="1" applyBorder="1"/>
    <xf numFmtId="44" fontId="23" fillId="7" borderId="17" xfId="0" applyNumberFormat="1" applyFont="1" applyFill="1" applyBorder="1"/>
    <xf numFmtId="44" fontId="23" fillId="7" borderId="19" xfId="0" applyNumberFormat="1" applyFont="1" applyFill="1" applyBorder="1"/>
    <xf numFmtId="0" fontId="24" fillId="7" borderId="21" xfId="0" applyFont="1" applyFill="1" applyBorder="1"/>
    <xf numFmtId="44" fontId="24" fillId="6" borderId="21" xfId="0" applyNumberFormat="1" applyFont="1" applyFill="1" applyBorder="1"/>
    <xf numFmtId="0" fontId="31" fillId="15" borderId="81" xfId="0" applyFont="1" applyFill="1" applyBorder="1" applyAlignment="1">
      <alignment vertical="center"/>
    </xf>
    <xf numFmtId="0" fontId="31" fillId="15" borderId="82" xfId="0" applyFont="1" applyFill="1" applyBorder="1" applyAlignment="1">
      <alignment vertical="center"/>
    </xf>
    <xf numFmtId="0" fontId="12" fillId="9" borderId="83" xfId="6" applyFont="1" applyFill="1" applyBorder="1" applyAlignment="1">
      <alignment horizontal="left"/>
    </xf>
    <xf numFmtId="0" fontId="12" fillId="9" borderId="84" xfId="6" applyFont="1" applyFill="1" applyBorder="1" applyAlignment="1">
      <alignment horizontal="left"/>
    </xf>
    <xf numFmtId="0" fontId="12" fillId="9" borderId="85" xfId="6" applyFont="1" applyFill="1" applyBorder="1" applyAlignment="1">
      <alignment horizontal="center"/>
    </xf>
    <xf numFmtId="0" fontId="13" fillId="0" borderId="41" xfId="6" applyFont="1" applyBorder="1" applyAlignment="1">
      <alignment horizontal="left"/>
    </xf>
    <xf numFmtId="0" fontId="13" fillId="10" borderId="41" xfId="6" applyFont="1" applyFill="1" applyBorder="1" applyAlignment="1">
      <alignment horizontal="left"/>
    </xf>
    <xf numFmtId="1" fontId="19" fillId="11" borderId="28" xfId="0" applyNumberFormat="1" applyFont="1" applyFill="1" applyBorder="1" applyAlignment="1">
      <alignment horizontal="right"/>
    </xf>
    <xf numFmtId="0" fontId="22" fillId="14" borderId="0" xfId="0" applyFont="1" applyFill="1" applyAlignment="1">
      <alignment vertical="center" wrapText="1"/>
    </xf>
    <xf numFmtId="0" fontId="24" fillId="0" borderId="0" xfId="0" applyFont="1"/>
    <xf numFmtId="164" fontId="29" fillId="14" borderId="0" xfId="0" applyNumberFormat="1" applyFont="1" applyFill="1" applyAlignment="1">
      <alignment vertical="center"/>
    </xf>
    <xf numFmtId="0" fontId="29" fillId="14" borderId="0" xfId="0" applyFont="1" applyFill="1" applyAlignment="1">
      <alignment vertical="center"/>
    </xf>
    <xf numFmtId="0" fontId="27" fillId="0" borderId="0" xfId="0" applyFont="1"/>
    <xf numFmtId="0" fontId="29" fillId="0" borderId="0" xfId="0" applyFont="1"/>
    <xf numFmtId="9" fontId="23" fillId="0" borderId="0" xfId="0" applyNumberFormat="1" applyFont="1"/>
    <xf numFmtId="0" fontId="31" fillId="0" borderId="0" xfId="0" applyFont="1" applyAlignment="1">
      <alignment vertical="center"/>
    </xf>
    <xf numFmtId="0" fontId="31" fillId="15" borderId="73" xfId="0" applyFont="1" applyFill="1" applyBorder="1" applyAlignment="1">
      <alignment vertical="center" wrapText="1"/>
    </xf>
    <xf numFmtId="0" fontId="31" fillId="15" borderId="74" xfId="0" applyFont="1" applyFill="1" applyBorder="1" applyAlignment="1">
      <alignment horizontal="center" vertical="center" wrapText="1"/>
    </xf>
    <xf numFmtId="0" fontId="31" fillId="15" borderId="74" xfId="0" applyFont="1" applyFill="1" applyBorder="1" applyAlignment="1">
      <alignment vertical="center" wrapText="1"/>
    </xf>
    <xf numFmtId="0" fontId="31" fillId="15" borderId="75" xfId="0" applyFont="1" applyFill="1" applyBorder="1" applyAlignment="1">
      <alignment horizontal="center" vertical="center" wrapText="1"/>
    </xf>
    <xf numFmtId="9" fontId="23" fillId="0" borderId="0" xfId="0" applyNumberFormat="1" applyFont="1" applyAlignment="1">
      <alignment wrapText="1"/>
    </xf>
    <xf numFmtId="0" fontId="22" fillId="0" borderId="0" xfId="0" applyFont="1"/>
    <xf numFmtId="0" fontId="35" fillId="0" borderId="0" xfId="0" applyFont="1"/>
    <xf numFmtId="0" fontId="31" fillId="15" borderId="73" xfId="0" applyFont="1" applyFill="1" applyBorder="1" applyAlignment="1">
      <alignment vertical="center"/>
    </xf>
    <xf numFmtId="0" fontId="31" fillId="15" borderId="75" xfId="0" applyFont="1" applyFill="1" applyBorder="1" applyAlignment="1">
      <alignment vertical="center"/>
    </xf>
    <xf numFmtId="0" fontId="31" fillId="15" borderId="74" xfId="0" applyFont="1" applyFill="1" applyBorder="1" applyAlignment="1">
      <alignment vertical="center"/>
    </xf>
    <xf numFmtId="166" fontId="31" fillId="15" borderId="0" xfId="0" applyNumberFormat="1" applyFont="1" applyFill="1" applyAlignment="1">
      <alignment vertical="center"/>
    </xf>
    <xf numFmtId="171" fontId="26" fillId="10" borderId="0" xfId="3" applyNumberFormat="1" applyFont="1" applyFill="1" applyProtection="1"/>
    <xf numFmtId="0" fontId="32" fillId="7" borderId="7" xfId="0" applyFont="1" applyFill="1" applyBorder="1" applyAlignment="1">
      <alignment horizontal="left" vertical="center"/>
    </xf>
    <xf numFmtId="0" fontId="32" fillId="7" borderId="2" xfId="0" applyFont="1" applyFill="1" applyBorder="1" applyAlignment="1">
      <alignment horizontal="left" vertical="center"/>
    </xf>
    <xf numFmtId="0" fontId="32" fillId="7" borderId="2" xfId="0" applyFont="1" applyFill="1" applyBorder="1" applyAlignment="1">
      <alignment vertical="center"/>
    </xf>
    <xf numFmtId="170" fontId="32" fillId="7" borderId="2" xfId="0" applyNumberFormat="1" applyFont="1" applyFill="1" applyBorder="1" applyAlignment="1">
      <alignment vertical="center"/>
    </xf>
    <xf numFmtId="0" fontId="24" fillId="0" borderId="0" xfId="0" applyFont="1" applyAlignment="1">
      <alignment vertical="center"/>
    </xf>
    <xf numFmtId="0" fontId="32" fillId="7" borderId="26" xfId="0" applyFont="1" applyFill="1" applyBorder="1" applyAlignment="1">
      <alignment horizontal="left" vertical="center"/>
    </xf>
    <xf numFmtId="0" fontId="32" fillId="7" borderId="27" xfId="0" applyFont="1" applyFill="1" applyBorder="1" applyAlignment="1">
      <alignment vertical="center"/>
    </xf>
    <xf numFmtId="170" fontId="32" fillId="7" borderId="34" xfId="0" applyNumberFormat="1" applyFont="1" applyFill="1" applyBorder="1" applyAlignment="1">
      <alignment vertical="center"/>
    </xf>
    <xf numFmtId="170" fontId="32" fillId="7" borderId="43" xfId="0" applyNumberFormat="1" applyFont="1" applyFill="1" applyBorder="1" applyAlignment="1">
      <alignment vertical="center"/>
    </xf>
    <xf numFmtId="0" fontId="32" fillId="7" borderId="0" xfId="0" applyFont="1" applyFill="1" applyAlignment="1">
      <alignment vertical="center"/>
    </xf>
    <xf numFmtId="0" fontId="25" fillId="7" borderId="29" xfId="0" applyFont="1" applyFill="1" applyBorder="1" applyAlignment="1">
      <alignment horizontal="left" vertical="center"/>
    </xf>
    <xf numFmtId="170" fontId="32" fillId="7" borderId="0" xfId="0" applyNumberFormat="1" applyFont="1" applyFill="1" applyAlignment="1">
      <alignment vertical="center"/>
    </xf>
    <xf numFmtId="0" fontId="25" fillId="7" borderId="28" xfId="0" applyFont="1" applyFill="1" applyBorder="1" applyAlignment="1">
      <alignment horizontal="left" vertical="center"/>
    </xf>
    <xf numFmtId="0" fontId="25" fillId="7" borderId="34" xfId="0" applyFont="1" applyFill="1" applyBorder="1" applyAlignment="1">
      <alignment vertical="center"/>
    </xf>
    <xf numFmtId="170" fontId="25" fillId="7" borderId="34" xfId="0" applyNumberFormat="1" applyFont="1" applyFill="1" applyBorder="1" applyAlignment="1">
      <alignment vertical="center"/>
    </xf>
    <xf numFmtId="170" fontId="25" fillId="7" borderId="43" xfId="0" applyNumberFormat="1" applyFont="1" applyFill="1" applyBorder="1" applyAlignment="1">
      <alignment vertical="center"/>
    </xf>
    <xf numFmtId="170" fontId="32" fillId="7" borderId="27" xfId="0" applyNumberFormat="1" applyFont="1" applyFill="1" applyBorder="1" applyAlignment="1">
      <alignment vertical="center"/>
    </xf>
    <xf numFmtId="170" fontId="32" fillId="7" borderId="89" xfId="0" applyNumberFormat="1" applyFont="1" applyFill="1" applyBorder="1" applyAlignment="1">
      <alignment vertical="center"/>
    </xf>
    <xf numFmtId="0" fontId="32" fillId="7" borderId="0" xfId="0" applyFont="1" applyFill="1" applyAlignment="1">
      <alignment horizontal="left" vertical="center"/>
    </xf>
    <xf numFmtId="168" fontId="32" fillId="7" borderId="0" xfId="0" applyNumberFormat="1" applyFont="1" applyFill="1" applyAlignment="1">
      <alignment vertical="center"/>
    </xf>
    <xf numFmtId="0" fontId="32" fillId="7" borderId="23" xfId="0" applyFont="1" applyFill="1" applyBorder="1" applyAlignment="1">
      <alignment horizontal="left" vertical="center"/>
    </xf>
    <xf numFmtId="1" fontId="20" fillId="11" borderId="23" xfId="0" applyNumberFormat="1" applyFont="1" applyFill="1" applyBorder="1" applyAlignment="1">
      <alignment horizontal="right"/>
    </xf>
    <xf numFmtId="10" fontId="23" fillId="6" borderId="155" xfId="3" applyNumberFormat="1" applyFont="1" applyFill="1" applyBorder="1" applyProtection="1"/>
    <xf numFmtId="10" fontId="23" fillId="6" borderId="156" xfId="3" applyNumberFormat="1" applyFont="1" applyFill="1" applyBorder="1" applyProtection="1"/>
    <xf numFmtId="10" fontId="23" fillId="6" borderId="157" xfId="3" applyNumberFormat="1" applyFont="1" applyFill="1" applyBorder="1" applyProtection="1"/>
    <xf numFmtId="0" fontId="17" fillId="0" borderId="0" xfId="0" applyFont="1" applyAlignment="1">
      <alignment wrapText="1"/>
    </xf>
    <xf numFmtId="6" fontId="19" fillId="11" borderId="7" xfId="0" applyNumberFormat="1" applyFont="1" applyFill="1" applyBorder="1" applyAlignment="1">
      <alignment horizontal="right"/>
    </xf>
    <xf numFmtId="0" fontId="9" fillId="0" borderId="0" xfId="0" applyFont="1" applyAlignment="1">
      <alignment wrapText="1"/>
    </xf>
    <xf numFmtId="0" fontId="19" fillId="11" borderId="7" xfId="0" applyFont="1" applyFill="1" applyBorder="1" applyAlignment="1">
      <alignment horizontal="right"/>
    </xf>
    <xf numFmtId="1" fontId="19" fillId="11" borderId="7" xfId="0" applyNumberFormat="1" applyFont="1" applyFill="1" applyBorder="1" applyAlignment="1">
      <alignment horizontal="right"/>
    </xf>
    <xf numFmtId="0" fontId="20" fillId="11" borderId="7" xfId="0" applyFont="1" applyFill="1" applyBorder="1" applyAlignment="1">
      <alignment horizontal="right"/>
    </xf>
    <xf numFmtId="0" fontId="18" fillId="0" borderId="52" xfId="0" applyFont="1" applyBorder="1" applyAlignment="1">
      <alignment vertical="center" wrapText="1"/>
    </xf>
    <xf numFmtId="0" fontId="18" fillId="0" borderId="53" xfId="0" applyFont="1" applyBorder="1" applyAlignment="1">
      <alignment vertical="center" wrapText="1"/>
    </xf>
    <xf numFmtId="0" fontId="18" fillId="0" borderId="8" xfId="0" applyFont="1" applyBorder="1" applyAlignment="1">
      <alignment vertical="center" wrapText="1"/>
    </xf>
    <xf numFmtId="0" fontId="9" fillId="0" borderId="0" xfId="0" applyFont="1" applyAlignment="1">
      <alignment vertical="center" wrapText="1"/>
    </xf>
    <xf numFmtId="0" fontId="0" fillId="0" borderId="0" xfId="0" applyAlignment="1">
      <alignment vertical="center"/>
    </xf>
    <xf numFmtId="6" fontId="19" fillId="11" borderId="132" xfId="0" applyNumberFormat="1" applyFont="1" applyFill="1" applyBorder="1"/>
    <xf numFmtId="6" fontId="19" fillId="11" borderId="57" xfId="0" applyNumberFormat="1" applyFont="1" applyFill="1" applyBorder="1"/>
    <xf numFmtId="6" fontId="19" fillId="11" borderId="58" xfId="0" applyNumberFormat="1" applyFont="1" applyFill="1" applyBorder="1"/>
    <xf numFmtId="6" fontId="19" fillId="11" borderId="59" xfId="0" applyNumberFormat="1" applyFont="1" applyFill="1" applyBorder="1"/>
    <xf numFmtId="6" fontId="19" fillId="11" borderId="27" xfId="0" applyNumberFormat="1" applyFont="1" applyFill="1" applyBorder="1"/>
    <xf numFmtId="6" fontId="19" fillId="11" borderId="2" xfId="0" applyNumberFormat="1" applyFont="1" applyFill="1" applyBorder="1"/>
    <xf numFmtId="6" fontId="19" fillId="11" borderId="21" xfId="0" applyNumberFormat="1" applyFont="1" applyFill="1" applyBorder="1"/>
    <xf numFmtId="6" fontId="19" fillId="11" borderId="60" xfId="0" applyNumberFormat="1" applyFont="1" applyFill="1" applyBorder="1"/>
    <xf numFmtId="6" fontId="19" fillId="11" borderId="61" xfId="0" applyNumberFormat="1" applyFont="1" applyFill="1" applyBorder="1"/>
    <xf numFmtId="6" fontId="19" fillId="11" borderId="63" xfId="0" applyNumberFormat="1" applyFont="1" applyFill="1" applyBorder="1"/>
    <xf numFmtId="6" fontId="19" fillId="11" borderId="64" xfId="0" applyNumberFormat="1" applyFont="1" applyFill="1" applyBorder="1"/>
    <xf numFmtId="6" fontId="19" fillId="11" borderId="65" xfId="0" applyNumberFormat="1" applyFont="1" applyFill="1" applyBorder="1"/>
    <xf numFmtId="6" fontId="19" fillId="11" borderId="31" xfId="0" applyNumberFormat="1" applyFont="1" applyFill="1" applyBorder="1"/>
    <xf numFmtId="6" fontId="19" fillId="11" borderId="19" xfId="0" applyNumberFormat="1" applyFont="1" applyFill="1" applyBorder="1"/>
    <xf numFmtId="6" fontId="19" fillId="11" borderId="3" xfId="0" applyNumberFormat="1" applyFont="1" applyFill="1" applyBorder="1"/>
    <xf numFmtId="6" fontId="19" fillId="11" borderId="66" xfId="0" applyNumberFormat="1" applyFont="1" applyFill="1" applyBorder="1"/>
    <xf numFmtId="6" fontId="19" fillId="11" borderId="68" xfId="0" applyNumberFormat="1" applyFont="1" applyFill="1" applyBorder="1"/>
    <xf numFmtId="0" fontId="22" fillId="0" borderId="0" xfId="0" applyFont="1" applyAlignment="1">
      <alignment vertical="center"/>
    </xf>
    <xf numFmtId="0" fontId="41" fillId="15" borderId="88" xfId="0" applyFont="1" applyFill="1" applyBorder="1" applyAlignment="1">
      <alignment vertical="center"/>
    </xf>
    <xf numFmtId="0" fontId="41" fillId="15" borderId="163" xfId="0" applyFont="1" applyFill="1" applyBorder="1" applyAlignment="1">
      <alignment vertical="center"/>
    </xf>
    <xf numFmtId="0" fontId="29" fillId="15" borderId="163" xfId="0" applyFont="1" applyFill="1" applyBorder="1" applyAlignment="1">
      <alignment horizontal="center" vertical="center"/>
    </xf>
    <xf numFmtId="170" fontId="32" fillId="7" borderId="42" xfId="0" applyNumberFormat="1" applyFont="1" applyFill="1" applyBorder="1" applyAlignment="1">
      <alignment vertical="center"/>
    </xf>
    <xf numFmtId="170" fontId="32" fillId="7" borderId="145" xfId="0" applyNumberFormat="1" applyFont="1" applyFill="1" applyBorder="1" applyAlignment="1">
      <alignment vertical="center"/>
    </xf>
    <xf numFmtId="0" fontId="38" fillId="7" borderId="129" xfId="0" applyFont="1" applyFill="1" applyBorder="1" applyAlignment="1">
      <alignment horizontal="left" vertical="center"/>
    </xf>
    <xf numFmtId="170" fontId="25" fillId="7" borderId="143" xfId="0" applyNumberFormat="1" applyFont="1" applyFill="1" applyBorder="1" applyAlignment="1">
      <alignment vertical="center"/>
    </xf>
    <xf numFmtId="170" fontId="25" fillId="7" borderId="159" xfId="0" applyNumberFormat="1" applyFont="1" applyFill="1" applyBorder="1" applyAlignment="1">
      <alignment vertical="center"/>
    </xf>
    <xf numFmtId="0" fontId="39" fillId="7" borderId="160" xfId="0" applyFont="1" applyFill="1" applyBorder="1" applyAlignment="1">
      <alignment horizontal="left" vertical="center"/>
    </xf>
    <xf numFmtId="0" fontId="32" fillId="7" borderId="160" xfId="0" applyFont="1" applyFill="1" applyBorder="1" applyAlignment="1">
      <alignment vertical="center"/>
    </xf>
    <xf numFmtId="170" fontId="32" fillId="7" borderId="160" xfId="0" applyNumberFormat="1" applyFont="1" applyFill="1" applyBorder="1" applyAlignment="1">
      <alignment vertical="center"/>
    </xf>
    <xf numFmtId="170" fontId="32" fillId="7" borderId="148" xfId="0" applyNumberFormat="1" applyFont="1" applyFill="1" applyBorder="1" applyAlignment="1">
      <alignment vertical="center"/>
    </xf>
    <xf numFmtId="170" fontId="32" fillId="7" borderId="154" xfId="0" applyNumberFormat="1" applyFont="1" applyFill="1" applyBorder="1" applyAlignment="1">
      <alignment vertical="center"/>
    </xf>
    <xf numFmtId="39" fontId="32" fillId="7" borderId="67" xfId="0" applyNumberFormat="1" applyFont="1" applyFill="1" applyBorder="1" applyAlignment="1">
      <alignment vertical="center"/>
    </xf>
    <xf numFmtId="39" fontId="32" fillId="7" borderId="158" xfId="0" applyNumberFormat="1" applyFont="1" applyFill="1" applyBorder="1" applyAlignment="1">
      <alignment vertical="center"/>
    </xf>
    <xf numFmtId="39" fontId="32" fillId="7" borderId="162" xfId="0" applyNumberFormat="1" applyFont="1" applyFill="1" applyBorder="1" applyAlignment="1">
      <alignment vertical="center"/>
    </xf>
    <xf numFmtId="0" fontId="23" fillId="7" borderId="0" xfId="0" applyFont="1" applyFill="1" applyAlignment="1">
      <alignment vertical="center"/>
    </xf>
    <xf numFmtId="0" fontId="31" fillId="15" borderId="88" xfId="0" applyFont="1" applyFill="1" applyBorder="1" applyAlignment="1">
      <alignment vertical="center"/>
    </xf>
    <xf numFmtId="166" fontId="23" fillId="6" borderId="144" xfId="0" applyNumberFormat="1" applyFont="1" applyFill="1" applyBorder="1"/>
    <xf numFmtId="166" fontId="23" fillId="0" borderId="0" xfId="0" applyNumberFormat="1" applyFont="1"/>
    <xf numFmtId="0" fontId="32" fillId="7" borderId="28" xfId="0" applyFont="1" applyFill="1" applyBorder="1" applyAlignment="1">
      <alignment horizontal="right" vertical="center"/>
    </xf>
    <xf numFmtId="0" fontId="32" fillId="7" borderId="129" xfId="0" applyFont="1" applyFill="1" applyBorder="1" applyAlignment="1">
      <alignment horizontal="right" vertical="center"/>
    </xf>
    <xf numFmtId="0" fontId="32" fillId="7" borderId="29" xfId="0" applyFont="1" applyFill="1" applyBorder="1" applyAlignment="1">
      <alignment horizontal="right" vertical="center"/>
    </xf>
    <xf numFmtId="0" fontId="32" fillId="7" borderId="4" xfId="0" applyFont="1" applyFill="1" applyBorder="1" applyAlignment="1">
      <alignment horizontal="right" vertical="center"/>
    </xf>
    <xf numFmtId="0" fontId="23" fillId="6" borderId="96" xfId="0" applyFont="1" applyFill="1" applyBorder="1" applyAlignment="1">
      <alignment horizontal="right"/>
    </xf>
    <xf numFmtId="0" fontId="38" fillId="7" borderId="130" xfId="0" applyFont="1" applyFill="1" applyBorder="1" applyAlignment="1">
      <alignment horizontal="right" vertical="center"/>
    </xf>
    <xf numFmtId="0" fontId="32" fillId="7" borderId="166" xfId="0" applyFont="1" applyFill="1" applyBorder="1" applyAlignment="1">
      <alignment horizontal="right" vertical="center"/>
    </xf>
    <xf numFmtId="0" fontId="32" fillId="7" borderId="167" xfId="0" applyFont="1" applyFill="1" applyBorder="1" applyAlignment="1">
      <alignment horizontal="right" vertical="center"/>
    </xf>
    <xf numFmtId="0" fontId="32" fillId="7" borderId="168" xfId="0" applyFont="1" applyFill="1" applyBorder="1" applyAlignment="1">
      <alignment horizontal="right" vertical="center"/>
    </xf>
    <xf numFmtId="0" fontId="23" fillId="0" borderId="0" xfId="0" applyFont="1" applyAlignment="1">
      <alignment horizontal="right"/>
    </xf>
    <xf numFmtId="0" fontId="32" fillId="7" borderId="3" xfId="0" applyFont="1" applyFill="1" applyBorder="1" applyAlignment="1">
      <alignment horizontal="right" vertical="center"/>
    </xf>
    <xf numFmtId="0" fontId="40" fillId="7" borderId="7" xfId="0" applyFont="1" applyFill="1" applyBorder="1" applyAlignment="1">
      <alignment horizontal="right" vertical="center"/>
    </xf>
    <xf numFmtId="9" fontId="40" fillId="7" borderId="0" xfId="3" applyFont="1" applyFill="1" applyBorder="1" applyAlignment="1" applyProtection="1">
      <alignment vertical="center"/>
    </xf>
    <xf numFmtId="170" fontId="40" fillId="7" borderId="42" xfId="0" quotePrefix="1" applyNumberFormat="1" applyFont="1" applyFill="1" applyBorder="1" applyAlignment="1">
      <alignment horizontal="right" vertical="center"/>
    </xf>
    <xf numFmtId="170" fontId="40" fillId="7" borderId="42" xfId="0" applyNumberFormat="1" applyFont="1" applyFill="1" applyBorder="1" applyAlignment="1">
      <alignment vertical="center"/>
    </xf>
    <xf numFmtId="170" fontId="40" fillId="7" borderId="145" xfId="0" applyNumberFormat="1" applyFont="1" applyFill="1" applyBorder="1" applyAlignment="1">
      <alignment vertical="center"/>
    </xf>
    <xf numFmtId="0" fontId="40" fillId="7" borderId="10" xfId="0" applyFont="1" applyFill="1" applyBorder="1" applyAlignment="1">
      <alignment horizontal="right" vertical="center"/>
    </xf>
    <xf numFmtId="9" fontId="40" fillId="7" borderId="20" xfId="3" applyFont="1" applyFill="1" applyBorder="1" applyAlignment="1" applyProtection="1">
      <alignment vertical="center"/>
    </xf>
    <xf numFmtId="170" fontId="40" fillId="7" borderId="91" xfId="0" applyNumberFormat="1" applyFont="1" applyFill="1" applyBorder="1" applyAlignment="1">
      <alignment vertical="center"/>
    </xf>
    <xf numFmtId="170" fontId="40" fillId="7" borderId="146" xfId="0" applyNumberFormat="1" applyFont="1" applyFill="1" applyBorder="1" applyAlignment="1">
      <alignment vertical="center"/>
    </xf>
    <xf numFmtId="0" fontId="40" fillId="7" borderId="28" xfId="0" applyFont="1" applyFill="1" applyBorder="1" applyAlignment="1">
      <alignment horizontal="right" vertical="center"/>
    </xf>
    <xf numFmtId="0" fontId="40" fillId="7" borderId="0" xfId="0" applyFont="1" applyFill="1" applyAlignment="1">
      <alignment vertical="center"/>
    </xf>
    <xf numFmtId="170" fontId="40" fillId="7" borderId="112" xfId="0" applyNumberFormat="1" applyFont="1" applyFill="1" applyBorder="1" applyAlignment="1">
      <alignment vertical="center"/>
    </xf>
    <xf numFmtId="170" fontId="40" fillId="7" borderId="147" xfId="0" applyNumberFormat="1" applyFont="1" applyFill="1" applyBorder="1" applyAlignment="1">
      <alignment vertical="center"/>
    </xf>
    <xf numFmtId="0" fontId="32" fillId="7" borderId="31" xfId="0" applyFont="1" applyFill="1" applyBorder="1" applyAlignment="1">
      <alignment horizontal="right" vertical="center"/>
    </xf>
    <xf numFmtId="170" fontId="32" fillId="7" borderId="149" xfId="0" applyNumberFormat="1" applyFont="1" applyFill="1" applyBorder="1" applyAlignment="1">
      <alignment vertical="center"/>
    </xf>
    <xf numFmtId="0" fontId="40" fillId="7" borderId="109" xfId="0" applyFont="1" applyFill="1" applyBorder="1" applyAlignment="1">
      <alignment horizontal="right" vertical="center"/>
    </xf>
    <xf numFmtId="166" fontId="40" fillId="7" borderId="57" xfId="0" applyNumberFormat="1" applyFont="1" applyFill="1" applyBorder="1" applyAlignment="1">
      <alignment vertical="center"/>
    </xf>
    <xf numFmtId="170" fontId="40" fillId="7" borderId="150" xfId="0" applyNumberFormat="1" applyFont="1" applyFill="1" applyBorder="1" applyAlignment="1">
      <alignment vertical="center"/>
    </xf>
    <xf numFmtId="170" fontId="40" fillId="7" borderId="151" xfId="0" applyNumberFormat="1" applyFont="1" applyFill="1" applyBorder="1" applyAlignment="1">
      <alignment vertical="center"/>
    </xf>
    <xf numFmtId="0" fontId="32" fillId="7" borderId="24" xfId="0" applyFont="1" applyFill="1" applyBorder="1" applyAlignment="1">
      <alignment horizontal="right" vertical="center"/>
    </xf>
    <xf numFmtId="170" fontId="32" fillId="7" borderId="62" xfId="0" applyNumberFormat="1" applyFont="1" applyFill="1" applyBorder="1" applyAlignment="1">
      <alignment vertical="center"/>
    </xf>
    <xf numFmtId="170" fontId="32" fillId="7" borderId="152" xfId="0" applyNumberFormat="1" applyFont="1" applyFill="1" applyBorder="1" applyAlignment="1">
      <alignment vertical="center"/>
    </xf>
    <xf numFmtId="0" fontId="40" fillId="7" borderId="165" xfId="0" applyFont="1" applyFill="1" applyBorder="1" applyAlignment="1">
      <alignment horizontal="right" vertical="center"/>
    </xf>
    <xf numFmtId="170" fontId="40" fillId="7" borderId="153" xfId="0" applyNumberFormat="1" applyFont="1" applyFill="1" applyBorder="1" applyAlignment="1">
      <alignment vertical="center"/>
    </xf>
    <xf numFmtId="0" fontId="30" fillId="15" borderId="164" xfId="0" applyFont="1" applyFill="1" applyBorder="1" applyAlignment="1">
      <alignment horizontal="right" vertical="center"/>
    </xf>
    <xf numFmtId="170" fontId="30" fillId="15" borderId="163" xfId="0" applyNumberFormat="1" applyFont="1" applyFill="1" applyBorder="1" applyAlignment="1">
      <alignment vertical="center"/>
    </xf>
    <xf numFmtId="0" fontId="67" fillId="7" borderId="4" xfId="0" applyFont="1" applyFill="1" applyBorder="1" applyAlignment="1">
      <alignment horizontal="right" vertical="center"/>
    </xf>
    <xf numFmtId="166" fontId="40" fillId="7" borderId="47" xfId="2" applyNumberFormat="1" applyFont="1" applyFill="1" applyBorder="1" applyAlignment="1" applyProtection="1">
      <alignment vertical="center"/>
    </xf>
    <xf numFmtId="170" fontId="40" fillId="7" borderId="67" xfId="0" applyNumberFormat="1" applyFont="1" applyFill="1" applyBorder="1" applyAlignment="1">
      <alignment vertical="center"/>
    </xf>
    <xf numFmtId="170" fontId="40" fillId="7" borderId="158" xfId="0" applyNumberFormat="1" applyFont="1" applyFill="1" applyBorder="1" applyAlignment="1">
      <alignment vertical="center"/>
    </xf>
    <xf numFmtId="166" fontId="40" fillId="7" borderId="0" xfId="2" applyNumberFormat="1" applyFont="1" applyFill="1" applyBorder="1" applyAlignment="1" applyProtection="1">
      <alignment vertical="center"/>
    </xf>
    <xf numFmtId="170" fontId="40" fillId="7" borderId="157" xfId="0" applyNumberFormat="1" applyFont="1" applyFill="1" applyBorder="1" applyAlignment="1">
      <alignment vertical="center"/>
    </xf>
    <xf numFmtId="0" fontId="26" fillId="0" borderId="0" xfId="0" applyFont="1" applyAlignment="1">
      <alignment horizontal="right"/>
    </xf>
    <xf numFmtId="0" fontId="26" fillId="0" borderId="0" xfId="0" applyFont="1"/>
    <xf numFmtId="10" fontId="40" fillId="7" borderId="0" xfId="3" applyNumberFormat="1" applyFont="1" applyFill="1" applyBorder="1" applyAlignment="1" applyProtection="1">
      <alignment vertical="center"/>
    </xf>
    <xf numFmtId="0" fontId="68" fillId="7" borderId="136" xfId="0" applyFont="1" applyFill="1" applyBorder="1" applyAlignment="1">
      <alignment horizontal="right"/>
    </xf>
    <xf numFmtId="0" fontId="26" fillId="7" borderId="136" xfId="0" applyFont="1" applyFill="1" applyBorder="1"/>
    <xf numFmtId="0" fontId="26" fillId="7" borderId="137" xfId="0" applyFont="1" applyFill="1" applyBorder="1"/>
    <xf numFmtId="0" fontId="40" fillId="7" borderId="13" xfId="0" applyFont="1" applyFill="1" applyBorder="1" applyAlignment="1">
      <alignment horizontal="right" vertical="center"/>
    </xf>
    <xf numFmtId="166" fontId="40" fillId="7" borderId="2" xfId="0" applyNumberFormat="1" applyFont="1" applyFill="1" applyBorder="1" applyAlignment="1">
      <alignment vertical="center"/>
    </xf>
    <xf numFmtId="170" fontId="40" fillId="7" borderId="41" xfId="0" applyNumberFormat="1" applyFont="1" applyFill="1" applyBorder="1" applyAlignment="1">
      <alignment vertical="center"/>
    </xf>
    <xf numFmtId="170" fontId="40" fillId="7" borderId="142" xfId="0" applyNumberFormat="1" applyFont="1" applyFill="1" applyBorder="1" applyAlignment="1">
      <alignment vertical="center"/>
    </xf>
    <xf numFmtId="166" fontId="40" fillId="7" borderId="0" xfId="0" applyNumberFormat="1" applyFont="1" applyFill="1" applyAlignment="1">
      <alignment vertical="center"/>
    </xf>
    <xf numFmtId="168" fontId="26" fillId="6" borderId="3" xfId="2" applyNumberFormat="1" applyFont="1" applyFill="1" applyBorder="1" applyAlignment="1" applyProtection="1">
      <alignment horizontal="left"/>
    </xf>
    <xf numFmtId="1" fontId="26" fillId="6" borderId="3" xfId="0" applyNumberFormat="1" applyFont="1" applyFill="1" applyBorder="1" applyAlignment="1">
      <alignment horizontal="left"/>
    </xf>
    <xf numFmtId="168" fontId="26" fillId="6" borderId="3" xfId="0" applyNumberFormat="1" applyFont="1" applyFill="1" applyBorder="1" applyAlignment="1">
      <alignment horizontal="left"/>
    </xf>
    <xf numFmtId="10" fontId="26" fillId="6" borderId="90" xfId="3" applyNumberFormat="1" applyFont="1" applyFill="1" applyBorder="1" applyProtection="1"/>
    <xf numFmtId="9" fontId="26" fillId="6" borderId="90" xfId="3" applyFont="1" applyFill="1" applyBorder="1" applyProtection="1"/>
    <xf numFmtId="166" fontId="26" fillId="6" borderId="3" xfId="0" applyNumberFormat="1" applyFont="1" applyFill="1" applyBorder="1" applyAlignment="1">
      <alignment horizontal="left"/>
    </xf>
    <xf numFmtId="9" fontId="26" fillId="6" borderId="3" xfId="3" applyFont="1" applyFill="1" applyBorder="1" applyAlignment="1" applyProtection="1">
      <alignment horizontal="left"/>
    </xf>
    <xf numFmtId="0" fontId="26" fillId="6" borderId="13" xfId="0" applyFont="1" applyFill="1" applyBorder="1" applyAlignment="1">
      <alignment horizontal="right"/>
    </xf>
    <xf numFmtId="0" fontId="26" fillId="6" borderId="14" xfId="0" applyFont="1" applyFill="1" applyBorder="1"/>
    <xf numFmtId="0" fontId="26" fillId="6" borderId="124" xfId="0" applyFont="1" applyFill="1" applyBorder="1" applyAlignment="1">
      <alignment horizontal="right"/>
    </xf>
    <xf numFmtId="9" fontId="26" fillId="6" borderId="161" xfId="0" applyNumberFormat="1" applyFont="1" applyFill="1" applyBorder="1" applyAlignment="1">
      <alignment horizontal="left"/>
    </xf>
    <xf numFmtId="0" fontId="66" fillId="0" borderId="0" xfId="0" applyFont="1" applyAlignment="1">
      <alignment vertical="center"/>
    </xf>
    <xf numFmtId="0" fontId="26" fillId="0" borderId="0" xfId="0" applyFont="1" applyAlignment="1">
      <alignment vertical="center"/>
    </xf>
    <xf numFmtId="166" fontId="40" fillId="7" borderId="20" xfId="0" applyNumberFormat="1" applyFont="1" applyFill="1" applyBorder="1" applyAlignment="1">
      <alignment vertical="center"/>
    </xf>
    <xf numFmtId="0" fontId="27" fillId="7" borderId="136" xfId="0" applyFont="1" applyFill="1" applyBorder="1"/>
    <xf numFmtId="0" fontId="20" fillId="11" borderId="28" xfId="0" applyFont="1" applyFill="1" applyBorder="1" applyAlignment="1">
      <alignment horizontal="right"/>
    </xf>
    <xf numFmtId="14" fontId="19" fillId="12" borderId="174" xfId="0" applyNumberFormat="1" applyFont="1" applyFill="1" applyBorder="1"/>
    <xf numFmtId="0" fontId="18" fillId="11" borderId="172" xfId="0" applyFont="1" applyFill="1" applyBorder="1" applyAlignment="1">
      <alignment horizontal="right"/>
    </xf>
    <xf numFmtId="0" fontId="18" fillId="11" borderId="174" xfId="0" applyFont="1" applyFill="1" applyBorder="1" applyAlignment="1">
      <alignment horizontal="right"/>
    </xf>
    <xf numFmtId="168" fontId="19" fillId="11" borderId="174" xfId="0" applyNumberFormat="1" applyFont="1" applyFill="1" applyBorder="1" applyAlignment="1">
      <alignment horizontal="left"/>
    </xf>
    <xf numFmtId="0" fontId="20" fillId="11" borderId="172" xfId="0" applyFont="1" applyFill="1" applyBorder="1" applyAlignment="1">
      <alignment horizontal="right"/>
    </xf>
    <xf numFmtId="0" fontId="21" fillId="11" borderId="174" xfId="0" applyFont="1" applyFill="1" applyBorder="1"/>
    <xf numFmtId="0" fontId="21" fillId="11" borderId="173" xfId="0" applyFont="1" applyFill="1" applyBorder="1"/>
    <xf numFmtId="168" fontId="19" fillId="0" borderId="34" xfId="0" applyNumberFormat="1" applyFont="1" applyBorder="1"/>
    <xf numFmtId="168" fontId="19" fillId="0" borderId="54" xfId="0" applyNumberFormat="1" applyFont="1" applyBorder="1"/>
    <xf numFmtId="168" fontId="19" fillId="0" borderId="43" xfId="0" applyNumberFormat="1" applyFont="1" applyBorder="1"/>
    <xf numFmtId="168" fontId="19" fillId="11" borderId="57" xfId="0" applyNumberFormat="1" applyFont="1" applyFill="1" applyBorder="1"/>
    <xf numFmtId="168" fontId="19" fillId="11" borderId="58" xfId="0" applyNumberFormat="1" applyFont="1" applyFill="1" applyBorder="1"/>
    <xf numFmtId="168" fontId="19" fillId="11" borderId="27" xfId="0" applyNumberFormat="1" applyFont="1" applyFill="1" applyBorder="1"/>
    <xf numFmtId="168" fontId="19" fillId="11" borderId="59" xfId="0" applyNumberFormat="1" applyFont="1" applyFill="1" applyBorder="1"/>
    <xf numFmtId="168" fontId="19" fillId="11" borderId="2" xfId="0" applyNumberFormat="1" applyFont="1" applyFill="1" applyBorder="1"/>
    <xf numFmtId="168" fontId="19" fillId="11" borderId="21" xfId="0" applyNumberFormat="1" applyFont="1" applyFill="1" applyBorder="1"/>
    <xf numFmtId="168" fontId="19" fillId="11" borderId="61" xfId="0" applyNumberFormat="1" applyFont="1" applyFill="1" applyBorder="1"/>
    <xf numFmtId="168" fontId="19" fillId="11" borderId="60" xfId="0" applyNumberFormat="1" applyFont="1" applyFill="1" applyBorder="1"/>
    <xf numFmtId="168" fontId="19" fillId="11" borderId="63" xfId="0" applyNumberFormat="1" applyFont="1" applyFill="1" applyBorder="1"/>
    <xf numFmtId="168" fontId="19" fillId="11" borderId="64" xfId="0" applyNumberFormat="1" applyFont="1" applyFill="1" applyBorder="1"/>
    <xf numFmtId="168" fontId="19" fillId="11" borderId="31" xfId="0" applyNumberFormat="1" applyFont="1" applyFill="1" applyBorder="1"/>
    <xf numFmtId="168" fontId="19" fillId="11" borderId="65" xfId="0" applyNumberFormat="1" applyFont="1" applyFill="1" applyBorder="1"/>
    <xf numFmtId="6" fontId="19" fillId="11" borderId="22" xfId="0" applyNumberFormat="1" applyFont="1" applyFill="1" applyBorder="1" applyAlignment="1">
      <alignment horizontal="right"/>
    </xf>
    <xf numFmtId="14" fontId="19" fillId="11" borderId="183" xfId="0" applyNumberFormat="1" applyFont="1" applyFill="1" applyBorder="1"/>
    <xf numFmtId="168" fontId="19" fillId="11" borderId="69" xfId="0" applyNumberFormat="1" applyFont="1" applyFill="1" applyBorder="1"/>
    <xf numFmtId="168" fontId="19" fillId="11" borderId="70" xfId="0" applyNumberFormat="1" applyFont="1" applyFill="1" applyBorder="1"/>
    <xf numFmtId="168" fontId="19" fillId="11" borderId="71" xfId="0" applyNumberFormat="1" applyFont="1" applyFill="1" applyBorder="1"/>
    <xf numFmtId="168" fontId="19" fillId="11" borderId="22" xfId="0" applyNumberFormat="1" applyFont="1" applyFill="1" applyBorder="1" applyAlignment="1">
      <alignment horizontal="right"/>
    </xf>
    <xf numFmtId="6" fontId="19" fillId="0" borderId="58" xfId="0" applyNumberFormat="1" applyFont="1" applyBorder="1"/>
    <xf numFmtId="6" fontId="19" fillId="0" borderId="59" xfId="0" applyNumberFormat="1" applyFont="1" applyBorder="1"/>
    <xf numFmtId="6" fontId="19" fillId="0" borderId="21" xfId="0" applyNumberFormat="1" applyFont="1" applyBorder="1"/>
    <xf numFmtId="6" fontId="19" fillId="0" borderId="60" xfId="0" applyNumberFormat="1" applyFont="1" applyBorder="1"/>
    <xf numFmtId="6" fontId="19" fillId="0" borderId="64" xfId="0" applyNumberFormat="1" applyFont="1" applyBorder="1"/>
    <xf numFmtId="6" fontId="19" fillId="0" borderId="65" xfId="0" applyNumberFormat="1" applyFont="1" applyBorder="1"/>
    <xf numFmtId="0" fontId="76" fillId="15" borderId="87" xfId="0" applyFont="1" applyFill="1" applyBorder="1" applyAlignment="1">
      <alignment vertical="center"/>
    </xf>
    <xf numFmtId="0" fontId="75" fillId="15" borderId="87" xfId="0" applyFont="1" applyFill="1" applyBorder="1" applyAlignment="1">
      <alignment horizontal="center" vertical="center"/>
    </xf>
    <xf numFmtId="0" fontId="75" fillId="15" borderId="88" xfId="0" applyFont="1" applyFill="1" applyBorder="1" applyAlignment="1">
      <alignment horizontal="center" vertical="center"/>
    </xf>
    <xf numFmtId="0" fontId="77" fillId="7" borderId="7" xfId="0" applyFont="1" applyFill="1" applyBorder="1" applyAlignment="1">
      <alignment horizontal="right" vertical="center"/>
    </xf>
    <xf numFmtId="9" fontId="77" fillId="7" borderId="8" xfId="3" applyFont="1" applyFill="1" applyBorder="1" applyAlignment="1">
      <alignment vertical="center"/>
    </xf>
    <xf numFmtId="170" fontId="77" fillId="7" borderId="9" xfId="0" quotePrefix="1" applyNumberFormat="1" applyFont="1" applyFill="1" applyBorder="1" applyAlignment="1">
      <alignment horizontal="right" vertical="center"/>
    </xf>
    <xf numFmtId="170" fontId="77" fillId="7" borderId="9" xfId="0" applyNumberFormat="1" applyFont="1" applyFill="1" applyBorder="1" applyAlignment="1">
      <alignment vertical="center"/>
    </xf>
    <xf numFmtId="170" fontId="77" fillId="7" borderId="7" xfId="0" applyNumberFormat="1" applyFont="1" applyFill="1" applyBorder="1" applyAlignment="1">
      <alignment vertical="center"/>
    </xf>
    <xf numFmtId="0" fontId="77" fillId="7" borderId="10" xfId="0" applyFont="1" applyFill="1" applyBorder="1" applyAlignment="1">
      <alignment horizontal="right" vertical="center"/>
    </xf>
    <xf numFmtId="9" fontId="77" fillId="7" borderId="11" xfId="3" applyFont="1" applyFill="1" applyBorder="1" applyAlignment="1">
      <alignment vertical="center"/>
    </xf>
    <xf numFmtId="170" fontId="77" fillId="7" borderId="12" xfId="0" applyNumberFormat="1" applyFont="1" applyFill="1" applyBorder="1" applyAlignment="1">
      <alignment vertical="center"/>
    </xf>
    <xf numFmtId="0" fontId="77" fillId="7" borderId="13" xfId="0" applyFont="1" applyFill="1" applyBorder="1" applyAlignment="1">
      <alignment horizontal="left" vertical="center"/>
    </xf>
    <xf numFmtId="0" fontId="77" fillId="7" borderId="14" xfId="0" applyFont="1" applyFill="1" applyBorder="1" applyAlignment="1">
      <alignment horizontal="right" vertical="center"/>
    </xf>
    <xf numFmtId="170" fontId="77" fillId="7" borderId="15" xfId="0" applyNumberFormat="1" applyFont="1" applyFill="1" applyBorder="1" applyAlignment="1">
      <alignment vertical="center"/>
    </xf>
    <xf numFmtId="0" fontId="77" fillId="7" borderId="7" xfId="0" applyFont="1" applyFill="1" applyBorder="1" applyAlignment="1">
      <alignment horizontal="left" vertical="center"/>
    </xf>
    <xf numFmtId="0" fontId="77" fillId="7" borderId="0" xfId="0" applyFont="1" applyFill="1" applyAlignment="1">
      <alignment vertical="center"/>
    </xf>
    <xf numFmtId="170" fontId="77" fillId="7" borderId="2" xfId="0" applyNumberFormat="1" applyFont="1" applyFill="1" applyBorder="1" applyAlignment="1">
      <alignment vertical="center"/>
    </xf>
    <xf numFmtId="0" fontId="77" fillId="7" borderId="13" xfId="0" applyFont="1" applyFill="1" applyBorder="1" applyAlignment="1">
      <alignment horizontal="right" vertical="center"/>
    </xf>
    <xf numFmtId="9" fontId="77" fillId="7" borderId="14" xfId="3" applyFont="1" applyFill="1" applyBorder="1" applyAlignment="1">
      <alignment vertical="center"/>
    </xf>
    <xf numFmtId="0" fontId="77" fillId="7" borderId="2" xfId="0" applyFont="1" applyFill="1" applyBorder="1" applyAlignment="1">
      <alignment horizontal="left" vertical="center"/>
    </xf>
    <xf numFmtId="0" fontId="77" fillId="7" borderId="2" xfId="0" applyFont="1" applyFill="1" applyBorder="1" applyAlignment="1">
      <alignment vertical="center"/>
    </xf>
    <xf numFmtId="0" fontId="78" fillId="7" borderId="13" xfId="0" applyFont="1" applyFill="1" applyBorder="1" applyAlignment="1">
      <alignment horizontal="left" vertical="center"/>
    </xf>
    <xf numFmtId="0" fontId="78" fillId="7" borderId="14" xfId="0" applyFont="1" applyFill="1" applyBorder="1" applyAlignment="1">
      <alignment horizontal="right" vertical="center"/>
    </xf>
    <xf numFmtId="170" fontId="78" fillId="7" borderId="15" xfId="0" applyNumberFormat="1" applyFont="1" applyFill="1" applyBorder="1" applyAlignment="1">
      <alignment vertical="center"/>
    </xf>
    <xf numFmtId="0" fontId="3" fillId="0" borderId="0" xfId="0" applyFont="1" applyAlignment="1">
      <alignment vertical="center"/>
    </xf>
    <xf numFmtId="0" fontId="79" fillId="7" borderId="7" xfId="0" applyFont="1" applyFill="1" applyBorder="1" applyAlignment="1">
      <alignment horizontal="left" vertical="center"/>
    </xf>
    <xf numFmtId="170" fontId="77" fillId="7" borderId="63" xfId="0" applyNumberFormat="1" applyFont="1" applyFill="1" applyBorder="1" applyAlignment="1">
      <alignment vertical="center"/>
    </xf>
    <xf numFmtId="0" fontId="77" fillId="7" borderId="26" xfId="0" applyFont="1" applyFill="1" applyBorder="1" applyAlignment="1">
      <alignment horizontal="left" vertical="center"/>
    </xf>
    <xf numFmtId="0" fontId="77" fillId="7" borderId="27" xfId="0" applyFont="1" applyFill="1" applyBorder="1" applyAlignment="1">
      <alignment vertical="center"/>
    </xf>
    <xf numFmtId="170" fontId="77" fillId="7" borderId="34" xfId="0" applyNumberFormat="1" applyFont="1" applyFill="1" applyBorder="1" applyAlignment="1">
      <alignment vertical="center"/>
    </xf>
    <xf numFmtId="170" fontId="77" fillId="7" borderId="43" xfId="0" applyNumberFormat="1" applyFont="1" applyFill="1" applyBorder="1" applyAlignment="1">
      <alignment vertical="center"/>
    </xf>
    <xf numFmtId="0" fontId="77" fillId="7" borderId="28" xfId="0" applyFont="1" applyFill="1" applyBorder="1" applyAlignment="1">
      <alignment horizontal="right" vertical="center"/>
    </xf>
    <xf numFmtId="170" fontId="77" fillId="7" borderId="92" xfId="0" applyNumberFormat="1" applyFont="1" applyFill="1" applyBorder="1" applyAlignment="1">
      <alignment vertical="center"/>
    </xf>
    <xf numFmtId="0" fontId="78" fillId="7" borderId="29" xfId="0" applyFont="1" applyFill="1" applyBorder="1" applyAlignment="1">
      <alignment horizontal="left" vertical="center"/>
    </xf>
    <xf numFmtId="0" fontId="78" fillId="7" borderId="31" xfId="0" applyFont="1" applyFill="1" applyBorder="1" applyAlignment="1">
      <alignment horizontal="right" vertical="center"/>
    </xf>
    <xf numFmtId="170" fontId="78" fillId="7" borderId="32" xfId="0" applyNumberFormat="1" applyFont="1" applyFill="1" applyBorder="1" applyAlignment="1">
      <alignment vertical="center"/>
    </xf>
    <xf numFmtId="170" fontId="77" fillId="7" borderId="0" xfId="0" applyNumberFormat="1" applyFont="1" applyFill="1" applyAlignment="1">
      <alignment vertical="center"/>
    </xf>
    <xf numFmtId="0" fontId="77" fillId="7" borderId="109" xfId="0" applyFont="1" applyFill="1" applyBorder="1" applyAlignment="1">
      <alignment horizontal="right" vertical="center"/>
    </xf>
    <xf numFmtId="166" fontId="77" fillId="7" borderId="110" xfId="0" applyNumberFormat="1" applyFont="1" applyFill="1" applyBorder="1" applyAlignment="1">
      <alignment vertical="center"/>
    </xf>
    <xf numFmtId="170" fontId="77" fillId="7" borderId="111" xfId="0" applyNumberFormat="1" applyFont="1" applyFill="1" applyBorder="1" applyAlignment="1">
      <alignment vertical="center"/>
    </xf>
    <xf numFmtId="0" fontId="78" fillId="7" borderId="23" xfId="0" applyFont="1" applyFill="1" applyBorder="1" applyAlignment="1">
      <alignment horizontal="left" vertical="center"/>
    </xf>
    <xf numFmtId="0" fontId="78" fillId="7" borderId="24" xfId="0" applyFont="1" applyFill="1" applyBorder="1" applyAlignment="1">
      <alignment horizontal="right" vertical="center"/>
    </xf>
    <xf numFmtId="170" fontId="78" fillId="7" borderId="108" xfId="0" applyNumberFormat="1" applyFont="1" applyFill="1" applyBorder="1" applyAlignment="1">
      <alignment vertical="center"/>
    </xf>
    <xf numFmtId="0" fontId="78" fillId="7" borderId="0" xfId="0" applyFont="1" applyFill="1" applyAlignment="1">
      <alignment horizontal="left" vertical="center"/>
    </xf>
    <xf numFmtId="0" fontId="78" fillId="7" borderId="0" xfId="0" applyFont="1" applyFill="1" applyAlignment="1">
      <alignment horizontal="right" vertical="center"/>
    </xf>
    <xf numFmtId="170" fontId="78" fillId="7" borderId="24" xfId="0" applyNumberFormat="1" applyFont="1" applyFill="1" applyBorder="1" applyAlignment="1">
      <alignment vertical="center"/>
    </xf>
    <xf numFmtId="170" fontId="78" fillId="7" borderId="46" xfId="0" applyNumberFormat="1" applyFont="1" applyFill="1" applyBorder="1" applyAlignment="1">
      <alignment vertical="center"/>
    </xf>
    <xf numFmtId="0" fontId="7" fillId="7" borderId="129" xfId="0" applyFont="1" applyFill="1" applyBorder="1" applyAlignment="1">
      <alignment horizontal="right" vertical="center"/>
    </xf>
    <xf numFmtId="0" fontId="77" fillId="7" borderId="165" xfId="0" applyFont="1" applyFill="1" applyBorder="1" applyAlignment="1">
      <alignment horizontal="right" vertical="center"/>
    </xf>
    <xf numFmtId="170" fontId="77" fillId="7" borderId="153" xfId="0" applyNumberFormat="1" applyFont="1" applyFill="1" applyBorder="1" applyAlignment="1">
      <alignment vertical="center"/>
    </xf>
    <xf numFmtId="0" fontId="78" fillId="7" borderId="28" xfId="0" applyFont="1" applyFill="1" applyBorder="1" applyAlignment="1">
      <alignment horizontal="left" vertical="center"/>
    </xf>
    <xf numFmtId="0" fontId="78" fillId="7" borderId="34" xfId="0" applyFont="1" applyFill="1" applyBorder="1" applyAlignment="1">
      <alignment vertical="center"/>
    </xf>
    <xf numFmtId="170" fontId="78" fillId="7" borderId="34" xfId="0" applyNumberFormat="1" applyFont="1" applyFill="1" applyBorder="1" applyAlignment="1">
      <alignment vertical="center"/>
    </xf>
    <xf numFmtId="170" fontId="78" fillId="7" borderId="43" xfId="0" applyNumberFormat="1" applyFont="1" applyFill="1" applyBorder="1" applyAlignment="1">
      <alignment vertical="center"/>
    </xf>
    <xf numFmtId="170" fontId="77" fillId="7" borderId="27" xfId="0" applyNumberFormat="1" applyFont="1" applyFill="1" applyBorder="1" applyAlignment="1">
      <alignment vertical="center"/>
    </xf>
    <xf numFmtId="170" fontId="77" fillId="7" borderId="89" xfId="0" applyNumberFormat="1" applyFont="1" applyFill="1" applyBorder="1" applyAlignment="1">
      <alignment vertical="center"/>
    </xf>
    <xf numFmtId="0" fontId="77" fillId="7" borderId="8" xfId="0" applyFont="1" applyFill="1" applyBorder="1" applyAlignment="1">
      <alignment vertical="center"/>
    </xf>
    <xf numFmtId="0" fontId="77" fillId="7" borderId="29" xfId="0" applyFont="1" applyFill="1" applyBorder="1" applyAlignment="1">
      <alignment horizontal="left" vertical="center"/>
    </xf>
    <xf numFmtId="0" fontId="77" fillId="7" borderId="25" xfId="0" applyFont="1" applyFill="1" applyBorder="1" applyAlignment="1">
      <alignment horizontal="right" vertical="center"/>
    </xf>
    <xf numFmtId="170" fontId="77" fillId="7" borderId="30" xfId="0" applyNumberFormat="1" applyFont="1" applyFill="1" applyBorder="1" applyAlignment="1">
      <alignment vertical="center"/>
    </xf>
    <xf numFmtId="0" fontId="77" fillId="7" borderId="0" xfId="0" applyFont="1" applyFill="1" applyAlignment="1">
      <alignment horizontal="left" vertical="center"/>
    </xf>
    <xf numFmtId="168" fontId="77" fillId="7" borderId="0" xfId="0" applyNumberFormat="1" applyFont="1" applyFill="1" applyAlignment="1">
      <alignment vertical="center"/>
    </xf>
    <xf numFmtId="0" fontId="77" fillId="7" borderId="22" xfId="0" applyFont="1" applyFill="1" applyBorder="1" applyAlignment="1">
      <alignment horizontal="left" vertical="center"/>
    </xf>
    <xf numFmtId="0" fontId="77" fillId="7" borderId="43" xfId="0" applyFont="1" applyFill="1" applyBorder="1" applyAlignment="1">
      <alignment horizontal="right" vertical="center"/>
    </xf>
    <xf numFmtId="39" fontId="77" fillId="7" borderId="184" xfId="0" applyNumberFormat="1" applyFont="1" applyFill="1" applyBorder="1" applyAlignment="1">
      <alignment vertical="center"/>
    </xf>
    <xf numFmtId="0" fontId="77" fillId="7" borderId="23" xfId="0" applyFont="1" applyFill="1" applyBorder="1" applyAlignment="1">
      <alignment horizontal="left" vertical="center"/>
    </xf>
    <xf numFmtId="0" fontId="77" fillId="7" borderId="46" xfId="0" applyFont="1" applyFill="1" applyBorder="1" applyAlignment="1">
      <alignment horizontal="right" vertical="center"/>
    </xf>
    <xf numFmtId="39" fontId="7" fillId="7" borderId="185" xfId="0" applyNumberFormat="1" applyFont="1" applyFill="1" applyBorder="1" applyAlignment="1">
      <alignment vertical="center"/>
    </xf>
    <xf numFmtId="0" fontId="80" fillId="7" borderId="0" xfId="0" applyFont="1" applyFill="1" applyAlignment="1">
      <alignment vertical="center"/>
    </xf>
    <xf numFmtId="166" fontId="80" fillId="7" borderId="0" xfId="2" applyNumberFormat="1" applyFont="1" applyFill="1" applyAlignment="1">
      <alignment vertical="center"/>
    </xf>
    <xf numFmtId="170" fontId="80" fillId="7" borderId="0" xfId="0" applyNumberFormat="1" applyFont="1" applyFill="1" applyAlignment="1">
      <alignment vertical="center"/>
    </xf>
    <xf numFmtId="0" fontId="73" fillId="15" borderId="88" xfId="0" applyFont="1" applyFill="1" applyBorder="1" applyAlignment="1">
      <alignment vertical="center"/>
    </xf>
    <xf numFmtId="166" fontId="73" fillId="15" borderId="186" xfId="2" applyNumberFormat="1" applyFont="1" applyFill="1" applyBorder="1" applyAlignment="1">
      <alignment horizontal="right" vertical="center"/>
    </xf>
    <xf numFmtId="170" fontId="73" fillId="15" borderId="87" xfId="0" applyNumberFormat="1" applyFont="1" applyFill="1" applyBorder="1" applyAlignment="1">
      <alignment vertical="center"/>
    </xf>
    <xf numFmtId="166" fontId="77" fillId="7" borderId="47" xfId="2" applyNumberFormat="1" applyFont="1" applyFill="1" applyBorder="1" applyAlignment="1">
      <alignment vertical="center"/>
    </xf>
    <xf numFmtId="170" fontId="77" fillId="7" borderId="6" xfId="0" applyNumberFormat="1" applyFont="1" applyFill="1" applyBorder="1" applyAlignment="1">
      <alignment vertical="center"/>
    </xf>
    <xf numFmtId="166" fontId="77" fillId="7" borderId="0" xfId="2" applyNumberFormat="1" applyFont="1" applyFill="1" applyBorder="1" applyAlignment="1">
      <alignment vertical="center"/>
    </xf>
    <xf numFmtId="170" fontId="77" fillId="7" borderId="95" xfId="0" applyNumberFormat="1" applyFont="1" applyFill="1" applyBorder="1" applyAlignment="1">
      <alignment vertical="center"/>
    </xf>
    <xf numFmtId="10" fontId="77" fillId="7" borderId="0" xfId="3" applyNumberFormat="1" applyFont="1" applyFill="1" applyBorder="1" applyAlignment="1">
      <alignment vertical="center"/>
    </xf>
    <xf numFmtId="170" fontId="77" fillId="7" borderId="42" xfId="0" applyNumberFormat="1" applyFont="1" applyFill="1" applyBorder="1" applyAlignment="1">
      <alignment vertical="center"/>
    </xf>
    <xf numFmtId="166" fontId="77" fillId="7" borderId="20" xfId="0" applyNumberFormat="1" applyFont="1" applyFill="1" applyBorder="1" applyAlignment="1">
      <alignment vertical="center"/>
    </xf>
    <xf numFmtId="170" fontId="77" fillId="7" borderId="91" xfId="0" applyNumberFormat="1" applyFont="1" applyFill="1" applyBorder="1" applyAlignment="1">
      <alignment vertical="center"/>
    </xf>
    <xf numFmtId="170" fontId="77" fillId="7" borderId="157" xfId="0" applyNumberFormat="1" applyFont="1" applyFill="1" applyBorder="1" applyAlignment="1">
      <alignment vertical="center"/>
    </xf>
    <xf numFmtId="0" fontId="77" fillId="7" borderId="190" xfId="0" applyFont="1" applyFill="1" applyBorder="1" applyAlignment="1">
      <alignment horizontal="right" vertical="center"/>
    </xf>
    <xf numFmtId="166" fontId="77" fillId="7" borderId="136" xfId="0" applyNumberFormat="1" applyFont="1" applyFill="1" applyBorder="1" applyAlignment="1">
      <alignment vertical="center"/>
    </xf>
    <xf numFmtId="170" fontId="77" fillId="7" borderId="191" xfId="0" applyNumberFormat="1" applyFont="1" applyFill="1" applyBorder="1" applyAlignment="1">
      <alignment vertical="center"/>
    </xf>
    <xf numFmtId="170" fontId="77" fillId="7" borderId="192" xfId="0" applyNumberFormat="1" applyFont="1" applyFill="1" applyBorder="1" applyAlignment="1">
      <alignment vertical="center"/>
    </xf>
    <xf numFmtId="166" fontId="77" fillId="7" borderId="0" xfId="0" applyNumberFormat="1" applyFont="1" applyFill="1" applyAlignment="1">
      <alignment vertical="center"/>
    </xf>
    <xf numFmtId="170" fontId="77" fillId="7" borderId="145" xfId="0" applyNumberFormat="1" applyFont="1" applyFill="1" applyBorder="1" applyAlignment="1">
      <alignment vertical="center"/>
    </xf>
    <xf numFmtId="0" fontId="77" fillId="7" borderId="172" xfId="0" applyFont="1" applyFill="1" applyBorder="1" applyAlignment="1">
      <alignment horizontal="right" vertical="center"/>
    </xf>
    <xf numFmtId="166" fontId="77" fillId="7" borderId="174" xfId="0" applyNumberFormat="1" applyFont="1" applyFill="1" applyBorder="1" applyAlignment="1">
      <alignment vertical="center"/>
    </xf>
    <xf numFmtId="170" fontId="77" fillId="7" borderId="183" xfId="0" applyNumberFormat="1" applyFont="1" applyFill="1" applyBorder="1" applyAlignment="1">
      <alignment vertical="center"/>
    </xf>
    <xf numFmtId="0" fontId="78" fillId="7" borderId="4" xfId="0" applyFont="1" applyFill="1" applyBorder="1" applyAlignment="1">
      <alignment horizontal="left" vertical="center"/>
    </xf>
    <xf numFmtId="39" fontId="7" fillId="7" borderId="44" xfId="0" applyNumberFormat="1" applyFont="1" applyFill="1" applyBorder="1" applyAlignment="1">
      <alignment vertical="center"/>
    </xf>
    <xf numFmtId="170" fontId="40" fillId="7" borderId="193" xfId="0" applyNumberFormat="1" applyFont="1" applyFill="1" applyBorder="1" applyAlignment="1">
      <alignment vertical="center"/>
    </xf>
    <xf numFmtId="170" fontId="77" fillId="7" borderId="146" xfId="0" applyNumberFormat="1" applyFont="1" applyFill="1" applyBorder="1" applyAlignment="1">
      <alignment vertical="center"/>
    </xf>
    <xf numFmtId="168" fontId="26" fillId="6" borderId="140" xfId="2" applyNumberFormat="1" applyFont="1" applyFill="1" applyBorder="1" applyAlignment="1" applyProtection="1">
      <alignment horizontal="center" vertical="center"/>
    </xf>
    <xf numFmtId="0" fontId="71" fillId="6" borderId="10" xfId="0" applyFont="1" applyFill="1" applyBorder="1" applyAlignment="1">
      <alignment horizontal="center" vertical="center"/>
    </xf>
    <xf numFmtId="0" fontId="71" fillId="6" borderId="20" xfId="0" applyFont="1" applyFill="1" applyBorder="1" applyAlignment="1">
      <alignment horizontal="center" vertical="center"/>
    </xf>
    <xf numFmtId="0" fontId="71" fillId="6" borderId="13" xfId="0" applyFont="1" applyFill="1" applyBorder="1" applyAlignment="1">
      <alignment vertical="center"/>
    </xf>
    <xf numFmtId="0" fontId="71" fillId="6" borderId="2" xfId="0" applyFont="1" applyFill="1" applyBorder="1" applyAlignment="1">
      <alignment vertical="center"/>
    </xf>
    <xf numFmtId="0" fontId="71" fillId="6" borderId="2" xfId="0" applyFont="1" applyFill="1" applyBorder="1" applyAlignment="1">
      <alignment horizontal="right" vertical="center"/>
    </xf>
    <xf numFmtId="9" fontId="71" fillId="6" borderId="2" xfId="3" applyFont="1" applyFill="1" applyBorder="1" applyAlignment="1">
      <alignment horizontal="center" vertical="center"/>
    </xf>
    <xf numFmtId="168" fontId="71" fillId="6" borderId="2" xfId="0" applyNumberFormat="1" applyFont="1" applyFill="1" applyBorder="1" applyAlignment="1">
      <alignment horizontal="center" vertical="center"/>
    </xf>
    <xf numFmtId="168" fontId="71" fillId="7" borderId="2" xfId="0" applyNumberFormat="1" applyFont="1" applyFill="1" applyBorder="1" applyAlignment="1">
      <alignment horizontal="center" vertical="center"/>
    </xf>
    <xf numFmtId="168" fontId="71" fillId="6" borderId="3" xfId="0" applyNumberFormat="1" applyFont="1" applyFill="1" applyBorder="1" applyAlignment="1">
      <alignment horizontal="center" vertical="center"/>
    </xf>
    <xf numFmtId="168" fontId="71" fillId="6" borderId="142" xfId="0" applyNumberFormat="1" applyFont="1" applyFill="1" applyBorder="1" applyAlignment="1">
      <alignment horizontal="center" vertical="center"/>
    </xf>
    <xf numFmtId="0" fontId="0" fillId="7" borderId="188" xfId="0" applyFill="1" applyBorder="1" applyAlignment="1">
      <alignment horizontal="center" vertical="center"/>
    </xf>
    <xf numFmtId="168" fontId="71" fillId="7" borderId="3" xfId="0" applyNumberFormat="1" applyFont="1" applyFill="1" applyBorder="1" applyAlignment="1">
      <alignment horizontal="center" vertical="center"/>
    </xf>
    <xf numFmtId="168" fontId="71" fillId="7" borderId="142" xfId="0" applyNumberFormat="1" applyFont="1" applyFill="1" applyBorder="1" applyAlignment="1">
      <alignment horizontal="center" vertical="center"/>
    </xf>
    <xf numFmtId="0" fontId="71" fillId="6" borderId="13" xfId="0" applyFont="1" applyFill="1" applyBorder="1" applyAlignment="1">
      <alignment horizontal="right" vertical="center"/>
    </xf>
    <xf numFmtId="0" fontId="71" fillId="6" borderId="178" xfId="0" applyFont="1" applyFill="1" applyBorder="1" applyAlignment="1">
      <alignment horizontal="center" vertical="center"/>
    </xf>
    <xf numFmtId="9" fontId="71" fillId="7" borderId="2" xfId="3" applyFont="1" applyFill="1" applyBorder="1" applyAlignment="1">
      <alignment horizontal="center" vertical="center"/>
    </xf>
    <xf numFmtId="0" fontId="71" fillId="7" borderId="178" xfId="0" applyFont="1" applyFill="1" applyBorder="1" applyAlignment="1">
      <alignment horizontal="center" vertical="center"/>
    </xf>
    <xf numFmtId="171" fontId="71" fillId="6" borderId="2" xfId="3" applyNumberFormat="1" applyFont="1" applyFill="1" applyBorder="1" applyAlignment="1">
      <alignment horizontal="center" vertical="center"/>
    </xf>
    <xf numFmtId="171" fontId="71" fillId="7" borderId="2" xfId="3" applyNumberFormat="1" applyFont="1" applyFill="1" applyBorder="1" applyAlignment="1">
      <alignment horizontal="center" vertical="center"/>
    </xf>
    <xf numFmtId="0" fontId="71" fillId="7" borderId="140" xfId="0" applyFont="1" applyFill="1" applyBorder="1" applyAlignment="1">
      <alignment horizontal="center" vertical="center"/>
    </xf>
    <xf numFmtId="168" fontId="71" fillId="6" borderId="178" xfId="0" applyNumberFormat="1" applyFont="1" applyFill="1" applyBorder="1" applyAlignment="1">
      <alignment horizontal="center" vertical="center"/>
    </xf>
    <xf numFmtId="168" fontId="0" fillId="7" borderId="187" xfId="0" applyNumberFormat="1" applyFill="1" applyBorder="1" applyAlignment="1">
      <alignment horizontal="center" vertical="center"/>
    </xf>
    <xf numFmtId="168" fontId="71" fillId="7" borderId="146" xfId="0" applyNumberFormat="1" applyFont="1" applyFill="1" applyBorder="1" applyAlignment="1">
      <alignment horizontal="center" vertical="center"/>
    </xf>
    <xf numFmtId="168" fontId="71" fillId="6" borderId="146" xfId="0" applyNumberFormat="1" applyFont="1" applyFill="1" applyBorder="1" applyAlignment="1">
      <alignment horizontal="center" vertical="center"/>
    </xf>
    <xf numFmtId="168" fontId="71" fillId="6" borderId="141" xfId="2" applyNumberFormat="1" applyFont="1" applyFill="1" applyBorder="1" applyAlignment="1" applyProtection="1">
      <alignment horizontal="center" vertical="center"/>
    </xf>
    <xf numFmtId="168" fontId="71" fillId="6" borderId="179" xfId="0" applyNumberFormat="1" applyFont="1" applyFill="1" applyBorder="1" applyAlignment="1">
      <alignment horizontal="center" vertical="center"/>
    </xf>
    <xf numFmtId="168" fontId="71" fillId="6" borderId="157" xfId="0" applyNumberFormat="1" applyFont="1" applyFill="1" applyBorder="1" applyAlignment="1">
      <alignment horizontal="center" vertical="center"/>
    </xf>
    <xf numFmtId="0" fontId="71" fillId="6" borderId="10" xfId="0" applyFont="1" applyFill="1" applyBorder="1" applyAlignment="1">
      <alignment vertical="center"/>
    </xf>
    <xf numFmtId="0" fontId="71" fillId="6" borderId="20" xfId="0" applyFont="1" applyFill="1" applyBorder="1" applyAlignment="1">
      <alignment vertical="center"/>
    </xf>
    <xf numFmtId="168" fontId="71" fillId="6" borderId="142" xfId="2" applyNumberFormat="1" applyFont="1" applyFill="1" applyBorder="1" applyAlignment="1" applyProtection="1">
      <alignment horizontal="center" vertical="center"/>
    </xf>
    <xf numFmtId="9" fontId="71" fillId="6" borderId="138" xfId="0" applyNumberFormat="1" applyFont="1" applyFill="1" applyBorder="1" applyAlignment="1">
      <alignment horizontal="center" vertical="center"/>
    </xf>
    <xf numFmtId="0" fontId="71" fillId="6" borderId="140" xfId="1" applyNumberFormat="1" applyFont="1" applyFill="1" applyBorder="1" applyAlignment="1" applyProtection="1">
      <alignment horizontal="center" vertical="center"/>
    </xf>
    <xf numFmtId="171" fontId="71" fillId="6" borderId="138" xfId="0" applyNumberFormat="1" applyFont="1" applyFill="1" applyBorder="1" applyAlignment="1">
      <alignment horizontal="center" vertical="center"/>
    </xf>
    <xf numFmtId="6" fontId="71" fillId="6" borderId="138" xfId="0" applyNumberFormat="1" applyFont="1" applyFill="1" applyBorder="1" applyAlignment="1">
      <alignment horizontal="center" vertical="center"/>
    </xf>
    <xf numFmtId="168" fontId="71" fillId="6" borderId="140" xfId="2" applyNumberFormat="1" applyFont="1" applyFill="1" applyBorder="1" applyAlignment="1" applyProtection="1">
      <alignment horizontal="center" vertical="center"/>
    </xf>
    <xf numFmtId="168" fontId="71" fillId="6" borderId="138" xfId="0" applyNumberFormat="1" applyFont="1" applyFill="1" applyBorder="1" applyAlignment="1">
      <alignment horizontal="center" vertical="center"/>
    </xf>
    <xf numFmtId="0" fontId="71" fillId="6" borderId="124" xfId="0" applyFont="1" applyFill="1" applyBorder="1" applyAlignment="1">
      <alignment horizontal="right" vertical="center"/>
    </xf>
    <xf numFmtId="0" fontId="71" fillId="6" borderId="125" xfId="0" applyFont="1" applyFill="1" applyBorder="1" applyAlignment="1">
      <alignment horizontal="right" vertical="center"/>
    </xf>
    <xf numFmtId="0" fontId="0" fillId="7" borderId="189" xfId="0" applyFill="1" applyBorder="1" applyAlignment="1">
      <alignment vertical="center"/>
    </xf>
    <xf numFmtId="0" fontId="15" fillId="6" borderId="4" xfId="0" applyFont="1" applyFill="1" applyBorder="1" applyAlignment="1">
      <alignment vertical="center"/>
    </xf>
    <xf numFmtId="0" fontId="15" fillId="6" borderId="47" xfId="0" applyFont="1" applyFill="1" applyBorder="1" applyAlignment="1">
      <alignment vertical="center"/>
    </xf>
    <xf numFmtId="0" fontId="15" fillId="6" borderId="5" xfId="0" applyFont="1" applyFill="1" applyBorder="1" applyAlignment="1">
      <alignment vertical="center"/>
    </xf>
    <xf numFmtId="0" fontId="72" fillId="4" borderId="41" xfId="0" applyFont="1" applyFill="1" applyBorder="1" applyAlignment="1">
      <alignment vertical="center"/>
    </xf>
    <xf numFmtId="0" fontId="3" fillId="0" borderId="7" xfId="0" applyFont="1" applyBorder="1" applyAlignment="1">
      <alignment vertical="center"/>
    </xf>
    <xf numFmtId="0" fontId="15" fillId="0" borderId="0" xfId="0" applyFont="1" applyAlignment="1">
      <alignment vertical="center"/>
    </xf>
    <xf numFmtId="0" fontId="0" fillId="0" borderId="8" xfId="0" applyBorder="1" applyAlignment="1">
      <alignment vertical="center"/>
    </xf>
    <xf numFmtId="0" fontId="71" fillId="6" borderId="41" xfId="0" applyFont="1" applyFill="1" applyBorder="1" applyAlignment="1">
      <alignment horizontal="right" vertical="center"/>
    </xf>
    <xf numFmtId="168" fontId="71" fillId="6" borderId="41" xfId="2" applyNumberFormat="1" applyFont="1" applyFill="1" applyBorder="1" applyAlignment="1" applyProtection="1">
      <alignment horizontal="left" vertical="center"/>
    </xf>
    <xf numFmtId="0" fontId="6" fillId="4" borderId="7" xfId="0" applyFont="1" applyFill="1" applyBorder="1" applyAlignment="1">
      <alignment vertical="center"/>
    </xf>
    <xf numFmtId="0" fontId="6" fillId="4" borderId="0" xfId="0" applyFont="1" applyFill="1" applyAlignment="1">
      <alignment vertical="center"/>
    </xf>
    <xf numFmtId="0" fontId="71" fillId="6" borderId="41" xfId="2" applyNumberFormat="1" applyFont="1" applyFill="1" applyBorder="1" applyAlignment="1" applyProtection="1">
      <alignment horizontal="left" vertical="center"/>
    </xf>
    <xf numFmtId="0" fontId="0" fillId="7" borderId="171" xfId="0" applyFill="1" applyBorder="1" applyAlignment="1">
      <alignment vertical="center"/>
    </xf>
    <xf numFmtId="166" fontId="0" fillId="7" borderId="1" xfId="0" applyNumberFormat="1" applyFill="1" applyBorder="1" applyAlignment="1">
      <alignment vertical="center"/>
    </xf>
    <xf numFmtId="167" fontId="0" fillId="7" borderId="1" xfId="0" applyNumberFormat="1" applyFill="1" applyBorder="1" applyAlignment="1">
      <alignment vertical="center"/>
    </xf>
    <xf numFmtId="1" fontId="0" fillId="7" borderId="1" xfId="0" applyNumberFormat="1" applyFill="1" applyBorder="1" applyAlignment="1">
      <alignment vertical="center"/>
    </xf>
    <xf numFmtId="170" fontId="0" fillId="5" borderId="1" xfId="0" applyNumberFormat="1" applyFill="1" applyBorder="1" applyAlignment="1" applyProtection="1">
      <alignment vertical="center"/>
      <protection locked="0"/>
    </xf>
    <xf numFmtId="0" fontId="0" fillId="7" borderId="7" xfId="0" applyFill="1" applyBorder="1" applyAlignment="1">
      <alignment horizontal="right" vertical="center"/>
    </xf>
    <xf numFmtId="166" fontId="0" fillId="7" borderId="0" xfId="0" applyNumberFormat="1" applyFill="1" applyAlignment="1">
      <alignment vertical="center"/>
    </xf>
    <xf numFmtId="0" fontId="0" fillId="0" borderId="7" xfId="0" applyBorder="1" applyAlignment="1">
      <alignment vertical="center"/>
    </xf>
    <xf numFmtId="0" fontId="6" fillId="4" borderId="0" xfId="0" applyFont="1" applyFill="1" applyAlignment="1">
      <alignment vertical="center" wrapText="1"/>
    </xf>
    <xf numFmtId="0" fontId="6" fillId="4" borderId="8" xfId="0" applyFont="1" applyFill="1" applyBorder="1" applyAlignment="1">
      <alignment vertical="center" wrapText="1"/>
    </xf>
    <xf numFmtId="10" fontId="0" fillId="7" borderId="1" xfId="0" applyNumberFormat="1" applyFill="1" applyBorder="1" applyAlignment="1">
      <alignment vertical="center"/>
    </xf>
    <xf numFmtId="168" fontId="0" fillId="7" borderId="1" xfId="0" applyNumberFormat="1" applyFill="1" applyBorder="1" applyAlignment="1">
      <alignment vertical="center"/>
    </xf>
    <xf numFmtId="0" fontId="0" fillId="5" borderId="171" xfId="0" applyFill="1" applyBorder="1" applyAlignment="1" applyProtection="1">
      <alignment vertical="center"/>
      <protection locked="0"/>
    </xf>
    <xf numFmtId="166" fontId="0" fillId="5" borderId="45" xfId="2" applyNumberFormat="1" applyFont="1" applyFill="1" applyBorder="1" applyAlignment="1" applyProtection="1">
      <alignment vertical="center"/>
      <protection locked="0"/>
    </xf>
    <xf numFmtId="10" fontId="0" fillId="5" borderId="45" xfId="3" applyNumberFormat="1" applyFont="1" applyFill="1" applyBorder="1" applyAlignment="1" applyProtection="1">
      <alignment vertical="center"/>
      <protection locked="0"/>
    </xf>
    <xf numFmtId="0" fontId="0" fillId="5" borderId="45" xfId="0" applyFill="1" applyBorder="1" applyAlignment="1" applyProtection="1">
      <alignment vertical="center"/>
      <protection locked="0"/>
    </xf>
    <xf numFmtId="168" fontId="0" fillId="7" borderId="180" xfId="0" applyNumberFormat="1" applyFill="1" applyBorder="1" applyAlignment="1">
      <alignment vertical="center"/>
    </xf>
    <xf numFmtId="168" fontId="0" fillId="7" borderId="181" xfId="0" applyNumberFormat="1" applyFill="1" applyBorder="1" applyAlignment="1">
      <alignment vertical="center"/>
    </xf>
    <xf numFmtId="1" fontId="0" fillId="7" borderId="1" xfId="0" applyNumberFormat="1" applyFill="1" applyBorder="1" applyAlignment="1">
      <alignment horizontal="right" vertical="center"/>
    </xf>
    <xf numFmtId="168" fontId="0" fillId="7" borderId="1" xfId="0" applyNumberFormat="1" applyFill="1" applyBorder="1" applyAlignment="1">
      <alignment horizontal="right" vertical="center"/>
    </xf>
    <xf numFmtId="168" fontId="0" fillId="7" borderId="114" xfId="0" applyNumberFormat="1" applyFill="1" applyBorder="1" applyAlignment="1">
      <alignment vertical="center"/>
    </xf>
    <xf numFmtId="9" fontId="71" fillId="6" borderId="41" xfId="3" applyFont="1" applyFill="1" applyBorder="1" applyAlignment="1" applyProtection="1">
      <alignment horizontal="left" vertical="center"/>
    </xf>
    <xf numFmtId="168" fontId="0" fillId="7" borderId="182" xfId="0" applyNumberFormat="1" applyFill="1" applyBorder="1" applyAlignment="1">
      <alignment vertical="center"/>
    </xf>
    <xf numFmtId="0" fontId="0" fillId="7" borderId="171" xfId="0" applyFill="1" applyBorder="1" applyAlignment="1">
      <alignment horizontal="right" vertical="center"/>
    </xf>
    <xf numFmtId="0" fontId="0" fillId="7" borderId="171" xfId="0" applyFill="1" applyBorder="1" applyAlignment="1" applyProtection="1">
      <alignment horizontal="right" vertical="center"/>
      <protection locked="0"/>
    </xf>
    <xf numFmtId="166" fontId="0" fillId="7" borderId="1" xfId="0" applyNumberFormat="1" applyFill="1" applyBorder="1" applyAlignment="1" applyProtection="1">
      <alignment vertical="center"/>
      <protection locked="0"/>
    </xf>
    <xf numFmtId="0" fontId="0" fillId="7" borderId="1" xfId="0" applyFill="1" applyBorder="1" applyAlignment="1">
      <alignment vertical="center"/>
    </xf>
    <xf numFmtId="9" fontId="0" fillId="7" borderId="1" xfId="3" applyFont="1" applyFill="1" applyBorder="1" applyAlignment="1">
      <alignment vertical="center"/>
    </xf>
    <xf numFmtId="166" fontId="0" fillId="7" borderId="93" xfId="0" applyNumberFormat="1" applyFill="1" applyBorder="1" applyAlignment="1">
      <alignment vertical="center"/>
    </xf>
    <xf numFmtId="0" fontId="0" fillId="7" borderId="171" xfId="0" applyFill="1" applyBorder="1" applyAlignment="1" applyProtection="1">
      <alignment vertical="center"/>
      <protection locked="0"/>
    </xf>
    <xf numFmtId="166" fontId="0" fillId="7" borderId="45" xfId="2" applyNumberFormat="1" applyFont="1" applyFill="1" applyBorder="1" applyAlignment="1" applyProtection="1">
      <alignment vertical="center"/>
      <protection locked="0"/>
    </xf>
    <xf numFmtId="10" fontId="0" fillId="7" borderId="45" xfId="3" applyNumberFormat="1" applyFont="1" applyFill="1" applyBorder="1" applyAlignment="1" applyProtection="1">
      <alignment vertical="center"/>
      <protection locked="0"/>
    </xf>
    <xf numFmtId="0" fontId="0" fillId="7" borderId="45" xfId="3" applyNumberFormat="1" applyFont="1" applyFill="1" applyBorder="1" applyAlignment="1" applyProtection="1">
      <alignment vertical="center"/>
      <protection locked="0"/>
    </xf>
    <xf numFmtId="9" fontId="0" fillId="7" borderId="45" xfId="3" applyFont="1" applyFill="1" applyBorder="1" applyAlignment="1" applyProtection="1">
      <alignment vertical="center"/>
      <protection locked="0"/>
    </xf>
    <xf numFmtId="0" fontId="0" fillId="7" borderId="45" xfId="0" applyFill="1" applyBorder="1" applyAlignment="1" applyProtection="1">
      <alignment vertical="center"/>
      <protection locked="0"/>
    </xf>
    <xf numFmtId="168" fontId="0" fillId="7" borderId="45" xfId="0" applyNumberFormat="1" applyFill="1" applyBorder="1" applyAlignment="1" applyProtection="1">
      <alignment vertical="center"/>
      <protection locked="0"/>
    </xf>
    <xf numFmtId="0" fontId="0" fillId="0" borderId="174" xfId="0" applyBorder="1" applyAlignment="1">
      <alignment vertical="center"/>
    </xf>
    <xf numFmtId="0" fontId="0" fillId="0" borderId="9" xfId="0" applyBorder="1" applyAlignment="1">
      <alignment vertical="center"/>
    </xf>
    <xf numFmtId="0" fontId="0" fillId="6" borderId="7" xfId="0" applyFill="1" applyBorder="1" applyAlignment="1">
      <alignment vertical="center"/>
    </xf>
    <xf numFmtId="10" fontId="0" fillId="6" borderId="8" xfId="0" applyNumberFormat="1" applyFill="1" applyBorder="1" applyAlignment="1">
      <alignment vertical="center"/>
    </xf>
    <xf numFmtId="10" fontId="0" fillId="5" borderId="8" xfId="0" applyNumberFormat="1" applyFill="1" applyBorder="1" applyAlignment="1" applyProtection="1">
      <alignment vertical="center"/>
      <protection locked="0"/>
    </xf>
    <xf numFmtId="9" fontId="0" fillId="6" borderId="8" xfId="3" applyFont="1" applyFill="1" applyBorder="1" applyAlignment="1">
      <alignment vertical="center"/>
    </xf>
    <xf numFmtId="9" fontId="0" fillId="6" borderId="8" xfId="0" applyNumberFormat="1" applyFill="1" applyBorder="1" applyAlignment="1">
      <alignment vertical="center"/>
    </xf>
    <xf numFmtId="166" fontId="0" fillId="7" borderId="45" xfId="0" applyNumberFormat="1" applyFill="1" applyBorder="1" applyAlignment="1">
      <alignment vertical="center"/>
    </xf>
    <xf numFmtId="10" fontId="0" fillId="0" borderId="8" xfId="0" applyNumberFormat="1" applyBorder="1" applyAlignment="1">
      <alignment vertical="center"/>
    </xf>
    <xf numFmtId="166" fontId="0" fillId="0" borderId="8" xfId="0" applyNumberFormat="1" applyBorder="1" applyAlignment="1">
      <alignment vertical="center"/>
    </xf>
    <xf numFmtId="0" fontId="0" fillId="7" borderId="7" xfId="0" applyFill="1" applyBorder="1" applyAlignment="1">
      <alignment vertical="center"/>
    </xf>
    <xf numFmtId="9" fontId="0" fillId="7" borderId="1" xfId="3" applyFont="1" applyFill="1" applyBorder="1" applyAlignment="1" applyProtection="1">
      <alignment vertical="center"/>
      <protection locked="0"/>
    </xf>
    <xf numFmtId="166" fontId="0" fillId="5" borderId="1" xfId="0" applyNumberFormat="1" applyFill="1" applyBorder="1" applyAlignment="1" applyProtection="1">
      <alignment vertical="center"/>
      <protection locked="0"/>
    </xf>
    <xf numFmtId="9" fontId="0" fillId="5" borderId="93" xfId="3" applyFont="1" applyFill="1" applyBorder="1" applyAlignment="1" applyProtection="1">
      <alignment vertical="center"/>
      <protection locked="0"/>
    </xf>
    <xf numFmtId="166" fontId="0" fillId="6" borderId="8" xfId="0" applyNumberFormat="1" applyFill="1" applyBorder="1" applyAlignment="1">
      <alignment vertical="center"/>
    </xf>
    <xf numFmtId="0" fontId="0" fillId="6" borderId="172" xfId="0" applyFill="1" applyBorder="1" applyAlignment="1">
      <alignment vertical="center"/>
    </xf>
    <xf numFmtId="166" fontId="0" fillId="6" borderId="173" xfId="0" applyNumberFormat="1" applyFill="1" applyBorder="1" applyAlignment="1">
      <alignment vertical="center"/>
    </xf>
    <xf numFmtId="166" fontId="0" fillId="0" borderId="0" xfId="0" applyNumberFormat="1" applyAlignment="1">
      <alignment vertical="center"/>
    </xf>
    <xf numFmtId="0" fontId="0" fillId="0" borderId="113" xfId="0" applyBorder="1" applyAlignment="1">
      <alignment vertical="center" wrapText="1"/>
    </xf>
    <xf numFmtId="166" fontId="0" fillId="7" borderId="114" xfId="0" applyNumberFormat="1" applyFill="1" applyBorder="1" applyAlignment="1">
      <alignment vertical="center"/>
    </xf>
    <xf numFmtId="0" fontId="6" fillId="0" borderId="8" xfId="0" applyFont="1" applyBorder="1" applyAlignment="1">
      <alignment vertical="center"/>
    </xf>
    <xf numFmtId="166" fontId="0" fillId="5" borderId="114" xfId="0" applyNumberFormat="1" applyFill="1" applyBorder="1" applyAlignment="1" applyProtection="1">
      <alignment vertical="center"/>
      <protection locked="0"/>
    </xf>
    <xf numFmtId="168" fontId="0" fillId="0" borderId="0" xfId="0" applyNumberFormat="1" applyAlignment="1">
      <alignment vertical="center"/>
    </xf>
    <xf numFmtId="172" fontId="0" fillId="0" borderId="0" xfId="0" applyNumberFormat="1" applyAlignment="1">
      <alignment vertical="center"/>
    </xf>
    <xf numFmtId="1" fontId="0" fillId="7" borderId="171" xfId="0" applyNumberFormat="1" applyFill="1" applyBorder="1" applyAlignment="1">
      <alignment vertical="center"/>
    </xf>
    <xf numFmtId="171" fontId="0" fillId="7" borderId="1" xfId="3" applyNumberFormat="1" applyFont="1" applyFill="1" applyBorder="1" applyAlignment="1">
      <alignment vertical="center"/>
    </xf>
    <xf numFmtId="1" fontId="0" fillId="5" borderId="170" xfId="1" applyNumberFormat="1" applyFont="1" applyFill="1" applyBorder="1" applyAlignment="1" applyProtection="1">
      <alignment vertical="center"/>
      <protection locked="0"/>
    </xf>
    <xf numFmtId="1" fontId="0" fillId="5" borderId="93" xfId="1" applyNumberFormat="1" applyFont="1" applyFill="1" applyBorder="1" applyAlignment="1" applyProtection="1">
      <alignment vertical="center"/>
      <protection locked="0"/>
    </xf>
    <xf numFmtId="1" fontId="0" fillId="7" borderId="93" xfId="1" applyNumberFormat="1" applyFont="1" applyFill="1" applyBorder="1" applyAlignment="1" applyProtection="1">
      <alignment vertical="center"/>
      <protection locked="0"/>
    </xf>
    <xf numFmtId="0" fontId="0" fillId="7" borderId="176" xfId="0" applyFill="1" applyBorder="1" applyAlignment="1">
      <alignment vertical="center"/>
    </xf>
    <xf numFmtId="166" fontId="0" fillId="7" borderId="177" xfId="0" applyNumberFormat="1" applyFill="1" applyBorder="1" applyAlignment="1">
      <alignment vertical="center"/>
    </xf>
    <xf numFmtId="0" fontId="0" fillId="0" borderId="175" xfId="0" applyBorder="1" applyAlignment="1">
      <alignment vertical="center"/>
    </xf>
    <xf numFmtId="0" fontId="5" fillId="3" borderId="0" xfId="0" applyFont="1" applyFill="1" applyAlignment="1">
      <alignment vertical="center"/>
    </xf>
    <xf numFmtId="0" fontId="7" fillId="7" borderId="0" xfId="0" applyFont="1" applyFill="1" applyAlignment="1">
      <alignment horizontal="right" vertical="center"/>
    </xf>
    <xf numFmtId="5" fontId="7" fillId="0" borderId="0" xfId="0" applyNumberFormat="1" applyFont="1" applyAlignment="1">
      <alignment horizontal="left" vertical="center"/>
    </xf>
    <xf numFmtId="0" fontId="0" fillId="7" borderId="0" xfId="0" applyFill="1" applyAlignment="1">
      <alignment vertical="center"/>
    </xf>
    <xf numFmtId="10" fontId="8" fillId="7" borderId="0" xfId="0" applyNumberFormat="1" applyFont="1" applyFill="1" applyAlignment="1">
      <alignment vertical="center"/>
    </xf>
    <xf numFmtId="5" fontId="7" fillId="0" borderId="0" xfId="0" applyNumberFormat="1" applyFont="1" applyAlignment="1">
      <alignment vertical="center"/>
    </xf>
    <xf numFmtId="0" fontId="7" fillId="0" borderId="0" xfId="0" applyFont="1" applyAlignment="1">
      <alignment horizontal="left" vertical="center"/>
    </xf>
    <xf numFmtId="37" fontId="7" fillId="0" borderId="0" xfId="0" applyNumberFormat="1" applyFont="1" applyAlignment="1">
      <alignment vertical="center"/>
    </xf>
    <xf numFmtId="0" fontId="71" fillId="6" borderId="96" xfId="0" applyFont="1" applyFill="1" applyBorder="1" applyAlignment="1">
      <alignment vertical="center"/>
    </xf>
    <xf numFmtId="0" fontId="71" fillId="6" borderId="97" xfId="0" applyFont="1" applyFill="1" applyBorder="1" applyAlignment="1">
      <alignment vertical="center"/>
    </xf>
    <xf numFmtId="10" fontId="71" fillId="6" borderId="94" xfId="3" applyNumberFormat="1" applyFont="1" applyFill="1" applyBorder="1" applyAlignment="1">
      <alignment vertical="center"/>
    </xf>
    <xf numFmtId="10" fontId="71" fillId="6" borderId="95" xfId="3" applyNumberFormat="1" applyFont="1" applyFill="1" applyBorder="1" applyAlignment="1">
      <alignment vertical="center"/>
    </xf>
    <xf numFmtId="0" fontId="70" fillId="0" borderId="7" xfId="0" applyFont="1" applyBorder="1" applyAlignment="1">
      <alignment vertical="center"/>
    </xf>
    <xf numFmtId="44" fontId="71" fillId="0" borderId="0" xfId="2" applyFont="1" applyFill="1" applyBorder="1" applyAlignment="1">
      <alignment vertical="center"/>
    </xf>
    <xf numFmtId="10" fontId="71" fillId="0" borderId="0" xfId="3" applyNumberFormat="1" applyFont="1" applyFill="1" applyBorder="1" applyAlignment="1">
      <alignment vertical="center"/>
    </xf>
    <xf numFmtId="0" fontId="71" fillId="0" borderId="0" xfId="0" applyFont="1" applyAlignment="1">
      <alignment vertical="center"/>
    </xf>
    <xf numFmtId="0" fontId="22" fillId="14" borderId="4" xfId="0" applyFont="1" applyFill="1" applyBorder="1" applyAlignment="1">
      <alignment vertical="center"/>
    </xf>
    <xf numFmtId="0" fontId="22" fillId="14" borderId="47" xfId="0" applyFont="1" applyFill="1" applyBorder="1" applyAlignment="1">
      <alignment vertical="center"/>
    </xf>
    <xf numFmtId="0" fontId="22" fillId="14" borderId="5" xfId="0" applyFont="1" applyFill="1" applyBorder="1" applyAlignment="1">
      <alignment vertical="center"/>
    </xf>
    <xf numFmtId="0" fontId="30" fillId="15" borderId="73" xfId="0" applyFont="1" applyFill="1" applyBorder="1" applyAlignment="1">
      <alignment vertical="center" wrapText="1"/>
    </xf>
    <xf numFmtId="0" fontId="30" fillId="15" borderId="74" xfId="0" applyFont="1" applyFill="1" applyBorder="1" applyAlignment="1">
      <alignment vertical="center"/>
    </xf>
    <xf numFmtId="0" fontId="30" fillId="15" borderId="74" xfId="0" applyFont="1" applyFill="1" applyBorder="1" applyAlignment="1">
      <alignment vertical="center" wrapText="1"/>
    </xf>
    <xf numFmtId="0" fontId="26" fillId="6" borderId="10" xfId="0" applyFont="1" applyFill="1" applyBorder="1" applyAlignment="1">
      <alignment horizontal="right" vertical="center"/>
    </xf>
    <xf numFmtId="0" fontId="26" fillId="6" borderId="20" xfId="0" applyFont="1" applyFill="1" applyBorder="1" applyAlignment="1">
      <alignment horizontal="right" vertical="center"/>
    </xf>
    <xf numFmtId="0" fontId="26" fillId="6" borderId="2" xfId="0" applyFont="1" applyFill="1" applyBorder="1" applyAlignment="1">
      <alignment horizontal="right" vertical="center"/>
    </xf>
    <xf numFmtId="0" fontId="26" fillId="6" borderId="2" xfId="0" applyFont="1" applyFill="1" applyBorder="1" applyAlignment="1">
      <alignment vertical="center"/>
    </xf>
    <xf numFmtId="0" fontId="26" fillId="6" borderId="20" xfId="0" applyFont="1" applyFill="1" applyBorder="1" applyAlignment="1">
      <alignment vertical="center"/>
    </xf>
    <xf numFmtId="0" fontId="26" fillId="6" borderId="11" xfId="0" applyFont="1" applyFill="1" applyBorder="1" applyAlignment="1">
      <alignment vertical="center"/>
    </xf>
    <xf numFmtId="168" fontId="26" fillId="6" borderId="2" xfId="0" applyNumberFormat="1" applyFont="1" applyFill="1" applyBorder="1" applyAlignment="1">
      <alignment horizontal="center" vertical="center"/>
    </xf>
    <xf numFmtId="0" fontId="23" fillId="0" borderId="0" xfId="0" applyFont="1" applyAlignment="1">
      <alignment vertical="center" wrapText="1"/>
    </xf>
    <xf numFmtId="0" fontId="30" fillId="15" borderId="75" xfId="0" applyFont="1" applyFill="1" applyBorder="1" applyAlignment="1">
      <alignment vertical="center"/>
    </xf>
    <xf numFmtId="0" fontId="26" fillId="6" borderId="13" xfId="0" applyFont="1" applyFill="1" applyBorder="1" applyAlignment="1">
      <alignment vertical="center"/>
    </xf>
    <xf numFmtId="168" fontId="26" fillId="6" borderId="10" xfId="0" applyNumberFormat="1" applyFont="1" applyFill="1" applyBorder="1" applyAlignment="1">
      <alignment horizontal="center" vertical="center"/>
    </xf>
    <xf numFmtId="168" fontId="26" fillId="6" borderId="138" xfId="0" applyNumberFormat="1" applyFont="1" applyFill="1" applyBorder="1" applyAlignment="1">
      <alignment horizontal="center" vertical="center"/>
    </xf>
    <xf numFmtId="0" fontId="26" fillId="6" borderId="124" xfId="0" applyFont="1" applyFill="1" applyBorder="1" applyAlignment="1">
      <alignment vertical="center"/>
    </xf>
    <xf numFmtId="0" fontId="26" fillId="6" borderId="125" xfId="0" applyFont="1" applyFill="1" applyBorder="1" applyAlignment="1">
      <alignment vertical="center"/>
    </xf>
    <xf numFmtId="168" fontId="26" fillId="6" borderId="172" xfId="0" applyNumberFormat="1" applyFont="1" applyFill="1" applyBorder="1" applyAlignment="1">
      <alignment horizontal="center" vertical="center"/>
    </xf>
    <xf numFmtId="0" fontId="30" fillId="15" borderId="0" xfId="0" applyFont="1" applyFill="1" applyAlignment="1">
      <alignment vertical="center" wrapText="1"/>
    </xf>
    <xf numFmtId="0" fontId="26" fillId="6" borderId="124" xfId="0" applyFont="1" applyFill="1" applyBorder="1" applyAlignment="1">
      <alignment horizontal="right" vertical="center"/>
    </xf>
    <xf numFmtId="0" fontId="26" fillId="6" borderId="125" xfId="0" applyFont="1" applyFill="1" applyBorder="1" applyAlignment="1">
      <alignment horizontal="right" vertical="center"/>
    </xf>
    <xf numFmtId="0" fontId="30" fillId="15" borderId="73" xfId="0" applyFont="1" applyFill="1" applyBorder="1" applyAlignment="1">
      <alignment vertical="center"/>
    </xf>
    <xf numFmtId="0" fontId="0" fillId="7" borderId="13" xfId="0" applyFill="1" applyBorder="1" applyAlignment="1">
      <alignment horizontal="center" vertical="center"/>
    </xf>
    <xf numFmtId="0" fontId="71" fillId="6" borderId="86" xfId="0" applyFont="1" applyFill="1" applyBorder="1" applyAlignment="1">
      <alignment vertical="center"/>
    </xf>
    <xf numFmtId="168" fontId="71" fillId="6" borderId="169" xfId="2" applyNumberFormat="1" applyFont="1" applyFill="1" applyBorder="1" applyAlignment="1" applyProtection="1">
      <alignment horizontal="center" vertical="center"/>
    </xf>
    <xf numFmtId="168" fontId="71" fillId="6" borderId="147" xfId="0" applyNumberFormat="1" applyFont="1" applyFill="1" applyBorder="1" applyAlignment="1">
      <alignment horizontal="center" vertical="center"/>
    </xf>
    <xf numFmtId="0" fontId="0" fillId="7" borderId="194" xfId="0" applyFill="1" applyBorder="1" applyAlignment="1">
      <alignment vertical="center"/>
    </xf>
    <xf numFmtId="168" fontId="71" fillId="6" borderId="145" xfId="0" applyNumberFormat="1" applyFont="1" applyFill="1" applyBorder="1" applyAlignment="1">
      <alignment horizontal="center" vertical="center"/>
    </xf>
    <xf numFmtId="9" fontId="0" fillId="7" borderId="1" xfId="0" applyNumberFormat="1" applyFill="1" applyBorder="1" applyAlignment="1">
      <alignment vertical="center"/>
    </xf>
    <xf numFmtId="9" fontId="0" fillId="7" borderId="0" xfId="3" applyFont="1" applyFill="1" applyBorder="1" applyAlignment="1">
      <alignment vertical="center"/>
    </xf>
    <xf numFmtId="0" fontId="32" fillId="7" borderId="172" xfId="0" applyFont="1" applyFill="1" applyBorder="1" applyAlignment="1">
      <alignment horizontal="right" vertical="center"/>
    </xf>
    <xf numFmtId="39" fontId="32" fillId="7" borderId="195" xfId="0" applyNumberFormat="1" applyFont="1" applyFill="1" applyBorder="1" applyAlignment="1">
      <alignment vertical="center"/>
    </xf>
    <xf numFmtId="168" fontId="26" fillId="6" borderId="126" xfId="2" applyNumberFormat="1" applyFont="1" applyFill="1" applyBorder="1" applyAlignment="1" applyProtection="1">
      <alignment horizontal="center" vertical="center"/>
    </xf>
    <xf numFmtId="0" fontId="68" fillId="0" borderId="0" xfId="0" applyFont="1" applyAlignment="1">
      <alignment wrapText="1"/>
    </xf>
    <xf numFmtId="0" fontId="68" fillId="0" borderId="0" xfId="0" applyFont="1" applyAlignment="1">
      <alignment vertical="center" wrapText="1"/>
    </xf>
    <xf numFmtId="0" fontId="26" fillId="0" borderId="0" xfId="0" applyFont="1" applyAlignment="1">
      <alignment vertical="center" wrapText="1"/>
    </xf>
    <xf numFmtId="0" fontId="86" fillId="0" borderId="0" xfId="0" applyFont="1" applyAlignment="1">
      <alignment vertical="center" wrapText="1"/>
    </xf>
    <xf numFmtId="0" fontId="26" fillId="0" borderId="0" xfId="0" applyFont="1" applyAlignment="1">
      <alignment horizontal="left" vertical="center" wrapText="1"/>
    </xf>
    <xf numFmtId="0" fontId="68" fillId="7" borderId="0" xfId="0" applyFont="1" applyFill="1"/>
    <xf numFmtId="166" fontId="26" fillId="16" borderId="76" xfId="0" applyNumberFormat="1" applyFont="1" applyFill="1" applyBorder="1" applyProtection="1">
      <protection locked="0"/>
    </xf>
    <xf numFmtId="170" fontId="26" fillId="7" borderId="0" xfId="0" applyNumberFormat="1" applyFont="1" applyFill="1"/>
    <xf numFmtId="0" fontId="26" fillId="7" borderId="0" xfId="0" applyFont="1" applyFill="1" applyAlignment="1">
      <alignment horizontal="right"/>
    </xf>
    <xf numFmtId="166" fontId="26" fillId="7" borderId="0" xfId="0" applyNumberFormat="1" applyFont="1" applyFill="1"/>
    <xf numFmtId="166" fontId="26" fillId="16" borderId="77" xfId="0" applyNumberFormat="1" applyFont="1" applyFill="1" applyBorder="1" applyProtection="1">
      <protection locked="0"/>
    </xf>
    <xf numFmtId="0" fontId="68" fillId="16" borderId="79" xfId="0" applyFont="1" applyFill="1" applyBorder="1" applyProtection="1">
      <protection locked="0"/>
    </xf>
    <xf numFmtId="166" fontId="26" fillId="16" borderId="80" xfId="0" applyNumberFormat="1" applyFont="1" applyFill="1" applyBorder="1" applyProtection="1">
      <protection locked="0"/>
    </xf>
    <xf numFmtId="170" fontId="26" fillId="7" borderId="73" xfId="0" applyNumberFormat="1" applyFont="1" applyFill="1" applyBorder="1"/>
    <xf numFmtId="0" fontId="68" fillId="7" borderId="0" xfId="0" applyFont="1" applyFill="1" applyAlignment="1">
      <alignment horizontal="right"/>
    </xf>
    <xf numFmtId="166" fontId="26" fillId="16" borderId="76" xfId="2" applyNumberFormat="1" applyFont="1" applyFill="1" applyBorder="1" applyProtection="1">
      <protection locked="0"/>
    </xf>
    <xf numFmtId="166" fontId="26" fillId="16" borderId="80" xfId="2" applyNumberFormat="1" applyFont="1" applyFill="1" applyBorder="1" applyProtection="1">
      <protection locked="0"/>
    </xf>
    <xf numFmtId="0" fontId="26" fillId="7" borderId="0" xfId="0" applyFont="1" applyFill="1"/>
    <xf numFmtId="44" fontId="26" fillId="7" borderId="0" xfId="0" applyNumberFormat="1" applyFont="1" applyFill="1"/>
    <xf numFmtId="0" fontId="68" fillId="7" borderId="0" xfId="0" applyFont="1" applyFill="1" applyAlignment="1">
      <alignment vertical="top"/>
    </xf>
    <xf numFmtId="9" fontId="26" fillId="16" borderId="79" xfId="3" applyFont="1" applyFill="1" applyBorder="1" applyProtection="1">
      <protection locked="0"/>
    </xf>
    <xf numFmtId="0" fontId="26" fillId="7" borderId="0" xfId="0" applyFont="1" applyFill="1" applyAlignment="1">
      <alignment vertical="top"/>
    </xf>
    <xf numFmtId="8" fontId="26" fillId="7" borderId="0" xfId="0" applyNumberFormat="1" applyFont="1" applyFill="1"/>
    <xf numFmtId="44" fontId="68" fillId="7" borderId="0" xfId="0" applyNumberFormat="1" applyFont="1" applyFill="1"/>
    <xf numFmtId="0" fontId="68" fillId="7" borderId="0" xfId="0" applyFont="1" applyFill="1" applyAlignment="1">
      <alignment wrapText="1"/>
    </xf>
    <xf numFmtId="166" fontId="68" fillId="7" borderId="0" xfId="0" applyNumberFormat="1" applyFont="1" applyFill="1"/>
    <xf numFmtId="0" fontId="26" fillId="16" borderId="76" xfId="0" applyFont="1" applyFill="1" applyBorder="1" applyProtection="1">
      <protection locked="0"/>
    </xf>
    <xf numFmtId="0" fontId="26" fillId="16" borderId="76" xfId="0" applyFont="1" applyFill="1" applyBorder="1" applyAlignment="1" applyProtection="1">
      <alignment vertical="center"/>
      <protection locked="0"/>
    </xf>
    <xf numFmtId="166" fontId="26" fillId="16" borderId="76" xfId="0" applyNumberFormat="1" applyFont="1" applyFill="1" applyBorder="1" applyAlignment="1" applyProtection="1">
      <alignment vertical="center"/>
      <protection locked="0"/>
    </xf>
    <xf numFmtId="167" fontId="26" fillId="16" borderId="76" xfId="3" applyNumberFormat="1" applyFont="1" applyFill="1" applyBorder="1" applyAlignment="1" applyProtection="1">
      <alignment vertical="center"/>
      <protection locked="0"/>
    </xf>
    <xf numFmtId="0" fontId="27" fillId="0" borderId="0" xfId="0" applyFont="1" applyAlignment="1">
      <alignment vertical="center"/>
    </xf>
    <xf numFmtId="0" fontId="26" fillId="7" borderId="0" xfId="0" applyFont="1" applyFill="1" applyAlignment="1">
      <alignment horizontal="right" vertical="center"/>
    </xf>
    <xf numFmtId="166" fontId="26" fillId="7" borderId="0" xfId="0" applyNumberFormat="1" applyFont="1" applyFill="1" applyAlignment="1">
      <alignment vertical="center"/>
    </xf>
    <xf numFmtId="9" fontId="26" fillId="0" borderId="0" xfId="3" applyFont="1" applyFill="1" applyAlignment="1" applyProtection="1">
      <alignment vertical="center"/>
    </xf>
    <xf numFmtId="166" fontId="26" fillId="0" borderId="0" xfId="0" applyNumberFormat="1" applyFont="1" applyAlignment="1">
      <alignment vertical="center"/>
    </xf>
    <xf numFmtId="0" fontId="32" fillId="0" borderId="0" xfId="0" applyFont="1" applyAlignment="1">
      <alignment horizontal="left" vertical="center"/>
    </xf>
    <xf numFmtId="169" fontId="26" fillId="7" borderId="0" xfId="0" applyNumberFormat="1" applyFont="1" applyFill="1" applyAlignment="1">
      <alignment vertical="center"/>
    </xf>
    <xf numFmtId="0" fontId="26" fillId="16" borderId="76" xfId="0" applyFont="1" applyFill="1" applyBorder="1" applyAlignment="1" applyProtection="1">
      <alignment horizontal="right" vertical="center"/>
      <protection locked="0"/>
    </xf>
    <xf numFmtId="9" fontId="26" fillId="7" borderId="0" xfId="3" applyFont="1" applyFill="1" applyAlignment="1" applyProtection="1">
      <alignment vertical="center"/>
    </xf>
    <xf numFmtId="9" fontId="26" fillId="16" borderId="76" xfId="3" applyFont="1" applyFill="1" applyBorder="1" applyAlignment="1" applyProtection="1">
      <alignment vertical="center"/>
      <protection locked="0"/>
    </xf>
    <xf numFmtId="0" fontId="68" fillId="7" borderId="74" xfId="0" applyFont="1" applyFill="1" applyBorder="1" applyAlignment="1">
      <alignment vertical="center"/>
    </xf>
    <xf numFmtId="165" fontId="26" fillId="16" borderId="76" xfId="1" applyNumberFormat="1" applyFont="1" applyFill="1" applyBorder="1" applyAlignment="1" applyProtection="1">
      <alignment horizontal="left" vertical="center"/>
      <protection locked="0"/>
    </xf>
    <xf numFmtId="0" fontId="68" fillId="7" borderId="0" xfId="0" applyFont="1" applyFill="1" applyAlignment="1">
      <alignment vertical="center"/>
    </xf>
    <xf numFmtId="0" fontId="26" fillId="16" borderId="78" xfId="1" applyNumberFormat="1" applyFont="1" applyFill="1" applyBorder="1" applyAlignment="1" applyProtection="1">
      <alignment horizontal="left" vertical="center"/>
      <protection locked="0"/>
    </xf>
    <xf numFmtId="0" fontId="68" fillId="7" borderId="28" xfId="0" applyFont="1" applyFill="1" applyBorder="1" applyAlignment="1">
      <alignment vertical="center"/>
    </xf>
    <xf numFmtId="171" fontId="26" fillId="16" borderId="76" xfId="3" applyNumberFormat="1" applyFont="1" applyFill="1" applyBorder="1" applyAlignment="1" applyProtection="1">
      <alignment horizontal="left" vertical="center"/>
      <protection locked="0"/>
    </xf>
    <xf numFmtId="9" fontId="26" fillId="16" borderId="76" xfId="3" applyFont="1" applyFill="1" applyBorder="1" applyAlignment="1" applyProtection="1">
      <alignment horizontal="left" vertical="center"/>
      <protection locked="0"/>
    </xf>
    <xf numFmtId="166" fontId="26" fillId="16" borderId="78" xfId="0" applyNumberFormat="1" applyFont="1" applyFill="1" applyBorder="1" applyAlignment="1" applyProtection="1">
      <alignment vertical="center"/>
      <protection locked="0"/>
    </xf>
    <xf numFmtId="9" fontId="90" fillId="0" borderId="0" xfId="0" applyNumberFormat="1" applyFont="1" applyAlignment="1">
      <alignment vertical="center"/>
    </xf>
    <xf numFmtId="0" fontId="37" fillId="0" borderId="0" xfId="0" applyFont="1" applyAlignment="1">
      <alignment horizontal="right" vertical="center"/>
    </xf>
    <xf numFmtId="166" fontId="23" fillId="0" borderId="0" xfId="0" applyNumberFormat="1" applyFont="1" applyAlignment="1">
      <alignment vertical="center"/>
    </xf>
    <xf numFmtId="0" fontId="26" fillId="7" borderId="0" xfId="0" applyFont="1" applyFill="1" applyAlignment="1">
      <alignment vertical="center"/>
    </xf>
    <xf numFmtId="0" fontId="29" fillId="0" borderId="0" xfId="0" applyFont="1" applyAlignment="1">
      <alignment horizontal="left" vertical="center"/>
    </xf>
    <xf numFmtId="169" fontId="26" fillId="17" borderId="0" xfId="0" applyNumberFormat="1" applyFont="1" applyFill="1" applyAlignment="1">
      <alignment vertical="center"/>
    </xf>
    <xf numFmtId="0" fontId="34" fillId="15" borderId="7" xfId="0" applyFont="1" applyFill="1" applyBorder="1" applyAlignment="1">
      <alignment vertical="center"/>
    </xf>
    <xf numFmtId="0" fontId="34" fillId="15" borderId="0" xfId="0" applyFont="1" applyFill="1" applyAlignment="1">
      <alignment vertical="center"/>
    </xf>
    <xf numFmtId="0" fontId="34" fillId="15" borderId="121" xfId="0" applyFont="1" applyFill="1" applyBorder="1" applyAlignment="1">
      <alignment vertical="center"/>
    </xf>
    <xf numFmtId="0" fontId="34" fillId="15" borderId="122" xfId="0" applyFont="1" applyFill="1" applyBorder="1" applyAlignment="1">
      <alignment vertical="center"/>
    </xf>
    <xf numFmtId="0" fontId="34" fillId="15" borderId="122" xfId="0" applyFont="1" applyFill="1" applyBorder="1" applyAlignment="1">
      <alignment horizontal="right" vertical="center"/>
    </xf>
    <xf numFmtId="14" fontId="90" fillId="15" borderId="122" xfId="0" applyNumberFormat="1" applyFont="1" applyFill="1" applyBorder="1" applyAlignment="1">
      <alignment horizontal="center" vertical="center"/>
    </xf>
    <xf numFmtId="0" fontId="34" fillId="15" borderId="122" xfId="0" applyFont="1" applyFill="1" applyBorder="1" applyAlignment="1">
      <alignment horizontal="center" vertical="center"/>
    </xf>
    <xf numFmtId="0" fontId="34" fillId="15" borderId="128" xfId="0" applyFont="1" applyFill="1" applyBorder="1" applyAlignment="1">
      <alignment vertical="center"/>
    </xf>
    <xf numFmtId="0" fontId="34" fillId="15" borderId="9" xfId="0" applyFont="1" applyFill="1" applyBorder="1" applyAlignment="1">
      <alignment vertical="center"/>
    </xf>
    <xf numFmtId="0" fontId="34" fillId="15" borderId="8" xfId="0" applyFont="1" applyFill="1" applyBorder="1" applyAlignment="1">
      <alignment vertical="center"/>
    </xf>
    <xf numFmtId="0" fontId="68" fillId="7" borderId="124" xfId="0" applyFont="1" applyFill="1" applyBorder="1" applyAlignment="1">
      <alignment horizontal="right" vertical="center"/>
    </xf>
    <xf numFmtId="0" fontId="68" fillId="7" borderId="125" xfId="0" applyFont="1" applyFill="1" applyBorder="1" applyAlignment="1">
      <alignment horizontal="right" vertical="center"/>
    </xf>
    <xf numFmtId="166" fontId="68" fillId="7" borderId="125" xfId="0" applyNumberFormat="1" applyFont="1" applyFill="1" applyBorder="1" applyAlignment="1">
      <alignment vertical="center"/>
    </xf>
    <xf numFmtId="166" fontId="68" fillId="7" borderId="127" xfId="0" applyNumberFormat="1" applyFont="1" applyFill="1" applyBorder="1" applyAlignment="1">
      <alignment vertical="center"/>
    </xf>
    <xf numFmtId="166" fontId="68" fillId="7" borderId="126" xfId="0" applyNumberFormat="1" applyFont="1" applyFill="1" applyBorder="1" applyAlignment="1">
      <alignment vertical="center"/>
    </xf>
    <xf numFmtId="166" fontId="40" fillId="16" borderId="79" xfId="0" applyNumberFormat="1" applyFont="1" applyFill="1" applyBorder="1" applyAlignment="1">
      <alignment horizontal="left" vertical="center" wrapText="1"/>
    </xf>
    <xf numFmtId="0" fontId="26" fillId="7" borderId="7" xfId="0" applyFont="1" applyFill="1" applyBorder="1" applyAlignment="1">
      <alignment vertical="center"/>
    </xf>
    <xf numFmtId="2" fontId="26" fillId="16" borderId="76" xfId="0" applyNumberFormat="1" applyFont="1" applyFill="1" applyBorder="1" applyAlignment="1" applyProtection="1">
      <alignment horizontal="center" vertical="center"/>
      <protection locked="0"/>
    </xf>
    <xf numFmtId="10" fontId="26" fillId="7" borderId="0" xfId="3" applyNumberFormat="1" applyFont="1" applyFill="1" applyBorder="1" applyAlignment="1" applyProtection="1">
      <alignment vertical="center"/>
    </xf>
    <xf numFmtId="0" fontId="26" fillId="7" borderId="0" xfId="0" applyFont="1" applyFill="1" applyAlignment="1">
      <alignment horizontal="center" vertical="center"/>
    </xf>
    <xf numFmtId="14" fontId="26" fillId="16" borderId="76" xfId="0" applyNumberFormat="1" applyFont="1" applyFill="1" applyBorder="1" applyAlignment="1" applyProtection="1">
      <alignment horizontal="center" vertical="center"/>
      <protection locked="0"/>
    </xf>
    <xf numFmtId="0" fontId="65" fillId="0" borderId="0" xfId="0" applyFont="1" applyAlignment="1">
      <alignment vertical="center"/>
    </xf>
    <xf numFmtId="1" fontId="26" fillId="16" borderId="79" xfId="0" applyNumberFormat="1" applyFont="1" applyFill="1" applyBorder="1" applyAlignment="1" applyProtection="1">
      <alignment horizontal="center" vertical="center"/>
      <protection locked="0"/>
    </xf>
    <xf numFmtId="1" fontId="26" fillId="16" borderId="117" xfId="0" applyNumberFormat="1" applyFont="1" applyFill="1" applyBorder="1" applyAlignment="1" applyProtection="1">
      <alignment horizontal="center" vertical="center"/>
      <protection locked="0"/>
    </xf>
    <xf numFmtId="0" fontId="68" fillId="7" borderId="10" xfId="0" applyFont="1" applyFill="1" applyBorder="1" applyAlignment="1">
      <alignment vertical="center"/>
    </xf>
    <xf numFmtId="0" fontId="26" fillId="7" borderId="20" xfId="0" applyFont="1" applyFill="1" applyBorder="1" applyAlignment="1">
      <alignment horizontal="right" vertical="center"/>
    </xf>
    <xf numFmtId="166" fontId="26" fillId="7" borderId="20" xfId="2" applyNumberFormat="1" applyFont="1" applyFill="1" applyBorder="1" applyAlignment="1" applyProtection="1">
      <alignment vertical="center"/>
    </xf>
    <xf numFmtId="166" fontId="26" fillId="7" borderId="12" xfId="2" applyNumberFormat="1" applyFont="1" applyFill="1" applyBorder="1" applyAlignment="1" applyProtection="1">
      <alignment vertical="center"/>
    </xf>
    <xf numFmtId="166" fontId="26" fillId="7" borderId="11" xfId="2" applyNumberFormat="1" applyFont="1" applyFill="1" applyBorder="1" applyAlignment="1" applyProtection="1">
      <alignment vertical="center"/>
    </xf>
    <xf numFmtId="49" fontId="68" fillId="7" borderId="7" xfId="3" applyNumberFormat="1" applyFont="1" applyFill="1" applyBorder="1" applyAlignment="1" applyProtection="1">
      <alignment vertical="center"/>
    </xf>
    <xf numFmtId="0" fontId="26" fillId="16" borderId="0" xfId="0" applyFont="1" applyFill="1" applyAlignment="1" applyProtection="1">
      <alignment horizontal="right" vertical="center"/>
      <protection locked="0"/>
    </xf>
    <xf numFmtId="166" fontId="26" fillId="7" borderId="0" xfId="2" applyNumberFormat="1" applyFont="1" applyFill="1" applyBorder="1" applyAlignment="1" applyProtection="1">
      <alignment vertical="center"/>
    </xf>
    <xf numFmtId="166" fontId="26" fillId="7" borderId="9" xfId="2" applyNumberFormat="1" applyFont="1" applyFill="1" applyBorder="1" applyAlignment="1" applyProtection="1">
      <alignment vertical="center"/>
    </xf>
    <xf numFmtId="166" fontId="26" fillId="7" borderId="8" xfId="2" applyNumberFormat="1" applyFont="1" applyFill="1" applyBorder="1" applyAlignment="1" applyProtection="1">
      <alignment vertical="center"/>
    </xf>
    <xf numFmtId="49" fontId="68" fillId="7" borderId="7" xfId="0" applyNumberFormat="1" applyFont="1" applyFill="1" applyBorder="1" applyAlignment="1">
      <alignment vertical="center"/>
    </xf>
    <xf numFmtId="10" fontId="68" fillId="7" borderId="7" xfId="0" applyNumberFormat="1" applyFont="1" applyFill="1" applyBorder="1" applyAlignment="1">
      <alignment vertical="center"/>
    </xf>
    <xf numFmtId="0" fontId="68" fillId="7" borderId="7" xfId="0" applyFont="1" applyFill="1" applyBorder="1" applyAlignment="1">
      <alignment vertical="center"/>
    </xf>
    <xf numFmtId="0" fontId="66" fillId="0" borderId="8" xfId="0" applyFont="1" applyBorder="1" applyAlignment="1">
      <alignment vertical="center"/>
    </xf>
    <xf numFmtId="0" fontId="68" fillId="7" borderId="0" xfId="0" applyFont="1" applyFill="1" applyAlignment="1">
      <alignment horizontal="right" vertical="center"/>
    </xf>
    <xf numFmtId="0" fontId="68" fillId="7" borderId="13" xfId="0" applyFont="1" applyFill="1" applyBorder="1" applyAlignment="1">
      <alignment horizontal="right" vertical="center"/>
    </xf>
    <xf numFmtId="0" fontId="68" fillId="7" borderId="2" xfId="0" applyFont="1" applyFill="1" applyBorder="1" applyAlignment="1">
      <alignment horizontal="right" vertical="center"/>
    </xf>
    <xf numFmtId="166" fontId="26" fillId="7" borderId="2" xfId="2" applyNumberFormat="1" applyFont="1" applyFill="1" applyBorder="1" applyAlignment="1" applyProtection="1">
      <alignment vertical="center"/>
    </xf>
    <xf numFmtId="0" fontId="68" fillId="7" borderId="86" xfId="0" applyFont="1" applyFill="1" applyBorder="1" applyAlignment="1">
      <alignment vertical="center"/>
    </xf>
    <xf numFmtId="0" fontId="68" fillId="7" borderId="20" xfId="0" applyFont="1" applyFill="1" applyBorder="1" applyAlignment="1">
      <alignment vertical="center"/>
    </xf>
    <xf numFmtId="0" fontId="68" fillId="7" borderId="20" xfId="0" applyFont="1" applyFill="1" applyBorder="1" applyAlignment="1">
      <alignment horizontal="right" vertical="center"/>
    </xf>
    <xf numFmtId="166" fontId="26" fillId="7" borderId="15" xfId="2" applyNumberFormat="1" applyFont="1" applyFill="1" applyBorder="1" applyAlignment="1" applyProtection="1">
      <alignment vertical="center"/>
    </xf>
    <xf numFmtId="166" fontId="26" fillId="7" borderId="95" xfId="2" applyNumberFormat="1" applyFont="1" applyFill="1" applyBorder="1" applyAlignment="1" applyProtection="1">
      <alignment horizontal="right" vertical="center"/>
    </xf>
    <xf numFmtId="0" fontId="26" fillId="7" borderId="86" xfId="0" applyFont="1" applyFill="1" applyBorder="1" applyAlignment="1">
      <alignment vertical="center"/>
    </xf>
    <xf numFmtId="166" fontId="26" fillId="7" borderId="92" xfId="2" applyNumberFormat="1" applyFont="1" applyFill="1" applyBorder="1" applyAlignment="1" applyProtection="1">
      <alignment vertical="center"/>
    </xf>
    <xf numFmtId="166" fontId="26" fillId="7" borderId="123" xfId="2" applyNumberFormat="1" applyFont="1" applyFill="1" applyBorder="1" applyAlignment="1" applyProtection="1">
      <alignment vertical="center"/>
    </xf>
    <xf numFmtId="0" fontId="26" fillId="7" borderId="86" xfId="0" applyFont="1" applyFill="1" applyBorder="1" applyAlignment="1">
      <alignment horizontal="right" vertical="center"/>
    </xf>
    <xf numFmtId="44" fontId="26" fillId="7" borderId="0" xfId="2" applyFont="1" applyFill="1" applyBorder="1" applyAlignment="1" applyProtection="1">
      <alignment vertical="center"/>
    </xf>
    <xf numFmtId="166" fontId="26" fillId="7" borderId="122" xfId="2" applyNumberFormat="1" applyFont="1" applyFill="1" applyBorder="1" applyAlignment="1" applyProtection="1">
      <alignment vertical="center"/>
    </xf>
    <xf numFmtId="0" fontId="26" fillId="7" borderId="13" xfId="0" applyFont="1" applyFill="1" applyBorder="1" applyAlignment="1">
      <alignment horizontal="right" vertical="center"/>
    </xf>
    <xf numFmtId="0" fontId="26" fillId="7" borderId="2" xfId="0" applyFont="1" applyFill="1" applyBorder="1" applyAlignment="1">
      <alignment horizontal="right" vertical="center"/>
    </xf>
    <xf numFmtId="166" fontId="26" fillId="7" borderId="14" xfId="2" applyNumberFormat="1" applyFont="1" applyFill="1" applyBorder="1" applyAlignment="1" applyProtection="1">
      <alignment vertical="center"/>
    </xf>
    <xf numFmtId="0" fontId="26" fillId="7" borderId="4" xfId="0" applyFont="1" applyFill="1" applyBorder="1" applyAlignment="1">
      <alignment vertical="center"/>
    </xf>
    <xf numFmtId="0" fontId="26" fillId="7" borderId="47" xfId="0" applyFont="1" applyFill="1" applyBorder="1" applyAlignment="1">
      <alignment vertical="center"/>
    </xf>
    <xf numFmtId="10" fontId="26" fillId="7" borderId="47" xfId="3" applyNumberFormat="1" applyFont="1" applyFill="1" applyBorder="1" applyAlignment="1" applyProtection="1">
      <alignment vertical="center"/>
    </xf>
    <xf numFmtId="10" fontId="26" fillId="7" borderId="6" xfId="3" applyNumberFormat="1" applyFont="1" applyFill="1" applyBorder="1" applyAlignment="1" applyProtection="1">
      <alignment vertical="center"/>
    </xf>
    <xf numFmtId="10" fontId="26" fillId="7" borderId="9" xfId="3" applyNumberFormat="1" applyFont="1" applyFill="1" applyBorder="1" applyAlignment="1" applyProtection="1">
      <alignment vertical="center"/>
    </xf>
    <xf numFmtId="10" fontId="26" fillId="7" borderId="95" xfId="3" applyNumberFormat="1" applyFont="1" applyFill="1" applyBorder="1" applyAlignment="1" applyProtection="1">
      <alignment vertical="center"/>
    </xf>
    <xf numFmtId="0" fontId="64" fillId="0" borderId="0" xfId="0" applyFont="1" applyAlignment="1">
      <alignment vertical="center"/>
    </xf>
    <xf numFmtId="0" fontId="68" fillId="0" borderId="0" xfId="0" applyFont="1"/>
    <xf numFmtId="1" fontId="86" fillId="7" borderId="115" xfId="0" applyNumberFormat="1" applyFont="1" applyFill="1" applyBorder="1" applyAlignment="1">
      <alignment horizontal="left"/>
    </xf>
    <xf numFmtId="1" fontId="86" fillId="7" borderId="72" xfId="0" applyNumberFormat="1" applyFont="1" applyFill="1" applyBorder="1" applyAlignment="1">
      <alignment horizontal="left"/>
    </xf>
    <xf numFmtId="0" fontId="68" fillId="0" borderId="0" xfId="0" applyFont="1" applyAlignment="1">
      <alignment horizontal="left"/>
    </xf>
    <xf numFmtId="168" fontId="86" fillId="7" borderId="72" xfId="0" applyNumberFormat="1" applyFont="1" applyFill="1" applyBorder="1" applyAlignment="1">
      <alignment horizontal="left"/>
    </xf>
    <xf numFmtId="0" fontId="68" fillId="0" borderId="0" xfId="0" applyFont="1" applyAlignment="1">
      <alignment horizontal="center"/>
    </xf>
    <xf numFmtId="1" fontId="26" fillId="6" borderId="41" xfId="0" applyNumberFormat="1" applyFont="1" applyFill="1" applyBorder="1"/>
    <xf numFmtId="0" fontId="26" fillId="6" borderId="41" xfId="0" applyFont="1" applyFill="1" applyBorder="1"/>
    <xf numFmtId="0" fontId="26" fillId="0" borderId="16" xfId="0" applyFont="1" applyBorder="1"/>
    <xf numFmtId="166" fontId="26" fillId="6" borderId="41" xfId="2" applyNumberFormat="1" applyFont="1" applyFill="1" applyBorder="1" applyProtection="1"/>
    <xf numFmtId="0" fontId="40" fillId="0" borderId="0" xfId="0" applyFont="1"/>
    <xf numFmtId="9" fontId="26" fillId="0" borderId="0" xfId="0" applyNumberFormat="1" applyFont="1"/>
    <xf numFmtId="1" fontId="26" fillId="7" borderId="0" xfId="0" applyNumberFormat="1" applyFont="1" applyFill="1"/>
    <xf numFmtId="0" fontId="67" fillId="0" borderId="0" xfId="0" applyFont="1"/>
    <xf numFmtId="0" fontId="68" fillId="0" borderId="0" xfId="0" applyFont="1" applyAlignment="1">
      <alignment vertical="center"/>
    </xf>
    <xf numFmtId="14" fontId="26" fillId="16" borderId="76" xfId="0" applyNumberFormat="1" applyFont="1" applyFill="1" applyBorder="1" applyAlignment="1" applyProtection="1">
      <alignment horizontal="left" vertical="center"/>
      <protection locked="0"/>
    </xf>
    <xf numFmtId="0" fontId="26" fillId="16" borderId="77" xfId="0" applyFont="1" applyFill="1" applyBorder="1" applyAlignment="1" applyProtection="1">
      <alignment horizontal="left" vertical="center"/>
      <protection locked="0"/>
    </xf>
    <xf numFmtId="0" fontId="27" fillId="0" borderId="0" xfId="0" quotePrefix="1" applyFont="1" applyAlignment="1">
      <alignment vertical="center"/>
    </xf>
    <xf numFmtId="0" fontId="26" fillId="16" borderId="78" xfId="0" applyFont="1" applyFill="1" applyBorder="1" applyAlignment="1" applyProtection="1">
      <alignment horizontal="left" vertical="center"/>
      <protection locked="0"/>
    </xf>
    <xf numFmtId="0" fontId="40" fillId="0" borderId="0" xfId="0" applyFont="1" applyAlignment="1">
      <alignment horizontal="left" vertical="center"/>
    </xf>
    <xf numFmtId="0" fontId="26" fillId="16" borderId="76" xfId="0" applyFont="1" applyFill="1" applyBorder="1" applyAlignment="1" applyProtection="1">
      <alignment horizontal="left" vertical="center"/>
      <protection locked="0"/>
    </xf>
    <xf numFmtId="0" fontId="67" fillId="0" borderId="0" xfId="0" applyFont="1" applyAlignment="1">
      <alignment vertical="center"/>
    </xf>
    <xf numFmtId="0" fontId="67" fillId="0" borderId="20" xfId="0" applyFont="1" applyBorder="1" applyAlignment="1">
      <alignment vertical="center"/>
    </xf>
    <xf numFmtId="0" fontId="26" fillId="16" borderId="116" xfId="0" applyFont="1" applyFill="1" applyBorder="1" applyAlignment="1" applyProtection="1">
      <alignment horizontal="left" vertical="center"/>
      <protection locked="0"/>
    </xf>
    <xf numFmtId="0" fontId="27" fillId="0" borderId="20" xfId="0" quotePrefix="1" applyFont="1" applyBorder="1" applyAlignment="1">
      <alignment vertical="center"/>
    </xf>
    <xf numFmtId="0" fontId="26" fillId="16" borderId="74" xfId="0" applyFont="1" applyFill="1" applyBorder="1" applyAlignment="1" applyProtection="1">
      <alignment horizontal="left" vertical="center"/>
      <protection locked="0"/>
    </xf>
    <xf numFmtId="0" fontId="26" fillId="0" borderId="0" xfId="0" quotePrefix="1" applyFont="1" applyAlignment="1">
      <alignment vertical="center"/>
    </xf>
    <xf numFmtId="0" fontId="67" fillId="0" borderId="0" xfId="0" applyFont="1" applyAlignment="1">
      <alignment horizontal="left" vertical="center"/>
    </xf>
    <xf numFmtId="0" fontId="26" fillId="0" borderId="0" xfId="0" quotePrefix="1" applyFont="1" applyAlignment="1">
      <alignment vertical="center" wrapText="1"/>
    </xf>
    <xf numFmtId="0" fontId="27" fillId="0" borderId="0" xfId="0" quotePrefix="1" applyFont="1" applyAlignment="1">
      <alignment vertical="center" wrapText="1"/>
    </xf>
    <xf numFmtId="1" fontId="26" fillId="16" borderId="116" xfId="0" applyNumberFormat="1" applyFont="1" applyFill="1" applyBorder="1" applyAlignment="1" applyProtection="1">
      <alignment horizontal="left" vertical="center"/>
      <protection locked="0"/>
    </xf>
    <xf numFmtId="0" fontId="26" fillId="0" borderId="20" xfId="0" quotePrefix="1" applyFont="1" applyBorder="1" applyAlignment="1">
      <alignment vertical="center" wrapText="1"/>
    </xf>
    <xf numFmtId="0" fontId="26" fillId="16" borderId="118" xfId="0" applyFont="1" applyFill="1" applyBorder="1" applyAlignment="1" applyProtection="1">
      <alignment horizontal="left" vertical="center"/>
      <protection locked="0"/>
    </xf>
    <xf numFmtId="0" fontId="40" fillId="16" borderId="76" xfId="0" applyFont="1" applyFill="1" applyBorder="1" applyAlignment="1" applyProtection="1">
      <alignment horizontal="left" vertical="center"/>
      <protection locked="0"/>
    </xf>
    <xf numFmtId="1" fontId="40" fillId="16" borderId="76" xfId="4" applyNumberFormat="1" applyFont="1" applyFill="1" applyBorder="1" applyAlignment="1" applyProtection="1">
      <alignment horizontal="left" vertical="center"/>
      <protection locked="0"/>
    </xf>
    <xf numFmtId="0" fontId="68" fillId="0" borderId="20" xfId="0" applyFont="1" applyBorder="1" applyAlignment="1">
      <alignment vertical="center"/>
    </xf>
    <xf numFmtId="1" fontId="26" fillId="16" borderId="74" xfId="0" applyNumberFormat="1" applyFont="1" applyFill="1" applyBorder="1" applyAlignment="1" applyProtection="1">
      <alignment horizontal="left" vertical="center"/>
      <protection locked="0"/>
    </xf>
    <xf numFmtId="1" fontId="26" fillId="16" borderId="76" xfId="0" applyNumberFormat="1" applyFont="1" applyFill="1" applyBorder="1" applyAlignment="1" applyProtection="1">
      <alignment horizontal="left" vertical="center"/>
      <protection locked="0"/>
    </xf>
    <xf numFmtId="2" fontId="26" fillId="16" borderId="76" xfId="0" applyNumberFormat="1" applyFont="1" applyFill="1" applyBorder="1" applyAlignment="1" applyProtection="1">
      <alignment horizontal="left" vertical="center"/>
      <protection locked="0"/>
    </xf>
    <xf numFmtId="165" fontId="26" fillId="16" borderId="116" xfId="1" applyNumberFormat="1" applyFont="1" applyFill="1" applyBorder="1" applyAlignment="1" applyProtection="1">
      <alignment horizontal="left" vertical="center"/>
      <protection locked="0"/>
    </xf>
    <xf numFmtId="0" fontId="34" fillId="15" borderId="79" xfId="0" applyFont="1" applyFill="1" applyBorder="1" applyAlignment="1">
      <alignment vertical="center" wrapText="1"/>
    </xf>
    <xf numFmtId="0" fontId="34" fillId="15" borderId="80" xfId="0" applyFont="1" applyFill="1" applyBorder="1" applyAlignment="1">
      <alignment vertical="center" wrapText="1"/>
    </xf>
    <xf numFmtId="0" fontId="26" fillId="16" borderId="76" xfId="2" applyNumberFormat="1" applyFont="1" applyFill="1" applyBorder="1" applyAlignment="1" applyProtection="1">
      <alignment horizontal="left"/>
      <protection locked="0"/>
    </xf>
    <xf numFmtId="0" fontId="26" fillId="18" borderId="0" xfId="0" applyFont="1" applyFill="1" applyAlignment="1">
      <alignment wrapText="1"/>
    </xf>
    <xf numFmtId="0" fontId="26" fillId="18" borderId="0" xfId="0" applyFont="1" applyFill="1"/>
    <xf numFmtId="0" fontId="26" fillId="16" borderId="79" xfId="2" applyNumberFormat="1" applyFont="1" applyFill="1" applyBorder="1" applyAlignment="1" applyProtection="1">
      <alignment horizontal="left"/>
      <protection locked="0"/>
    </xf>
    <xf numFmtId="10" fontId="26" fillId="16" borderId="76" xfId="3" applyNumberFormat="1" applyFont="1" applyFill="1" applyBorder="1" applyAlignment="1" applyProtection="1">
      <alignment horizontal="left"/>
      <protection locked="0"/>
    </xf>
    <xf numFmtId="0" fontId="26" fillId="16" borderId="80" xfId="2" applyNumberFormat="1" applyFont="1" applyFill="1" applyBorder="1" applyAlignment="1" applyProtection="1">
      <alignment horizontal="left"/>
      <protection locked="0"/>
    </xf>
    <xf numFmtId="0" fontId="26" fillId="6" borderId="86" xfId="0" applyFont="1" applyFill="1" applyBorder="1" applyAlignment="1">
      <alignment horizontal="right" vertical="center"/>
    </xf>
    <xf numFmtId="0" fontId="26" fillId="6" borderId="196" xfId="0" applyFont="1" applyFill="1" applyBorder="1" applyAlignment="1">
      <alignment horizontal="right" vertical="center"/>
    </xf>
    <xf numFmtId="0" fontId="26" fillId="6" borderId="196" xfId="0" applyFont="1" applyFill="1" applyBorder="1" applyAlignment="1">
      <alignment vertical="center"/>
    </xf>
    <xf numFmtId="0" fontId="26" fillId="6" borderId="123" xfId="0" applyFont="1" applyFill="1" applyBorder="1" applyAlignment="1">
      <alignment vertical="center"/>
    </xf>
    <xf numFmtId="0" fontId="26" fillId="6" borderId="7" xfId="0" applyFont="1" applyFill="1" applyBorder="1" applyAlignment="1">
      <alignment horizontal="right" vertical="center"/>
    </xf>
    <xf numFmtId="0" fontId="26" fillId="6" borderId="0" xfId="0" applyFont="1" applyFill="1" applyAlignment="1">
      <alignment horizontal="right" vertical="center"/>
    </xf>
    <xf numFmtId="0" fontId="26" fillId="6" borderId="0" xfId="0" applyFont="1" applyFill="1" applyAlignment="1">
      <alignment vertical="center"/>
    </xf>
    <xf numFmtId="0" fontId="26" fillId="6" borderId="8" xfId="0" applyFont="1" applyFill="1" applyBorder="1" applyAlignment="1">
      <alignment vertical="center"/>
    </xf>
    <xf numFmtId="0" fontId="26" fillId="6" borderId="10" xfId="0" applyFont="1" applyFill="1" applyBorder="1" applyAlignment="1">
      <alignment vertical="center"/>
    </xf>
    <xf numFmtId="168" fontId="26" fillId="6" borderId="11" xfId="0" applyNumberFormat="1" applyFont="1" applyFill="1" applyBorder="1" applyAlignment="1">
      <alignment horizontal="center" vertical="center"/>
    </xf>
    <xf numFmtId="0" fontId="26" fillId="6" borderId="86" xfId="0" applyFont="1" applyFill="1" applyBorder="1" applyAlignment="1">
      <alignment vertical="center"/>
    </xf>
    <xf numFmtId="9" fontId="26" fillId="6" borderId="197" xfId="0" applyNumberFormat="1" applyFont="1" applyFill="1" applyBorder="1" applyAlignment="1">
      <alignment horizontal="center" vertical="center"/>
    </xf>
    <xf numFmtId="0" fontId="26" fillId="6" borderId="198" xfId="1" applyNumberFormat="1" applyFont="1" applyFill="1" applyBorder="1" applyAlignment="1" applyProtection="1">
      <alignment horizontal="center" vertical="center"/>
    </xf>
    <xf numFmtId="0" fontId="26" fillId="6" borderId="7" xfId="0" applyFont="1" applyFill="1" applyBorder="1" applyAlignment="1">
      <alignment vertical="center"/>
    </xf>
    <xf numFmtId="171" fontId="26" fillId="6" borderId="199" xfId="0" applyNumberFormat="1" applyFont="1" applyFill="1" applyBorder="1" applyAlignment="1">
      <alignment horizontal="center" vertical="center"/>
    </xf>
    <xf numFmtId="0" fontId="26" fillId="6" borderId="200" xfId="1" applyNumberFormat="1" applyFont="1" applyFill="1" applyBorder="1" applyAlignment="1" applyProtection="1">
      <alignment horizontal="center" vertical="center"/>
    </xf>
    <xf numFmtId="6" fontId="26" fillId="6" borderId="199" xfId="0" applyNumberFormat="1" applyFont="1" applyFill="1" applyBorder="1" applyAlignment="1">
      <alignment horizontal="center" vertical="center"/>
    </xf>
    <xf numFmtId="168" fontId="26" fillId="6" borderId="200" xfId="2" applyNumberFormat="1" applyFont="1" applyFill="1" applyBorder="1" applyAlignment="1" applyProtection="1">
      <alignment horizontal="center" vertical="center"/>
    </xf>
    <xf numFmtId="168" fontId="26" fillId="6" borderId="201" xfId="0" applyNumberFormat="1" applyFont="1" applyFill="1" applyBorder="1" applyAlignment="1">
      <alignment horizontal="center" vertical="center"/>
    </xf>
    <xf numFmtId="168" fontId="26" fillId="6" borderId="202" xfId="2" applyNumberFormat="1" applyFont="1" applyFill="1" applyBorder="1" applyAlignment="1" applyProtection="1">
      <alignment horizontal="center" vertical="center"/>
    </xf>
    <xf numFmtId="168" fontId="26" fillId="6" borderId="7" xfId="0" applyNumberFormat="1" applyFont="1" applyFill="1" applyBorder="1" applyAlignment="1">
      <alignment horizontal="center" vertical="center"/>
    </xf>
    <xf numFmtId="168" fontId="26" fillId="6" borderId="10" xfId="2" applyNumberFormat="1" applyFont="1" applyFill="1" applyBorder="1" applyAlignment="1" applyProtection="1">
      <alignment horizontal="center" vertical="center"/>
    </xf>
    <xf numFmtId="168" fontId="26" fillId="6" borderId="86" xfId="0" applyNumberFormat="1" applyFont="1" applyFill="1" applyBorder="1" applyAlignment="1">
      <alignment horizontal="center" vertical="center"/>
    </xf>
    <xf numFmtId="0" fontId="26" fillId="6" borderId="174" xfId="0" applyFont="1" applyFill="1" applyBorder="1" applyAlignment="1">
      <alignment vertical="center"/>
    </xf>
    <xf numFmtId="0" fontId="26" fillId="6" borderId="173" xfId="0" applyFont="1" applyFill="1" applyBorder="1" applyAlignment="1">
      <alignment vertical="center"/>
    </xf>
    <xf numFmtId="168" fontId="26" fillId="6" borderId="0" xfId="0" applyNumberFormat="1" applyFont="1" applyFill="1" applyAlignment="1">
      <alignment horizontal="center" vertical="center"/>
    </xf>
    <xf numFmtId="168" fontId="26" fillId="6" borderId="7" xfId="0" applyNumberFormat="1" applyFont="1" applyFill="1" applyBorder="1" applyAlignment="1">
      <alignment vertical="center"/>
    </xf>
    <xf numFmtId="0" fontId="26" fillId="6" borderId="0" xfId="0" applyFont="1" applyFill="1" applyAlignment="1">
      <alignment horizontal="left" vertical="center"/>
    </xf>
    <xf numFmtId="168" fontId="26" fillId="6" borderId="20" xfId="0" applyNumberFormat="1" applyFont="1" applyFill="1" applyBorder="1" applyAlignment="1">
      <alignment horizontal="center" vertical="center"/>
    </xf>
    <xf numFmtId="168" fontId="26" fillId="6" borderId="199" xfId="0" applyNumberFormat="1" applyFont="1" applyFill="1" applyBorder="1" applyAlignment="1">
      <alignment horizontal="center" vertical="center"/>
    </xf>
    <xf numFmtId="168" fontId="26" fillId="6" borderId="203" xfId="2" applyNumberFormat="1" applyFont="1" applyFill="1" applyBorder="1" applyAlignment="1" applyProtection="1">
      <alignment horizontal="center" vertical="center"/>
    </xf>
    <xf numFmtId="0" fontId="71" fillId="6" borderId="196" xfId="0" applyFont="1" applyFill="1" applyBorder="1" applyAlignment="1">
      <alignment vertical="center"/>
    </xf>
    <xf numFmtId="0" fontId="71" fillId="6" borderId="196" xfId="0" applyFont="1" applyFill="1" applyBorder="1" applyAlignment="1">
      <alignment horizontal="right" vertical="center"/>
    </xf>
    <xf numFmtId="170" fontId="77" fillId="7" borderId="196" xfId="0" applyNumberFormat="1" applyFont="1" applyFill="1" applyBorder="1" applyAlignment="1">
      <alignment vertical="center"/>
    </xf>
    <xf numFmtId="0" fontId="71" fillId="6" borderId="172" xfId="0" applyFont="1" applyFill="1" applyBorder="1" applyAlignment="1">
      <alignment vertical="center"/>
    </xf>
    <xf numFmtId="0" fontId="71" fillId="6" borderId="173" xfId="0" applyFont="1" applyFill="1" applyBorder="1" applyAlignment="1">
      <alignment vertical="center"/>
    </xf>
    <xf numFmtId="0" fontId="77" fillId="7" borderId="172" xfId="0" applyFont="1" applyFill="1" applyBorder="1" applyAlignment="1">
      <alignment horizontal="left" vertical="center"/>
    </xf>
    <xf numFmtId="10" fontId="77" fillId="7" borderId="174" xfId="3" applyNumberFormat="1" applyFont="1" applyFill="1" applyBorder="1" applyAlignment="1">
      <alignment vertical="center"/>
    </xf>
    <xf numFmtId="14" fontId="19" fillId="12" borderId="173" xfId="0" applyNumberFormat="1" applyFont="1" applyFill="1" applyBorder="1"/>
    <xf numFmtId="0" fontId="19" fillId="11" borderId="172" xfId="0" applyFont="1" applyFill="1" applyBorder="1"/>
    <xf numFmtId="0" fontId="26" fillId="4" borderId="196" xfId="0" applyFont="1" applyFill="1" applyBorder="1" applyAlignment="1">
      <alignment vertical="center"/>
    </xf>
    <xf numFmtId="0" fontId="67" fillId="0" borderId="196" xfId="0" applyFont="1" applyBorder="1" applyAlignment="1">
      <alignment vertical="center"/>
    </xf>
    <xf numFmtId="0" fontId="26" fillId="0" borderId="196" xfId="0" quotePrefix="1" applyFont="1" applyBorder="1" applyAlignment="1">
      <alignment vertical="center" wrapText="1"/>
    </xf>
    <xf numFmtId="0" fontId="26" fillId="7" borderId="196" xfId="0" applyFont="1" applyFill="1" applyBorder="1" applyAlignment="1">
      <alignment horizontal="right"/>
    </xf>
    <xf numFmtId="166" fontId="26" fillId="7" borderId="196" xfId="0" applyNumberFormat="1" applyFont="1" applyFill="1" applyBorder="1"/>
    <xf numFmtId="170" fontId="26" fillId="7" borderId="196" xfId="0" applyNumberFormat="1" applyFont="1" applyFill="1" applyBorder="1"/>
    <xf numFmtId="0" fontId="68" fillId="7" borderId="196" xfId="0" applyFont="1" applyFill="1" applyBorder="1" applyAlignment="1">
      <alignment vertical="center"/>
    </xf>
    <xf numFmtId="0" fontId="68" fillId="7" borderId="196" xfId="0" applyFont="1" applyFill="1" applyBorder="1" applyAlignment="1">
      <alignment horizontal="right" vertical="center"/>
    </xf>
    <xf numFmtId="166" fontId="26" fillId="7" borderId="196" xfId="2" applyNumberFormat="1" applyFont="1" applyFill="1" applyBorder="1" applyAlignment="1" applyProtection="1">
      <alignment vertical="center"/>
    </xf>
    <xf numFmtId="0" fontId="68" fillId="7" borderId="172" xfId="0" applyFont="1" applyFill="1" applyBorder="1" applyAlignment="1">
      <alignment vertical="center"/>
    </xf>
    <xf numFmtId="0" fontId="68" fillId="7" borderId="174" xfId="0" applyFont="1" applyFill="1" applyBorder="1" applyAlignment="1">
      <alignment vertical="center"/>
    </xf>
    <xf numFmtId="166" fontId="68" fillId="7" borderId="174" xfId="2" applyNumberFormat="1" applyFont="1" applyFill="1" applyBorder="1" applyAlignment="1" applyProtection="1">
      <alignment horizontal="right" vertical="center"/>
    </xf>
    <xf numFmtId="166" fontId="26" fillId="7" borderId="174" xfId="2" applyNumberFormat="1" applyFont="1" applyFill="1" applyBorder="1" applyAlignment="1" applyProtection="1">
      <alignment vertical="center"/>
    </xf>
    <xf numFmtId="166" fontId="26" fillId="7" borderId="173" xfId="2" applyNumberFormat="1" applyFont="1" applyFill="1" applyBorder="1" applyAlignment="1" applyProtection="1">
      <alignment vertical="center"/>
    </xf>
    <xf numFmtId="0" fontId="26" fillId="7" borderId="196" xfId="0" applyFont="1" applyFill="1" applyBorder="1" applyAlignment="1">
      <alignment horizontal="right" vertical="center"/>
    </xf>
    <xf numFmtId="0" fontId="26" fillId="7" borderId="172" xfId="0" applyFont="1" applyFill="1" applyBorder="1" applyAlignment="1">
      <alignment vertical="center"/>
    </xf>
    <xf numFmtId="0" fontId="26" fillId="7" borderId="174" xfId="0" applyFont="1" applyFill="1" applyBorder="1" applyAlignment="1">
      <alignment horizontal="right" vertical="center"/>
    </xf>
    <xf numFmtId="0" fontId="26" fillId="7" borderId="174" xfId="0" applyFont="1" applyFill="1" applyBorder="1" applyAlignment="1">
      <alignment horizontal="left" vertical="center"/>
    </xf>
    <xf numFmtId="10" fontId="26" fillId="7" borderId="174" xfId="3" applyNumberFormat="1" applyFont="1" applyFill="1" applyBorder="1" applyAlignment="1" applyProtection="1">
      <alignment vertical="center"/>
    </xf>
    <xf numFmtId="0" fontId="32" fillId="7" borderId="196" xfId="0" applyFont="1" applyFill="1" applyBorder="1" applyAlignment="1">
      <alignment horizontal="left" vertical="center"/>
    </xf>
    <xf numFmtId="0" fontId="32" fillId="7" borderId="196" xfId="0" applyFont="1" applyFill="1" applyBorder="1" applyAlignment="1">
      <alignment vertical="center"/>
    </xf>
    <xf numFmtId="170" fontId="32" fillId="7" borderId="196" xfId="0" applyNumberFormat="1" applyFont="1" applyFill="1" applyBorder="1" applyAlignment="1">
      <alignment vertical="center"/>
    </xf>
    <xf numFmtId="0" fontId="23" fillId="6" borderId="172" xfId="0" applyFont="1" applyFill="1" applyBorder="1" applyAlignment="1">
      <alignment horizontal="right"/>
    </xf>
    <xf numFmtId="166" fontId="23" fillId="6" borderId="174" xfId="0" applyNumberFormat="1" applyFont="1" applyFill="1" applyBorder="1"/>
    <xf numFmtId="10" fontId="23" fillId="6" borderId="183" xfId="3" applyNumberFormat="1" applyFont="1" applyFill="1" applyBorder="1" applyProtection="1"/>
    <xf numFmtId="0" fontId="40" fillId="7" borderId="172" xfId="0" applyFont="1" applyFill="1" applyBorder="1" applyAlignment="1">
      <alignment horizontal="right" vertical="center"/>
    </xf>
    <xf numFmtId="10" fontId="40" fillId="7" borderId="174" xfId="3" applyNumberFormat="1" applyFont="1" applyFill="1" applyBorder="1" applyAlignment="1" applyProtection="1">
      <alignment vertical="center"/>
    </xf>
    <xf numFmtId="170" fontId="40" fillId="7" borderId="183" xfId="0" applyNumberFormat="1" applyFont="1" applyFill="1" applyBorder="1" applyAlignment="1">
      <alignment vertical="center"/>
    </xf>
    <xf numFmtId="166" fontId="40" fillId="7" borderId="174" xfId="0" applyNumberFormat="1" applyFont="1" applyFill="1" applyBorder="1" applyAlignment="1">
      <alignment vertical="center"/>
    </xf>
    <xf numFmtId="0" fontId="35" fillId="0" borderId="169" xfId="0" applyFont="1" applyBorder="1"/>
    <xf numFmtId="0" fontId="23" fillId="0" borderId="204" xfId="0" applyFont="1" applyBorder="1"/>
    <xf numFmtId="49" fontId="0" fillId="0" borderId="0" xfId="0" applyNumberFormat="1"/>
    <xf numFmtId="0" fontId="4" fillId="16" borderId="76" xfId="5" applyNumberFormat="1" applyFill="1" applyBorder="1" applyAlignment="1" applyProtection="1">
      <alignment horizontal="left"/>
      <protection locked="0"/>
    </xf>
    <xf numFmtId="0" fontId="40" fillId="0" borderId="0" xfId="0" applyFont="1" applyProtection="1">
      <protection hidden="1"/>
    </xf>
    <xf numFmtId="0" fontId="22" fillId="15" borderId="117" xfId="0" applyFont="1" applyFill="1" applyBorder="1" applyAlignment="1">
      <alignment vertical="center"/>
    </xf>
    <xf numFmtId="0" fontId="96" fillId="0" borderId="0" xfId="0" applyFont="1"/>
    <xf numFmtId="0" fontId="67" fillId="0" borderId="0" xfId="0" applyFont="1" applyAlignment="1" applyProtection="1">
      <alignment horizontal="center"/>
      <protection hidden="1"/>
    </xf>
    <xf numFmtId="0" fontId="31" fillId="0" borderId="73" xfId="0" applyFont="1" applyBorder="1" applyAlignment="1" applyProtection="1">
      <alignment vertical="center"/>
      <protection hidden="1"/>
    </xf>
    <xf numFmtId="0" fontId="31" fillId="0" borderId="75" xfId="0" applyFont="1" applyBorder="1" applyAlignment="1" applyProtection="1">
      <alignment horizontal="center" vertical="center"/>
      <protection hidden="1"/>
    </xf>
    <xf numFmtId="0" fontId="94" fillId="0" borderId="79" xfId="0" applyFont="1" applyBorder="1"/>
    <xf numFmtId="166" fontId="40" fillId="0" borderId="80" xfId="2" applyNumberFormat="1" applyFont="1" applyFill="1" applyBorder="1" applyProtection="1">
      <protection locked="0"/>
    </xf>
    <xf numFmtId="9" fontId="26" fillId="16" borderId="79" xfId="3" applyFont="1" applyFill="1" applyBorder="1" applyAlignment="1" applyProtection="1">
      <alignment horizontal="left"/>
      <protection locked="0"/>
    </xf>
    <xf numFmtId="0" fontId="26" fillId="16" borderId="117" xfId="0" applyFont="1" applyFill="1" applyBorder="1" applyAlignment="1" applyProtection="1">
      <alignment horizontal="center"/>
      <protection locked="0"/>
    </xf>
    <xf numFmtId="1" fontId="26" fillId="16" borderId="117" xfId="0" applyNumberFormat="1" applyFont="1" applyFill="1" applyBorder="1" applyProtection="1">
      <protection locked="0"/>
    </xf>
    <xf numFmtId="0" fontId="27" fillId="0" borderId="0" xfId="0" applyFont="1" applyAlignment="1">
      <alignment vertical="center" wrapText="1"/>
    </xf>
    <xf numFmtId="0" fontId="0" fillId="7" borderId="1" xfId="3" applyNumberFormat="1" applyFont="1" applyFill="1" applyBorder="1" applyAlignment="1">
      <alignment vertical="center"/>
    </xf>
    <xf numFmtId="166" fontId="26" fillId="0" borderId="0" xfId="0" applyNumberFormat="1" applyFont="1"/>
    <xf numFmtId="0" fontId="97" fillId="0" borderId="0" xfId="5" applyFont="1" applyAlignment="1">
      <alignment vertical="center"/>
    </xf>
    <xf numFmtId="0" fontId="93" fillId="0" borderId="207" xfId="5" applyFont="1" applyBorder="1"/>
    <xf numFmtId="0" fontId="68" fillId="0" borderId="0" xfId="0" applyFont="1" applyAlignment="1">
      <alignment horizontal="left" vertical="center"/>
    </xf>
    <xf numFmtId="0" fontId="98" fillId="0" borderId="0" xfId="0" applyFont="1"/>
    <xf numFmtId="168" fontId="23" fillId="0" borderId="0" xfId="0" applyNumberFormat="1" applyFont="1" applyAlignment="1">
      <alignment vertical="center"/>
    </xf>
    <xf numFmtId="1" fontId="0" fillId="5" borderId="45" xfId="0" applyNumberFormat="1" applyFill="1" applyBorder="1" applyAlignment="1" applyProtection="1">
      <alignment vertical="center"/>
      <protection locked="0"/>
    </xf>
    <xf numFmtId="49" fontId="26" fillId="16" borderId="76" xfId="0" applyNumberFormat="1" applyFont="1" applyFill="1" applyBorder="1" applyAlignment="1" applyProtection="1">
      <alignment horizontal="left" vertical="center"/>
      <protection locked="0"/>
    </xf>
    <xf numFmtId="0" fontId="0" fillId="0" borderId="0" xfId="0" applyProtection="1">
      <protection locked="0"/>
    </xf>
    <xf numFmtId="0" fontId="0" fillId="0" borderId="0" xfId="0" applyAlignment="1" applyProtection="1">
      <alignment horizontal="left"/>
      <protection locked="0"/>
    </xf>
    <xf numFmtId="49" fontId="0" fillId="0" borderId="0" xfId="0" applyNumberFormat="1" applyProtection="1">
      <protection locked="0"/>
    </xf>
    <xf numFmtId="0" fontId="95" fillId="0" borderId="0" xfId="0" applyFont="1"/>
    <xf numFmtId="0" fontId="3" fillId="0" borderId="20" xfId="0" applyFont="1" applyBorder="1"/>
    <xf numFmtId="49" fontId="0" fillId="0" borderId="0" xfId="0" applyNumberFormat="1" applyAlignment="1" applyProtection="1">
      <alignment horizontal="left"/>
      <protection locked="0"/>
    </xf>
    <xf numFmtId="168" fontId="0" fillId="0" borderId="0" xfId="0" applyNumberFormat="1" applyProtection="1">
      <protection locked="0"/>
    </xf>
    <xf numFmtId="1"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9" fontId="0" fillId="0" borderId="0" xfId="3" applyFont="1" applyFill="1" applyAlignment="1" applyProtection="1">
      <alignment horizontal="left"/>
      <protection locked="0"/>
    </xf>
    <xf numFmtId="9" fontId="0" fillId="0" borderId="0" xfId="0" applyNumberFormat="1" applyAlignment="1" applyProtection="1">
      <alignment horizontal="left"/>
      <protection locked="0"/>
    </xf>
    <xf numFmtId="168" fontId="0" fillId="0" borderId="0" xfId="0" applyNumberFormat="1" applyAlignment="1" applyProtection="1">
      <alignment horizontal="left"/>
      <protection locked="0"/>
    </xf>
    <xf numFmtId="168" fontId="0" fillId="0" borderId="0" xfId="1" applyNumberFormat="1" applyFont="1" applyFill="1" applyAlignment="1" applyProtection="1">
      <alignment horizontal="left"/>
      <protection locked="0"/>
    </xf>
    <xf numFmtId="168" fontId="0" fillId="0" borderId="0" xfId="2" applyNumberFormat="1" applyFont="1" applyFill="1" applyAlignment="1" applyProtection="1">
      <alignment horizontal="left"/>
      <protection locked="0"/>
    </xf>
    <xf numFmtId="171" fontId="0" fillId="0" borderId="0" xfId="0" applyNumberFormat="1" applyAlignment="1" applyProtection="1">
      <alignment horizontal="left"/>
      <protection locked="0"/>
    </xf>
    <xf numFmtId="2" fontId="0" fillId="0" borderId="0" xfId="1" applyNumberFormat="1" applyFont="1" applyFill="1" applyAlignment="1" applyProtection="1">
      <alignment horizontal="left"/>
      <protection locked="0"/>
    </xf>
    <xf numFmtId="10" fontId="0" fillId="0" borderId="0" xfId="0" applyNumberFormat="1" applyAlignment="1" applyProtection="1">
      <alignment horizontal="left"/>
      <protection locked="0"/>
    </xf>
    <xf numFmtId="1" fontId="0" fillId="0" borderId="0" xfId="1" applyNumberFormat="1" applyFont="1" applyFill="1" applyAlignment="1" applyProtection="1">
      <alignment horizontal="left"/>
      <protection locked="0"/>
    </xf>
    <xf numFmtId="0" fontId="34" fillId="0" borderId="79" xfId="0" applyFont="1" applyBorder="1" applyAlignment="1">
      <alignment vertical="center" wrapText="1"/>
    </xf>
    <xf numFmtId="0" fontId="0" fillId="0" borderId="20" xfId="0" applyBorder="1" applyAlignment="1" applyProtection="1">
      <alignment horizontal="left"/>
      <protection locked="0"/>
    </xf>
    <xf numFmtId="49" fontId="0" fillId="0" borderId="20" xfId="0" applyNumberFormat="1" applyBorder="1"/>
    <xf numFmtId="0" fontId="3" fillId="0" borderId="0" xfId="0" applyFont="1"/>
    <xf numFmtId="0" fontId="31" fillId="0" borderId="73" xfId="0" applyFont="1" applyBorder="1" applyAlignment="1">
      <alignment vertical="center" wrapText="1"/>
    </xf>
    <xf numFmtId="0" fontId="27" fillId="0" borderId="0" xfId="0" quotePrefix="1" applyFont="1" applyAlignment="1">
      <alignment horizontal="left" vertical="center" wrapText="1"/>
    </xf>
    <xf numFmtId="10" fontId="71" fillId="6" borderId="2" xfId="3" applyNumberFormat="1" applyFont="1" applyFill="1" applyBorder="1" applyAlignment="1" applyProtection="1">
      <alignment horizontal="center" vertical="center"/>
    </xf>
    <xf numFmtId="10" fontId="71" fillId="6" borderId="14" xfId="3" applyNumberFormat="1" applyFont="1" applyFill="1" applyBorder="1" applyAlignment="1" applyProtection="1">
      <alignment horizontal="center" vertical="center"/>
    </xf>
    <xf numFmtId="9" fontId="71" fillId="6" borderId="2" xfId="3" applyFont="1" applyFill="1" applyBorder="1" applyAlignment="1" applyProtection="1">
      <alignment horizontal="center" vertical="center"/>
    </xf>
    <xf numFmtId="9" fontId="71" fillId="6" borderId="14" xfId="3" applyFont="1" applyFill="1" applyBorder="1" applyAlignment="1" applyProtection="1">
      <alignment horizontal="center" vertical="center"/>
    </xf>
    <xf numFmtId="0" fontId="6" fillId="4" borderId="4" xfId="0" applyFont="1" applyFill="1" applyBorder="1" applyAlignment="1">
      <alignment horizontal="center" vertical="center"/>
    </xf>
    <xf numFmtId="0" fontId="6" fillId="4" borderId="5" xfId="0" applyFont="1" applyFill="1" applyBorder="1" applyAlignment="1">
      <alignment horizontal="center" vertical="center"/>
    </xf>
    <xf numFmtId="0" fontId="71" fillId="6" borderId="2" xfId="1" applyNumberFormat="1" applyFont="1" applyFill="1" applyBorder="1" applyAlignment="1" applyProtection="1">
      <alignment horizontal="center" vertical="center"/>
    </xf>
    <xf numFmtId="0" fontId="71" fillId="6" borderId="14" xfId="1" applyNumberFormat="1" applyFont="1" applyFill="1" applyBorder="1" applyAlignment="1" applyProtection="1">
      <alignment horizontal="center" vertical="center"/>
    </xf>
    <xf numFmtId="0" fontId="69" fillId="15" borderId="4" xfId="0" applyFont="1" applyFill="1" applyBorder="1" applyAlignment="1">
      <alignment horizontal="center" vertical="center"/>
    </xf>
    <xf numFmtId="0" fontId="69" fillId="15" borderId="47" xfId="0" applyFont="1" applyFill="1" applyBorder="1" applyAlignment="1">
      <alignment horizontal="center" vertical="center"/>
    </xf>
    <xf numFmtId="0" fontId="69" fillId="15" borderId="5" xfId="0" applyFont="1" applyFill="1" applyBorder="1" applyAlignment="1">
      <alignment horizontal="center" vertical="center"/>
    </xf>
    <xf numFmtId="0" fontId="74" fillId="15" borderId="7" xfId="0" applyFont="1" applyFill="1" applyBorder="1" applyAlignment="1">
      <alignment horizontal="center" vertical="center"/>
    </xf>
    <xf numFmtId="0" fontId="74" fillId="15" borderId="0" xfId="0" applyFont="1" applyFill="1" applyAlignment="1">
      <alignment horizontal="center" vertical="center"/>
    </xf>
    <xf numFmtId="0" fontId="74" fillId="15" borderId="8" xfId="0" applyFont="1" applyFill="1" applyBorder="1" applyAlignment="1">
      <alignment horizontal="center" vertical="center"/>
    </xf>
    <xf numFmtId="0" fontId="74" fillId="15" borderId="4" xfId="0" applyFont="1" applyFill="1" applyBorder="1" applyAlignment="1">
      <alignment horizontal="center" vertical="center"/>
    </xf>
    <xf numFmtId="0" fontId="74" fillId="15" borderId="47" xfId="0" applyFont="1" applyFill="1" applyBorder="1" applyAlignment="1">
      <alignment horizontal="center" vertical="center"/>
    </xf>
    <xf numFmtId="0" fontId="74" fillId="15" borderId="5" xfId="0" applyFont="1" applyFill="1" applyBorder="1" applyAlignment="1">
      <alignment horizontal="center" vertical="center"/>
    </xf>
    <xf numFmtId="0" fontId="71" fillId="6" borderId="20" xfId="0" applyFont="1" applyFill="1" applyBorder="1" applyAlignment="1">
      <alignment horizontal="center" vertical="center"/>
    </xf>
    <xf numFmtId="0" fontId="71" fillId="6" borderId="11" xfId="0" applyFont="1" applyFill="1" applyBorder="1" applyAlignment="1">
      <alignment horizontal="center" vertical="center"/>
    </xf>
    <xf numFmtId="0" fontId="71" fillId="6" borderId="2" xfId="0" applyFont="1" applyFill="1" applyBorder="1" applyAlignment="1">
      <alignment horizontal="center" vertical="center"/>
    </xf>
    <xf numFmtId="0" fontId="71" fillId="6" borderId="14" xfId="0" applyFont="1" applyFill="1" applyBorder="1" applyAlignment="1">
      <alignment horizontal="center" vertical="center"/>
    </xf>
    <xf numFmtId="0" fontId="71" fillId="7" borderId="10" xfId="0" applyFont="1" applyFill="1" applyBorder="1" applyAlignment="1">
      <alignment horizontal="center" vertical="center"/>
    </xf>
    <xf numFmtId="0" fontId="71" fillId="7" borderId="20" xfId="0" applyFont="1" applyFill="1" applyBorder="1" applyAlignment="1">
      <alignment horizontal="center" vertical="center"/>
    </xf>
    <xf numFmtId="0" fontId="71" fillId="7" borderId="11" xfId="0" applyFont="1" applyFill="1" applyBorder="1" applyAlignment="1">
      <alignment horizontal="center" vertical="center"/>
    </xf>
    <xf numFmtId="1" fontId="71" fillId="7" borderId="13" xfId="0" applyNumberFormat="1" applyFont="1" applyFill="1" applyBorder="1" applyAlignment="1">
      <alignment horizontal="center" vertical="center"/>
    </xf>
    <xf numFmtId="1" fontId="71" fillId="7" borderId="2" xfId="0" applyNumberFormat="1" applyFont="1" applyFill="1" applyBorder="1" applyAlignment="1">
      <alignment horizontal="center" vertical="center"/>
    </xf>
    <xf numFmtId="1" fontId="71" fillId="7" borderId="14" xfId="0" applyNumberFormat="1" applyFont="1" applyFill="1" applyBorder="1" applyAlignment="1">
      <alignment horizontal="center" vertical="center"/>
    </xf>
    <xf numFmtId="9" fontId="71" fillId="6" borderId="2" xfId="3" applyFont="1" applyFill="1" applyBorder="1" applyAlignment="1">
      <alignment horizontal="center" vertical="center"/>
    </xf>
    <xf numFmtId="9" fontId="71" fillId="6" borderId="14" xfId="3" applyFont="1" applyFill="1" applyBorder="1" applyAlignment="1">
      <alignment horizontal="center" vertical="center"/>
    </xf>
    <xf numFmtId="10" fontId="71" fillId="6" borderId="2" xfId="3" applyNumberFormat="1" applyFont="1" applyFill="1" applyBorder="1" applyAlignment="1">
      <alignment horizontal="center" vertical="center"/>
    </xf>
    <xf numFmtId="10" fontId="71" fillId="6" borderId="14" xfId="3" applyNumberFormat="1" applyFont="1" applyFill="1" applyBorder="1" applyAlignment="1">
      <alignment horizontal="center" vertical="center"/>
    </xf>
    <xf numFmtId="168" fontId="71" fillId="6" borderId="2" xfId="0" applyNumberFormat="1" applyFont="1" applyFill="1" applyBorder="1" applyAlignment="1">
      <alignment horizontal="center" vertical="center"/>
    </xf>
    <xf numFmtId="168" fontId="71" fillId="6" borderId="14" xfId="0" applyNumberFormat="1" applyFont="1" applyFill="1" applyBorder="1" applyAlignment="1">
      <alignment horizontal="center" vertical="center"/>
    </xf>
    <xf numFmtId="9" fontId="71" fillId="7" borderId="13" xfId="0" applyNumberFormat="1" applyFont="1" applyFill="1" applyBorder="1" applyAlignment="1">
      <alignment horizontal="center" vertical="center"/>
    </xf>
    <xf numFmtId="9" fontId="71" fillId="7" borderId="2" xfId="0" applyNumberFormat="1" applyFont="1" applyFill="1" applyBorder="1" applyAlignment="1">
      <alignment horizontal="center" vertical="center"/>
    </xf>
    <xf numFmtId="9" fontId="71" fillId="7" borderId="14" xfId="0" applyNumberFormat="1" applyFont="1" applyFill="1" applyBorder="1" applyAlignment="1">
      <alignment horizontal="center" vertical="center"/>
    </xf>
    <xf numFmtId="10" fontId="71" fillId="7" borderId="13" xfId="0" applyNumberFormat="1" applyFont="1" applyFill="1" applyBorder="1" applyAlignment="1">
      <alignment horizontal="center" vertical="center"/>
    </xf>
    <xf numFmtId="10" fontId="71" fillId="7" borderId="2" xfId="0" applyNumberFormat="1" applyFont="1" applyFill="1" applyBorder="1" applyAlignment="1">
      <alignment horizontal="center" vertical="center"/>
    </xf>
    <xf numFmtId="10" fontId="71" fillId="7" borderId="14" xfId="0" applyNumberFormat="1" applyFont="1" applyFill="1" applyBorder="1" applyAlignment="1">
      <alignment horizontal="center" vertical="center"/>
    </xf>
    <xf numFmtId="168" fontId="71" fillId="7" borderId="13" xfId="0" applyNumberFormat="1" applyFont="1" applyFill="1" applyBorder="1" applyAlignment="1">
      <alignment horizontal="center" vertical="center"/>
    </xf>
    <xf numFmtId="168" fontId="71" fillId="7" borderId="2" xfId="0" applyNumberFormat="1" applyFont="1" applyFill="1" applyBorder="1" applyAlignment="1">
      <alignment horizontal="center" vertical="center"/>
    </xf>
    <xf numFmtId="168" fontId="71" fillId="7" borderId="14" xfId="0" applyNumberFormat="1" applyFont="1" applyFill="1" applyBorder="1" applyAlignment="1">
      <alignment horizontal="center" vertical="center"/>
    </xf>
    <xf numFmtId="0" fontId="71" fillId="7" borderId="13" xfId="1" applyNumberFormat="1" applyFont="1" applyFill="1" applyBorder="1" applyAlignment="1" applyProtection="1">
      <alignment horizontal="center" vertical="center"/>
    </xf>
    <xf numFmtId="0" fontId="71" fillId="7" borderId="2" xfId="1" applyNumberFormat="1" applyFont="1" applyFill="1" applyBorder="1" applyAlignment="1" applyProtection="1">
      <alignment horizontal="center" vertical="center"/>
    </xf>
    <xf numFmtId="0" fontId="71" fillId="7" borderId="14" xfId="1" applyNumberFormat="1" applyFont="1" applyFill="1" applyBorder="1" applyAlignment="1" applyProtection="1">
      <alignment horizontal="center" vertical="center"/>
    </xf>
    <xf numFmtId="0" fontId="18" fillId="12" borderId="172" xfId="0" applyFont="1" applyFill="1" applyBorder="1" applyAlignment="1">
      <alignment horizontal="right"/>
    </xf>
    <xf numFmtId="0" fontId="18" fillId="12" borderId="174" xfId="0" applyFont="1" applyFill="1" applyBorder="1" applyAlignment="1">
      <alignment horizontal="right"/>
    </xf>
    <xf numFmtId="0" fontId="18" fillId="12" borderId="172" xfId="0" applyFont="1" applyFill="1" applyBorder="1"/>
    <xf numFmtId="0" fontId="18" fillId="12" borderId="174" xfId="0" applyFont="1" applyFill="1" applyBorder="1"/>
    <xf numFmtId="0" fontId="18" fillId="11" borderId="7" xfId="0" applyFont="1" applyFill="1" applyBorder="1" applyAlignment="1">
      <alignment horizontal="right"/>
    </xf>
    <xf numFmtId="0" fontId="18" fillId="11" borderId="0" xfId="0" applyFont="1" applyFill="1" applyAlignment="1">
      <alignment horizontal="right"/>
    </xf>
    <xf numFmtId="0" fontId="21" fillId="11" borderId="0" xfId="0" applyFont="1" applyFill="1"/>
    <xf numFmtId="0" fontId="21" fillId="11" borderId="44" xfId="0" applyFont="1" applyFill="1" applyBorder="1"/>
    <xf numFmtId="0" fontId="18" fillId="11" borderId="34" xfId="0" applyFont="1" applyFill="1" applyBorder="1"/>
    <xf numFmtId="0" fontId="18" fillId="11" borderId="43" xfId="0" applyFont="1" applyFill="1" applyBorder="1"/>
    <xf numFmtId="0" fontId="18" fillId="11" borderId="0" xfId="0" applyFont="1" applyFill="1"/>
    <xf numFmtId="0" fontId="18" fillId="11" borderId="44" xfId="0" applyFont="1" applyFill="1" applyBorder="1"/>
    <xf numFmtId="0" fontId="5" fillId="3" borderId="0" xfId="0" applyFont="1" applyFill="1" applyAlignment="1">
      <alignment horizontal="center" vertical="center"/>
    </xf>
    <xf numFmtId="0" fontId="16" fillId="0" borderId="4" xfId="0" applyFont="1" applyBorder="1"/>
    <xf numFmtId="0" fontId="16" fillId="0" borderId="47" xfId="0" applyFont="1" applyBorder="1"/>
    <xf numFmtId="0" fontId="16" fillId="0" borderId="48" xfId="0" applyFont="1" applyBorder="1"/>
    <xf numFmtId="0" fontId="16" fillId="0" borderId="49" xfId="0" applyFont="1" applyBorder="1"/>
    <xf numFmtId="0" fontId="16" fillId="0" borderId="24" xfId="0" applyFont="1" applyBorder="1"/>
    <xf numFmtId="0" fontId="16" fillId="0" borderId="0" xfId="0" applyFont="1"/>
    <xf numFmtId="0" fontId="16" fillId="0" borderId="44" xfId="0" applyFont="1" applyBorder="1"/>
    <xf numFmtId="0" fontId="6" fillId="4" borderId="47" xfId="0" applyFont="1" applyFill="1" applyBorder="1" applyAlignment="1">
      <alignment horizontal="center" vertical="center"/>
    </xf>
    <xf numFmtId="0" fontId="0" fillId="10" borderId="172" xfId="0" applyFill="1" applyBorder="1" applyAlignment="1">
      <alignment horizontal="left" vertical="center"/>
    </xf>
    <xf numFmtId="0" fontId="0" fillId="10" borderId="174" xfId="0" applyFill="1" applyBorder="1" applyAlignment="1">
      <alignment horizontal="left" vertical="center"/>
    </xf>
    <xf numFmtId="168" fontId="71" fillId="7" borderId="13" xfId="1" applyNumberFormat="1" applyFont="1" applyFill="1" applyBorder="1" applyAlignment="1" applyProtection="1">
      <alignment horizontal="center" vertical="center"/>
    </xf>
    <xf numFmtId="168" fontId="71" fillId="7" borderId="2" xfId="1" applyNumberFormat="1" applyFont="1" applyFill="1" applyBorder="1" applyAlignment="1" applyProtection="1">
      <alignment horizontal="center" vertical="center"/>
    </xf>
    <xf numFmtId="168" fontId="71" fillId="7" borderId="14" xfId="1" applyNumberFormat="1" applyFont="1" applyFill="1" applyBorder="1" applyAlignment="1" applyProtection="1">
      <alignment horizontal="center" vertical="center"/>
    </xf>
    <xf numFmtId="168" fontId="71" fillId="6" borderId="2" xfId="1" applyNumberFormat="1" applyFont="1" applyFill="1" applyBorder="1" applyAlignment="1" applyProtection="1">
      <alignment horizontal="center" vertical="center"/>
    </xf>
    <xf numFmtId="168" fontId="71" fillId="6" borderId="14" xfId="1" applyNumberFormat="1" applyFont="1" applyFill="1" applyBorder="1" applyAlignment="1" applyProtection="1">
      <alignment horizontal="center" vertical="center"/>
    </xf>
    <xf numFmtId="0" fontId="69" fillId="15" borderId="90" xfId="0" applyFont="1" applyFill="1" applyBorder="1" applyAlignment="1">
      <alignment horizontal="center" vertical="center"/>
    </xf>
    <xf numFmtId="0" fontId="69" fillId="15" borderId="2" xfId="0" applyFont="1" applyFill="1" applyBorder="1" applyAlignment="1">
      <alignment horizontal="center" vertical="center"/>
    </xf>
    <xf numFmtId="0" fontId="69" fillId="15" borderId="3" xfId="0" applyFont="1" applyFill="1" applyBorder="1" applyAlignment="1">
      <alignment horizontal="center" vertical="center"/>
    </xf>
    <xf numFmtId="9" fontId="71" fillId="7" borderId="13" xfId="1" applyNumberFormat="1" applyFont="1" applyFill="1" applyBorder="1" applyAlignment="1" applyProtection="1">
      <alignment horizontal="center" vertical="center"/>
    </xf>
    <xf numFmtId="9" fontId="71" fillId="7" borderId="2" xfId="1" applyNumberFormat="1" applyFont="1" applyFill="1" applyBorder="1" applyAlignment="1" applyProtection="1">
      <alignment horizontal="center" vertical="center"/>
    </xf>
    <xf numFmtId="9" fontId="71" fillId="7" borderId="14" xfId="1" applyNumberFormat="1" applyFont="1" applyFill="1" applyBorder="1" applyAlignment="1" applyProtection="1">
      <alignment horizontal="center" vertical="center"/>
    </xf>
    <xf numFmtId="10" fontId="71" fillId="7" borderId="13" xfId="1" applyNumberFormat="1" applyFont="1" applyFill="1" applyBorder="1" applyAlignment="1" applyProtection="1">
      <alignment horizontal="center" vertical="center"/>
    </xf>
    <xf numFmtId="10" fontId="71" fillId="7" borderId="2" xfId="1" applyNumberFormat="1" applyFont="1" applyFill="1" applyBorder="1" applyAlignment="1" applyProtection="1">
      <alignment horizontal="center" vertical="center"/>
    </xf>
    <xf numFmtId="10" fontId="71" fillId="7" borderId="14" xfId="1" applyNumberFormat="1" applyFont="1" applyFill="1" applyBorder="1" applyAlignment="1" applyProtection="1">
      <alignment horizontal="center" vertical="center"/>
    </xf>
    <xf numFmtId="0" fontId="7" fillId="7" borderId="0" xfId="0" applyFont="1" applyFill="1" applyAlignment="1">
      <alignment horizontal="right" vertical="center"/>
    </xf>
    <xf numFmtId="0" fontId="18" fillId="12" borderId="50" xfId="0" applyFont="1" applyFill="1" applyBorder="1" applyAlignment="1">
      <alignment horizontal="right"/>
    </xf>
    <xf numFmtId="0" fontId="18" fillId="12" borderId="51" xfId="0" applyFont="1" applyFill="1" applyBorder="1" applyAlignment="1">
      <alignment horizontal="right"/>
    </xf>
    <xf numFmtId="0" fontId="18" fillId="11" borderId="49" xfId="0" applyFont="1" applyFill="1" applyBorder="1" applyAlignment="1">
      <alignment horizontal="right"/>
    </xf>
    <xf numFmtId="0" fontId="18" fillId="11" borderId="24" xfId="0" applyFont="1" applyFill="1" applyBorder="1" applyAlignment="1">
      <alignment horizontal="right"/>
    </xf>
    <xf numFmtId="0" fontId="21" fillId="11" borderId="24" xfId="0" applyFont="1" applyFill="1" applyBorder="1"/>
    <xf numFmtId="0" fontId="21" fillId="11" borderId="46" xfId="0" applyFont="1" applyFill="1" applyBorder="1"/>
    <xf numFmtId="0" fontId="92" fillId="0" borderId="0" xfId="0" applyFont="1" applyAlignment="1">
      <alignment horizontal="left" vertical="center" wrapText="1"/>
    </xf>
    <xf numFmtId="0" fontId="68" fillId="0" borderId="0" xfId="0" applyFont="1" applyAlignment="1">
      <alignment horizontal="center"/>
    </xf>
    <xf numFmtId="0" fontId="31" fillId="41" borderId="0" xfId="0" applyFont="1" applyFill="1" applyAlignment="1">
      <alignment horizontal="left" vertical="center" wrapText="1"/>
    </xf>
    <xf numFmtId="0" fontId="26" fillId="6" borderId="41" xfId="0" applyFont="1" applyFill="1" applyBorder="1" applyAlignment="1">
      <alignment horizontal="center"/>
    </xf>
    <xf numFmtId="171" fontId="26" fillId="6" borderId="41" xfId="3" applyNumberFormat="1" applyFont="1" applyFill="1" applyBorder="1" applyAlignment="1" applyProtection="1">
      <alignment horizontal="center"/>
    </xf>
    <xf numFmtId="0" fontId="26" fillId="0" borderId="16" xfId="0" applyFont="1" applyBorder="1" applyAlignment="1">
      <alignment horizontal="left"/>
    </xf>
    <xf numFmtId="0" fontId="26" fillId="0" borderId="0" xfId="0" applyFont="1" applyAlignment="1">
      <alignment horizontal="left"/>
    </xf>
    <xf numFmtId="0" fontId="27" fillId="0" borderId="16" xfId="0" quotePrefix="1" applyFont="1" applyBorder="1" applyAlignment="1">
      <alignment horizontal="left" vertical="center" wrapText="1"/>
    </xf>
    <xf numFmtId="3" fontId="10" fillId="8" borderId="35" xfId="6" applyNumberFormat="1" applyFont="1" applyFill="1" applyBorder="1" applyAlignment="1">
      <alignment horizontal="center"/>
    </xf>
    <xf numFmtId="3" fontId="10" fillId="8" borderId="36" xfId="6" applyNumberFormat="1" applyFont="1" applyFill="1" applyBorder="1" applyAlignment="1">
      <alignment horizontal="center"/>
    </xf>
    <xf numFmtId="3" fontId="10" fillId="8" borderId="37" xfId="6" applyNumberFormat="1" applyFont="1" applyFill="1" applyBorder="1" applyAlignment="1">
      <alignment horizontal="center"/>
    </xf>
    <xf numFmtId="0" fontId="22" fillId="14" borderId="0" xfId="0" applyFont="1" applyFill="1" applyAlignment="1">
      <alignment horizontal="left" vertical="center"/>
    </xf>
    <xf numFmtId="0" fontId="26" fillId="13" borderId="0" xfId="0" applyFont="1" applyFill="1" applyAlignment="1">
      <alignment horizontal="center"/>
    </xf>
    <xf numFmtId="0" fontId="26" fillId="0" borderId="0" xfId="0" applyFont="1" applyAlignment="1">
      <alignment horizontal="left" vertical="center"/>
    </xf>
    <xf numFmtId="0" fontId="29" fillId="0" borderId="0" xfId="0" applyFont="1" applyAlignment="1">
      <alignment horizontal="center" vertical="center"/>
    </xf>
    <xf numFmtId="168" fontId="26" fillId="6" borderId="0" xfId="2" applyNumberFormat="1" applyFont="1" applyFill="1" applyBorder="1" applyAlignment="1" applyProtection="1">
      <alignment horizontal="center" vertical="center"/>
    </xf>
    <xf numFmtId="168" fontId="26" fillId="6" borderId="196" xfId="1" applyNumberFormat="1" applyFont="1" applyFill="1" applyBorder="1" applyAlignment="1" applyProtection="1">
      <alignment horizontal="center" vertical="center"/>
    </xf>
    <xf numFmtId="168" fontId="26" fillId="6" borderId="0" xfId="1" applyNumberFormat="1" applyFont="1" applyFill="1" applyBorder="1" applyAlignment="1" applyProtection="1">
      <alignment horizontal="center" vertical="center"/>
    </xf>
    <xf numFmtId="0" fontId="33" fillId="0" borderId="0" xfId="0" applyFont="1" applyAlignment="1">
      <alignment horizontal="left" vertical="center"/>
    </xf>
    <xf numFmtId="10" fontId="26" fillId="6" borderId="0" xfId="3" applyNumberFormat="1" applyFont="1" applyFill="1" applyBorder="1" applyAlignment="1" applyProtection="1">
      <alignment horizontal="center" vertical="center"/>
    </xf>
    <xf numFmtId="10" fontId="26" fillId="6" borderId="20" xfId="3" applyNumberFormat="1" applyFont="1" applyFill="1" applyBorder="1" applyAlignment="1" applyProtection="1">
      <alignment horizontal="center" vertical="center"/>
    </xf>
    <xf numFmtId="0" fontId="89" fillId="6" borderId="7" xfId="0" applyFont="1" applyFill="1" applyBorder="1" applyAlignment="1">
      <alignment horizontal="right" vertical="center" indent="8"/>
    </xf>
    <xf numFmtId="0" fontId="89" fillId="6" borderId="0" xfId="0" applyFont="1" applyFill="1" applyAlignment="1">
      <alignment horizontal="right" vertical="center" indent="8"/>
    </xf>
    <xf numFmtId="0" fontId="89" fillId="6" borderId="7" xfId="0" applyFont="1" applyFill="1" applyBorder="1" applyAlignment="1">
      <alignment horizontal="left" vertical="center" indent="8"/>
    </xf>
    <xf numFmtId="0" fontId="89" fillId="6" borderId="0" xfId="0" applyFont="1" applyFill="1" applyAlignment="1">
      <alignment horizontal="left" vertical="center" indent="8"/>
    </xf>
    <xf numFmtId="0" fontId="89" fillId="6" borderId="8" xfId="0" applyFont="1" applyFill="1" applyBorder="1" applyAlignment="1">
      <alignment horizontal="left" vertical="center" indent="8"/>
    </xf>
    <xf numFmtId="0" fontId="26" fillId="6" borderId="196" xfId="1" applyNumberFormat="1" applyFont="1" applyFill="1" applyBorder="1" applyAlignment="1" applyProtection="1">
      <alignment horizontal="center" vertical="center"/>
    </xf>
    <xf numFmtId="0" fontId="29" fillId="15" borderId="190" xfId="0" applyFont="1" applyFill="1" applyBorder="1" applyAlignment="1">
      <alignment horizontal="center" vertical="center"/>
    </xf>
    <xf numFmtId="0" fontId="29" fillId="15" borderId="136" xfId="0" applyFont="1" applyFill="1" applyBorder="1" applyAlignment="1">
      <alignment horizontal="center" vertical="center"/>
    </xf>
    <xf numFmtId="0" fontId="29" fillId="15" borderId="137" xfId="0" applyFont="1" applyFill="1" applyBorder="1" applyAlignment="1">
      <alignment horizontal="center" vertical="center"/>
    </xf>
    <xf numFmtId="0" fontId="27" fillId="0" borderId="0" xfId="0" applyFont="1" applyAlignment="1">
      <alignment horizontal="left" vertical="center" wrapText="1"/>
    </xf>
    <xf numFmtId="0" fontId="27" fillId="13" borderId="13" xfId="0" applyFont="1" applyFill="1" applyBorder="1" applyAlignment="1">
      <alignment horizontal="left" vertical="center" wrapText="1"/>
    </xf>
    <xf numFmtId="0" fontId="27" fillId="13" borderId="2" xfId="0" applyFont="1" applyFill="1" applyBorder="1" applyAlignment="1">
      <alignment horizontal="left" vertical="center" wrapText="1"/>
    </xf>
    <xf numFmtId="0" fontId="27" fillId="13" borderId="14" xfId="0" applyFont="1" applyFill="1" applyBorder="1" applyAlignment="1">
      <alignment horizontal="left" vertical="center" wrapText="1"/>
    </xf>
    <xf numFmtId="0" fontId="27" fillId="13" borderId="190" xfId="0" applyFont="1" applyFill="1" applyBorder="1" applyAlignment="1">
      <alignment horizontal="left" vertical="center" wrapText="1"/>
    </xf>
    <xf numFmtId="0" fontId="27" fillId="13" borderId="136" xfId="0" applyFont="1" applyFill="1" applyBorder="1" applyAlignment="1">
      <alignment horizontal="left" vertical="center" wrapText="1"/>
    </xf>
    <xf numFmtId="0" fontId="27" fillId="13" borderId="137" xfId="0" applyFont="1" applyFill="1" applyBorder="1" applyAlignment="1">
      <alignment horizontal="left" vertical="center" wrapText="1"/>
    </xf>
    <xf numFmtId="0" fontId="27" fillId="13" borderId="86" xfId="0" applyFont="1" applyFill="1" applyBorder="1" applyAlignment="1">
      <alignment horizontal="left" vertical="center" wrapText="1"/>
    </xf>
    <xf numFmtId="0" fontId="27" fillId="13" borderId="196" xfId="0" applyFont="1" applyFill="1" applyBorder="1" applyAlignment="1">
      <alignment horizontal="left" vertical="center" wrapText="1"/>
    </xf>
    <xf numFmtId="0" fontId="27" fillId="13" borderId="123" xfId="0" applyFont="1" applyFill="1" applyBorder="1" applyAlignment="1">
      <alignment horizontal="left" vertical="center" wrapText="1"/>
    </xf>
    <xf numFmtId="0" fontId="27" fillId="13" borderId="7" xfId="0" applyFont="1" applyFill="1" applyBorder="1" applyAlignment="1">
      <alignment horizontal="left" vertical="center" wrapText="1"/>
    </xf>
    <xf numFmtId="0" fontId="27" fillId="13" borderId="0" xfId="0" applyFont="1" applyFill="1" applyAlignment="1">
      <alignment horizontal="left" vertical="center" wrapText="1"/>
    </xf>
    <xf numFmtId="0" fontId="27" fillId="13" borderId="8" xfId="0" applyFont="1" applyFill="1" applyBorder="1" applyAlignment="1">
      <alignment horizontal="left" vertical="center" wrapText="1"/>
    </xf>
    <xf numFmtId="0" fontId="27" fillId="13" borderId="10" xfId="0" applyFont="1" applyFill="1" applyBorder="1" applyAlignment="1">
      <alignment horizontal="left" vertical="center" wrapText="1"/>
    </xf>
    <xf numFmtId="0" fontId="27" fillId="13" borderId="20" xfId="0" applyFont="1" applyFill="1" applyBorder="1" applyAlignment="1">
      <alignment horizontal="left" vertical="center" wrapText="1"/>
    </xf>
    <xf numFmtId="0" fontId="27" fillId="13" borderId="11" xfId="0" applyFont="1" applyFill="1" applyBorder="1" applyAlignment="1">
      <alignment horizontal="left" vertical="center" wrapText="1"/>
    </xf>
    <xf numFmtId="0" fontId="27" fillId="13" borderId="124" xfId="0" applyFont="1" applyFill="1" applyBorder="1" applyAlignment="1">
      <alignment horizontal="left" vertical="center" wrapText="1"/>
    </xf>
    <xf numFmtId="0" fontId="27" fillId="13" borderId="125" xfId="0" applyFont="1" applyFill="1" applyBorder="1" applyAlignment="1">
      <alignment horizontal="left" vertical="center" wrapText="1"/>
    </xf>
    <xf numFmtId="0" fontId="27" fillId="13" borderId="126" xfId="0" applyFont="1" applyFill="1" applyBorder="1" applyAlignment="1">
      <alignment horizontal="left" vertical="center" wrapText="1"/>
    </xf>
    <xf numFmtId="168" fontId="26" fillId="6" borderId="196" xfId="0" applyNumberFormat="1" applyFont="1" applyFill="1" applyBorder="1" applyAlignment="1">
      <alignment horizontal="center" vertical="center"/>
    </xf>
    <xf numFmtId="10" fontId="26" fillId="6" borderId="0" xfId="0" applyNumberFormat="1" applyFont="1" applyFill="1" applyAlignment="1">
      <alignment horizontal="center" vertical="center"/>
    </xf>
    <xf numFmtId="10" fontId="26" fillId="6" borderId="20" xfId="0" applyNumberFormat="1" applyFont="1" applyFill="1" applyBorder="1" applyAlignment="1">
      <alignment horizontal="center" vertical="center"/>
    </xf>
    <xf numFmtId="0" fontId="68" fillId="7" borderId="0" xfId="0" applyFont="1" applyFill="1" applyAlignment="1">
      <alignment horizontal="left" vertical="center"/>
    </xf>
    <xf numFmtId="0" fontId="26" fillId="7" borderId="120" xfId="0" applyFont="1" applyFill="1" applyBorder="1" applyAlignment="1">
      <alignment horizontal="right" vertical="center"/>
    </xf>
    <xf numFmtId="0" fontId="26" fillId="7" borderId="119" xfId="0" applyFont="1" applyFill="1" applyBorder="1" applyAlignment="1">
      <alignment horizontal="right" vertical="center"/>
    </xf>
    <xf numFmtId="0" fontId="27" fillId="0" borderId="7" xfId="0" applyFont="1" applyBorder="1" applyAlignment="1">
      <alignment horizontal="left" vertical="center" wrapText="1"/>
    </xf>
    <xf numFmtId="166" fontId="26" fillId="7" borderId="15" xfId="2" applyNumberFormat="1" applyFont="1" applyFill="1" applyBorder="1" applyAlignment="1" applyProtection="1">
      <alignment horizontal="center" vertical="center" wrapText="1"/>
    </xf>
    <xf numFmtId="0" fontId="68" fillId="7" borderId="7" xfId="0" applyFont="1" applyFill="1" applyBorder="1" applyAlignment="1">
      <alignment horizontal="right" vertical="center"/>
    </xf>
    <xf numFmtId="0" fontId="68" fillId="7" borderId="0" xfId="0" applyFont="1" applyFill="1" applyAlignment="1">
      <alignment horizontal="right" vertical="center"/>
    </xf>
    <xf numFmtId="0" fontId="31" fillId="15" borderId="4" xfId="0" applyFont="1" applyFill="1" applyBorder="1" applyAlignment="1">
      <alignment horizontal="center" vertical="center"/>
    </xf>
    <xf numFmtId="0" fontId="31" fillId="15" borderId="47" xfId="0" applyFont="1" applyFill="1" applyBorder="1" applyAlignment="1">
      <alignment horizontal="center" vertical="center"/>
    </xf>
    <xf numFmtId="0" fontId="31" fillId="15" borderId="5" xfId="0" applyFont="1" applyFill="1" applyBorder="1" applyAlignment="1">
      <alignment horizontal="center" vertical="center"/>
    </xf>
    <xf numFmtId="0" fontId="26" fillId="6" borderId="16" xfId="0" applyFont="1" applyFill="1" applyBorder="1" applyAlignment="1">
      <alignment horizontal="center"/>
    </xf>
    <xf numFmtId="0" fontId="26" fillId="6" borderId="8" xfId="0" applyFont="1" applyFill="1" applyBorder="1" applyAlignment="1">
      <alignment horizontal="center"/>
    </xf>
    <xf numFmtId="0" fontId="26" fillId="6" borderId="18" xfId="0" applyFont="1" applyFill="1" applyBorder="1" applyAlignment="1">
      <alignment horizontal="center"/>
    </xf>
    <xf numFmtId="0" fontId="26" fillId="6" borderId="11" xfId="0" applyFont="1" applyFill="1" applyBorder="1" applyAlignment="1">
      <alignment horizontal="center"/>
    </xf>
    <xf numFmtId="0" fontId="26" fillId="6" borderId="169" xfId="0" applyFont="1" applyFill="1" applyBorder="1" applyAlignment="1">
      <alignment horizontal="center"/>
    </xf>
    <xf numFmtId="0" fontId="26" fillId="6" borderId="123" xfId="0" applyFont="1" applyFill="1" applyBorder="1" applyAlignment="1">
      <alignment horizontal="center"/>
    </xf>
    <xf numFmtId="0" fontId="26" fillId="6" borderId="139" xfId="0" applyFont="1" applyFill="1" applyBorder="1" applyAlignment="1">
      <alignment horizontal="center"/>
    </xf>
    <xf numFmtId="0" fontId="26" fillId="6" borderId="173" xfId="0" applyFont="1" applyFill="1" applyBorder="1" applyAlignment="1">
      <alignment horizontal="center"/>
    </xf>
    <xf numFmtId="0" fontId="16" fillId="0" borderId="129" xfId="0" applyFont="1" applyBorder="1"/>
    <xf numFmtId="0" fontId="16" fillId="0" borderId="130" xfId="0" applyFont="1" applyBorder="1"/>
    <xf numFmtId="0" fontId="16" fillId="0" borderId="131" xfId="0" applyFont="1" applyBorder="1"/>
    <xf numFmtId="0" fontId="19" fillId="0" borderId="133" xfId="0" applyFont="1" applyBorder="1" applyAlignment="1">
      <alignment horizontal="center"/>
    </xf>
    <xf numFmtId="0" fontId="19" fillId="0" borderId="134" xfId="0" applyFont="1" applyBorder="1" applyAlignment="1">
      <alignment horizontal="center"/>
    </xf>
    <xf numFmtId="0" fontId="19" fillId="0" borderId="135" xfId="0" applyFont="1" applyBorder="1" applyAlignment="1">
      <alignment horizontal="center"/>
    </xf>
    <xf numFmtId="0" fontId="0" fillId="10" borderId="205" xfId="0" applyFill="1" applyBorder="1" applyAlignment="1" applyProtection="1">
      <alignment horizontal="center" vertical="center"/>
      <protection locked="0"/>
    </xf>
    <xf numFmtId="0" fontId="0" fillId="10" borderId="206" xfId="0" applyFill="1" applyBorder="1" applyAlignment="1" applyProtection="1">
      <alignment horizontal="center" vertical="center"/>
      <protection locked="0"/>
    </xf>
    <xf numFmtId="0" fontId="28" fillId="0" borderId="0" xfId="0" applyFont="1" applyAlignment="1">
      <alignment horizontal="left" vertical="center" wrapText="1"/>
    </xf>
    <xf numFmtId="0" fontId="28" fillId="0" borderId="208" xfId="0" applyFont="1" applyBorder="1" applyAlignment="1">
      <alignment horizontal="left" vertical="center"/>
    </xf>
    <xf numFmtId="0" fontId="100" fillId="0" borderId="0" xfId="0" applyFont="1" applyAlignment="1">
      <alignment horizontal="right" vertical="center"/>
    </xf>
    <xf numFmtId="0" fontId="101" fillId="16" borderId="209" xfId="2" applyNumberFormat="1" applyFont="1" applyFill="1" applyBorder="1" applyAlignment="1" applyProtection="1">
      <alignment horizontal="left" vertical="center"/>
      <protection locked="0"/>
    </xf>
    <xf numFmtId="0" fontId="38" fillId="0" borderId="0" xfId="0" applyFont="1" applyAlignment="1">
      <alignment horizontal="right" vertical="center"/>
    </xf>
    <xf numFmtId="0" fontId="22" fillId="15" borderId="0" xfId="0" applyFont="1" applyFill="1" applyAlignment="1">
      <alignment horizontal="left" vertical="center" wrapText="1"/>
    </xf>
    <xf numFmtId="14" fontId="101" fillId="16" borderId="210" xfId="2" applyNumberFormat="1" applyFont="1" applyFill="1" applyBorder="1" applyAlignment="1" applyProtection="1">
      <alignment horizontal="left" vertical="center"/>
      <protection locked="0"/>
    </xf>
    <xf numFmtId="0" fontId="23" fillId="0" borderId="75" xfId="0" applyFont="1" applyBorder="1"/>
    <xf numFmtId="166" fontId="0" fillId="7" borderId="0" xfId="0" applyNumberFormat="1" applyFill="1" applyBorder="1" applyAlignment="1">
      <alignment vertical="center"/>
    </xf>
    <xf numFmtId="0" fontId="6" fillId="4" borderId="0" xfId="0" applyFont="1" applyFill="1" applyBorder="1" applyAlignment="1">
      <alignment vertical="center"/>
    </xf>
    <xf numFmtId="0" fontId="0" fillId="0" borderId="0" xfId="0" applyBorder="1" applyAlignment="1">
      <alignment vertical="center"/>
    </xf>
    <xf numFmtId="166" fontId="0" fillId="7" borderId="211" xfId="0" applyNumberFormat="1" applyFill="1" applyBorder="1" applyAlignment="1">
      <alignment vertical="center"/>
    </xf>
    <xf numFmtId="9" fontId="0" fillId="7" borderId="113" xfId="3" applyFont="1" applyFill="1" applyBorder="1" applyAlignment="1">
      <alignment vertical="center"/>
    </xf>
    <xf numFmtId="0" fontId="0" fillId="0" borderId="174" xfId="0" applyBorder="1"/>
    <xf numFmtId="0" fontId="0" fillId="0" borderId="173" xfId="0" applyBorder="1"/>
    <xf numFmtId="0" fontId="0" fillId="0" borderId="172" xfId="0" applyBorder="1"/>
    <xf numFmtId="0" fontId="6" fillId="4" borderId="212" xfId="0" applyFont="1" applyFill="1" applyBorder="1" applyAlignment="1">
      <alignment horizontal="left" vertical="center"/>
    </xf>
    <xf numFmtId="0" fontId="6" fillId="4" borderId="213" xfId="0" applyFont="1" applyFill="1" applyBorder="1" applyAlignment="1">
      <alignment horizontal="center" vertical="center"/>
    </xf>
    <xf numFmtId="9" fontId="0" fillId="5" borderId="114" xfId="3" applyFont="1" applyFill="1" applyBorder="1" applyAlignment="1" applyProtection="1">
      <alignment vertical="center"/>
      <protection locked="0"/>
    </xf>
  </cellXfs>
  <cellStyles count="1024">
    <cellStyle name="20% - Accent1 2" xfId="40" xr:uid="{C0E02A48-C143-40CE-918D-093B8C8BC13D}"/>
    <cellStyle name="20% - Accent1 3" xfId="41" xr:uid="{DD9308AB-64C2-4C2F-8593-D6EEAB9EEDCB}"/>
    <cellStyle name="20% - Accent1 4" xfId="39" xr:uid="{1C20FE2E-6CA3-4108-B11F-2A3D138FC261}"/>
    <cellStyle name="20% - Accent2 2" xfId="43" xr:uid="{1F43CA6D-BB72-4B74-9457-7DB65F334FF5}"/>
    <cellStyle name="20% - Accent2 3" xfId="44" xr:uid="{5D17ED42-211C-4FF6-8508-DECEAD6CBB9C}"/>
    <cellStyle name="20% - Accent2 4" xfId="42" xr:uid="{4BCB9D13-55EF-4E29-B66C-3FDBC9232273}"/>
    <cellStyle name="20% - Accent3 2" xfId="46" xr:uid="{0C4115CD-4385-4CC3-8965-1F9E34F4F437}"/>
    <cellStyle name="20% - Accent3 3" xfId="47" xr:uid="{3E7E9E83-D02B-413B-87D1-149CE881378A}"/>
    <cellStyle name="20% - Accent3 4" xfId="45" xr:uid="{931A8747-0F6C-4348-A179-0C583AC6FECF}"/>
    <cellStyle name="20% - Accent4 2" xfId="49" xr:uid="{E4078516-628F-4B19-9A95-EF946CA0025E}"/>
    <cellStyle name="20% - Accent4 3" xfId="50" xr:uid="{3BBB54DD-5F48-4E1F-9CC4-4183E78D8D17}"/>
    <cellStyle name="20% - Accent4 4" xfId="48" xr:uid="{4A4980E4-4CAB-4103-BB17-F1E51EFC99C8}"/>
    <cellStyle name="20% - Accent5 2" xfId="52" xr:uid="{DF0CE7C1-2CA6-40ED-8188-DADAF182FA3C}"/>
    <cellStyle name="20% - Accent5 3" xfId="53" xr:uid="{257FB972-293B-499F-B7F1-9E7EFC164FDF}"/>
    <cellStyle name="20% - Accent5 4" xfId="51" xr:uid="{DBE89210-7C33-4193-BF78-A9BEB0BC9DD1}"/>
    <cellStyle name="20% - Accent6 2" xfId="55" xr:uid="{DF92B9A5-4E04-4F12-A554-6D2CE6F90294}"/>
    <cellStyle name="20% - Accent6 3" xfId="56" xr:uid="{AD89F846-CA33-43CB-83C7-CF6CEAD7680F}"/>
    <cellStyle name="20% - Accent6 4" xfId="54" xr:uid="{134D3373-EC7E-4835-9C8A-CF1C780A0423}"/>
    <cellStyle name="40% - Accent1 2" xfId="58" xr:uid="{35BF4AA6-A821-49D5-B2C4-E462AAD6DC82}"/>
    <cellStyle name="40% - Accent1 3" xfId="59" xr:uid="{EFCFB1C1-A7CD-40C0-8BAD-B38E960FC03A}"/>
    <cellStyle name="40% - Accent1 4" xfId="57" xr:uid="{5696C015-0D59-4B3D-A908-562E9C4E9AE3}"/>
    <cellStyle name="40% - Accent2 2" xfId="61" xr:uid="{40E7B1EA-B86B-4891-BC07-ADBAEA10A489}"/>
    <cellStyle name="40% - Accent2 3" xfId="62" xr:uid="{407DB136-232A-45D6-A3EC-43E1A28C0038}"/>
    <cellStyle name="40% - Accent2 4" xfId="60" xr:uid="{83E752E0-A93E-4DA2-B3C7-CE542526829C}"/>
    <cellStyle name="40% - Accent3 2" xfId="64" xr:uid="{9D38BB23-6948-42E8-B8A8-1668599F98A6}"/>
    <cellStyle name="40% - Accent3 3" xfId="65" xr:uid="{176C4484-542E-40C5-B046-D6FAE1BF6F61}"/>
    <cellStyle name="40% - Accent3 4" xfId="63" xr:uid="{88761692-6262-4146-88CF-B93EB3700084}"/>
    <cellStyle name="40% - Accent4 2" xfId="67" xr:uid="{B7D83DCE-935E-46EF-B628-B90AA9E1570D}"/>
    <cellStyle name="40% - Accent4 3" xfId="68" xr:uid="{4A2D55EA-93BA-4687-84C6-094E7DBFC348}"/>
    <cellStyle name="40% - Accent4 4" xfId="66" xr:uid="{0FDE1D67-126B-4A47-B452-4684F19398D6}"/>
    <cellStyle name="40% - Accent5 2" xfId="70" xr:uid="{42911BE0-0481-4586-936C-0D6FD3C24C64}"/>
    <cellStyle name="40% - Accent5 3" xfId="71" xr:uid="{40CC9DC8-33EF-48B4-B8C2-93A75CDB69D0}"/>
    <cellStyle name="40% - Accent5 4" xfId="69" xr:uid="{95DDCAFE-5C4F-4554-9F0E-56B34F4113AC}"/>
    <cellStyle name="40% - Accent6 2" xfId="73" xr:uid="{4FEC46DC-6F6C-4C77-B22F-0615E54EAE51}"/>
    <cellStyle name="40% - Accent6 3" xfId="74" xr:uid="{A9776A06-FDB4-4871-A926-AC103100B67D}"/>
    <cellStyle name="40% - Accent6 4" xfId="72" xr:uid="{EF243F89-F2BC-411A-875A-B3E96016B89A}"/>
    <cellStyle name="60% - Accent1 2" xfId="75" xr:uid="{C3ABFDD3-76C3-4893-8CFE-4F07C9EA73AA}"/>
    <cellStyle name="60% - Accent2 2" xfId="76" xr:uid="{A445264F-07AA-47C3-B2C6-7C914421A4D0}"/>
    <cellStyle name="60% - Accent3 2" xfId="77" xr:uid="{533561C6-BF1E-416F-996F-202CFD181D86}"/>
    <cellStyle name="60% - Accent4 2" xfId="78" xr:uid="{7208CA7F-5676-4550-B470-DBA0C65B4B9F}"/>
    <cellStyle name="60% - Accent5 2" xfId="79" xr:uid="{10FB94E7-D2BD-4CF9-A536-6B8299AFBCFC}"/>
    <cellStyle name="60% - Accent6 2" xfId="80" xr:uid="{DFC88FF3-E927-4C6B-A497-FE9E1854DDB2}"/>
    <cellStyle name="Accent1 2" xfId="81" xr:uid="{EFCAF965-623E-494A-ACDD-1A30F408AD2A}"/>
    <cellStyle name="Accent2 2" xfId="82" xr:uid="{D7BFB9F0-5D00-4C1C-A62E-30EE67172A2B}"/>
    <cellStyle name="Accent3 2" xfId="83" xr:uid="{59CF3000-F2F5-4823-B50D-F56549D4007D}"/>
    <cellStyle name="Accent4 2" xfId="84" xr:uid="{BE134797-AB33-495A-B186-738292730EBF}"/>
    <cellStyle name="Accent5 2" xfId="85" xr:uid="{B007F110-072D-4909-987F-DCB9ECE406EF}"/>
    <cellStyle name="Accent6 2" xfId="86" xr:uid="{BA7EF3A4-5D72-4621-A2ED-C08E843EB1CB}"/>
    <cellStyle name="Bad 2" xfId="87" xr:uid="{6DE66F1E-2C3B-4BD7-842C-718AB30764C6}"/>
    <cellStyle name="Calculation 2" xfId="88" xr:uid="{8EC94F9F-219A-4AC7-9554-845A2977C51E}"/>
    <cellStyle name="Check Cell 2" xfId="89" xr:uid="{A07BBEBC-45A6-43E0-963C-86B7A1B769C1}"/>
    <cellStyle name="Comma" xfId="1" builtinId="3"/>
    <cellStyle name="Comma 10" xfId="13" xr:uid="{0E63FD2C-991C-4DA4-9B6A-8E84351E355F}"/>
    <cellStyle name="Comma 15" xfId="91" xr:uid="{1EE4E82A-9AD3-4225-8E59-35E768AAE4C3}"/>
    <cellStyle name="Comma 15 2" xfId="92" xr:uid="{054346E2-5B8E-432F-B3AE-32A59C049D9D}"/>
    <cellStyle name="Comma 15 3" xfId="93" xr:uid="{DE3DF3F7-3B6A-4805-BB29-6C8FD204D143}"/>
    <cellStyle name="Comma 2" xfId="27" xr:uid="{5AA3C3B0-2D1E-456A-A5EF-3160741064A4}"/>
    <cellStyle name="Comma 2 10" xfId="94" xr:uid="{2D2C6F8E-984A-496C-8652-BCBE9A62A8B6}"/>
    <cellStyle name="Comma 2 10 2" xfId="95" xr:uid="{2DCAEF9A-0FC8-492E-A1C9-CAA0EAE3E6D0}"/>
    <cellStyle name="Comma 2 10 3" xfId="96" xr:uid="{115C1CDA-26F2-40A8-99C5-6038DC77A5A6}"/>
    <cellStyle name="Comma 2 11" xfId="97" xr:uid="{D8BE288B-C015-41BE-BD5D-06A1FB4AD243}"/>
    <cellStyle name="Comma 2 11 2" xfId="98" xr:uid="{5A4B779A-585E-4764-84FF-D5E5D618EAA7}"/>
    <cellStyle name="Comma 2 11 3" xfId="99" xr:uid="{8B8245AD-6862-4738-9E6B-16A6E6A06674}"/>
    <cellStyle name="Comma 2 2" xfId="100" xr:uid="{CE7F11EE-CD31-4586-9E1E-C31A9255051E}"/>
    <cellStyle name="Comma 2 2 2" xfId="101" xr:uid="{165F2213-539B-47E8-9D27-BCA151CFC9FC}"/>
    <cellStyle name="Comma 2 2 3" xfId="102" xr:uid="{20F766F6-4100-428E-87F5-E3142E38CD0C}"/>
    <cellStyle name="Comma 2 3" xfId="103" xr:uid="{0FD083AD-660C-423A-A46A-51DCBB249AD7}"/>
    <cellStyle name="Comma 2 3 2" xfId="104" xr:uid="{CA881564-3988-466F-8B1E-FDBA034872B8}"/>
    <cellStyle name="Comma 2 3 3" xfId="105" xr:uid="{C143D854-575D-417F-96F8-BC5019F73944}"/>
    <cellStyle name="Comma 2 4" xfId="106" xr:uid="{44A43953-3B7D-40B2-8A6E-B3B8B1C97DCF}"/>
    <cellStyle name="Comma 2 4 2" xfId="107" xr:uid="{9912A37A-23CE-4C3A-888B-94A864170B40}"/>
    <cellStyle name="Comma 2 4 3" xfId="108" xr:uid="{4A4BACAF-A376-48C9-BBDD-43E22EED5230}"/>
    <cellStyle name="Comma 2 5" xfId="109" xr:uid="{55131BEA-6C3B-456C-B386-99A11AFB4DE0}"/>
    <cellStyle name="Comma 2 5 2" xfId="110" xr:uid="{23312199-6239-453F-8116-909E57E3226A}"/>
    <cellStyle name="Comma 2 5 3" xfId="111" xr:uid="{79590D38-838F-4FAB-811D-89C039333168}"/>
    <cellStyle name="Comma 2 6" xfId="112" xr:uid="{41100309-D7DA-435C-BE1E-1A5C6AA2A396}"/>
    <cellStyle name="Comma 2 6 2" xfId="113" xr:uid="{9D01AC45-B424-402C-BD47-A84C90B72ECF}"/>
    <cellStyle name="Comma 2 6 3" xfId="114" xr:uid="{E0998680-B4EF-4224-950D-FC7CB1EA29E4}"/>
    <cellStyle name="Comma 2 7" xfId="115" xr:uid="{BAAA82FF-E1FA-4483-8252-56DD28703119}"/>
    <cellStyle name="Comma 2 7 2" xfId="116" xr:uid="{38C4F848-6542-4EF5-97F7-AF507895961D}"/>
    <cellStyle name="Comma 2 7 3" xfId="117" xr:uid="{7A31E627-D849-4925-BBC2-9E046F1A2E53}"/>
    <cellStyle name="Comma 2 8" xfId="118" xr:uid="{1C7D48DC-994F-41A3-B9F2-06039B2C211F}"/>
    <cellStyle name="Comma 2 8 2" xfId="119" xr:uid="{BCF511C7-158B-45EB-B859-E49485FC35B4}"/>
    <cellStyle name="Comma 2 8 3" xfId="120" xr:uid="{1135B88A-593D-4B21-8EE8-182BE2D055FA}"/>
    <cellStyle name="Comma 2 9" xfId="121" xr:uid="{33CE528A-170B-448A-AF8D-7FA975B366C8}"/>
    <cellStyle name="Comma 2 9 2" xfId="122" xr:uid="{9EEC7409-4EE2-43CA-8D84-336CD26D84F1}"/>
    <cellStyle name="Comma 2 9 3" xfId="123" xr:uid="{D71BA71A-1C89-4E3D-88F4-40167F751472}"/>
    <cellStyle name="Comma 3" xfId="29" xr:uid="{92F93159-319E-414D-A417-06C603216AAD}"/>
    <cellStyle name="Comma 3 2" xfId="90" xr:uid="{3AF76621-6DEE-45DC-8CB2-C0494417A14B}"/>
    <cellStyle name="Comma 4" xfId="19" xr:uid="{7CC499FC-286C-4499-A616-8D5B88D5CD97}"/>
    <cellStyle name="Currency" xfId="2" builtinId="4"/>
    <cellStyle name="Currency 10" xfId="125" xr:uid="{F3EFB90F-CECE-49FF-9621-D75CA5E4EF9A}"/>
    <cellStyle name="Currency 10 2" xfId="17" xr:uid="{DD66B093-CD4D-446B-BFEC-84726404384F}"/>
    <cellStyle name="Currency 10 3" xfId="126" xr:uid="{84878E05-3617-484F-8A36-81A997E06891}"/>
    <cellStyle name="Currency 11" xfId="33" xr:uid="{CA5457FA-2E14-4705-B983-4BC87786C320}"/>
    <cellStyle name="Currency 11 2" xfId="22" xr:uid="{43B8F1A0-544C-4FA2-9FA7-288A8CECE1BD}"/>
    <cellStyle name="Currency 11 3" xfId="124" xr:uid="{3143FE52-493B-429A-A9DA-3893D0141390}"/>
    <cellStyle name="Currency 12" xfId="21" xr:uid="{6E7D98C5-8048-4810-AAEF-31D54080B234}"/>
    <cellStyle name="Currency 16" xfId="127" xr:uid="{91930388-6753-4189-BF24-DAD358096A86}"/>
    <cellStyle name="Currency 16 2" xfId="128" xr:uid="{CB2B2985-6480-4CF6-8421-BC6C70930A10}"/>
    <cellStyle name="Currency 16 3" xfId="129" xr:uid="{28E928F5-41B3-4462-8C94-A135F68E03AB}"/>
    <cellStyle name="Currency 17" xfId="130" xr:uid="{8747A29B-D7F1-4730-804C-FB30BBB696CE}"/>
    <cellStyle name="Currency 17 2" xfId="131" xr:uid="{5952E7E5-8B92-431C-8148-610639BB83F3}"/>
    <cellStyle name="Currency 17 3" xfId="132" xr:uid="{8D0E7AFB-2C15-4E22-B2B4-6FFB5803DE14}"/>
    <cellStyle name="Currency 18" xfId="133" xr:uid="{6A4538FA-E8C0-466F-931B-6F89ED248B60}"/>
    <cellStyle name="Currency 18 2" xfId="134" xr:uid="{7AF9E92C-870D-4BA6-AFBA-AD424A7FCE8E}"/>
    <cellStyle name="Currency 18 3" xfId="135" xr:uid="{7745A94F-F3F3-4933-8B74-E23971CA448C}"/>
    <cellStyle name="Currency 19" xfId="136" xr:uid="{9D54676B-E0DB-4F5A-BAEC-4A76EF662590}"/>
    <cellStyle name="Currency 19 2" xfId="137" xr:uid="{51891A36-1821-4E15-9C52-7895B9D0DBC6}"/>
    <cellStyle name="Currency 19 3" xfId="138" xr:uid="{BD812EEF-B6DB-46C9-93C8-28AF55C6935B}"/>
    <cellStyle name="Currency 2" xfId="7" xr:uid="{246681D8-D674-407F-9284-70C61963ABE4}"/>
    <cellStyle name="Currency 2 10" xfId="140" xr:uid="{300C79FF-1FB4-4BBC-A0DE-C3B32B31A0DD}"/>
    <cellStyle name="Currency 2 10 2" xfId="23" xr:uid="{93CBB893-997C-4237-B5B9-D7E1B3E55797}"/>
    <cellStyle name="Currency 2 10 3" xfId="141" xr:uid="{FDBEC9D7-50B5-445A-8C8C-72188A5DEFAC}"/>
    <cellStyle name="Currency 2 11" xfId="142" xr:uid="{AC372A12-0CEA-4E33-AEED-FE9907DEA7BF}"/>
    <cellStyle name="Currency 2 11 2" xfId="143" xr:uid="{8D923DDD-24B1-4E51-9D0B-9F351B202DB3}"/>
    <cellStyle name="Currency 2 11 3" xfId="144" xr:uid="{948DCD7E-E9A4-4835-99D0-EFF5480729D4}"/>
    <cellStyle name="Currency 2 12" xfId="145" xr:uid="{EB480991-D9CF-4DEE-921D-67391DA4136D}"/>
    <cellStyle name="Currency 2 12 2" xfId="146" xr:uid="{8C75932D-72FC-449E-9902-BBB9A7CF8D96}"/>
    <cellStyle name="Currency 2 12 3" xfId="147" xr:uid="{58CC61E3-B8DC-47CB-9113-37A1510486DD}"/>
    <cellStyle name="Currency 2 13" xfId="148" xr:uid="{C975F228-08CA-4F49-8694-9E051466B9E9}"/>
    <cellStyle name="Currency 2 13 2" xfId="149" xr:uid="{90B13311-0646-4815-8A16-6513030BEFD0}"/>
    <cellStyle name="Currency 2 13 3" xfId="150" xr:uid="{21760C9B-127A-441F-9918-A8564CBD9172}"/>
    <cellStyle name="Currency 2 14" xfId="151" xr:uid="{32D85793-C881-4D19-882C-1E71344575CD}"/>
    <cellStyle name="Currency 2 14 2" xfId="152" xr:uid="{A1AFA35A-6596-47CB-AF5C-495B78F6EAC3}"/>
    <cellStyle name="Currency 2 14 3" xfId="153" xr:uid="{C784EAB5-ADB9-43B5-810D-1767B3B594E7}"/>
    <cellStyle name="Currency 2 15" xfId="154" xr:uid="{DF749628-89C0-44E6-83C2-5F6EB52009E9}"/>
    <cellStyle name="Currency 2 16" xfId="155" xr:uid="{6A7D3BED-107C-4B5C-8E83-7A1F7FCA9578}"/>
    <cellStyle name="Currency 2 17" xfId="139" xr:uid="{586961E9-BF30-4780-A715-42EA68FD4C0F}"/>
    <cellStyle name="Currency 2 18" xfId="16" xr:uid="{A10EDCA2-3B3B-4670-90D6-6C61CE7159D9}"/>
    <cellStyle name="Currency 2 2" xfId="156" xr:uid="{DFA743F2-EADD-470C-ADFC-DE6D7B2065DE}"/>
    <cellStyle name="Currency 2 2 2" xfId="157" xr:uid="{E0A6DE7B-19F0-4A05-B83D-BC51C3F86A2E}"/>
    <cellStyle name="Currency 2 2 3" xfId="158" xr:uid="{27B3CCCD-B4A0-420D-BB34-2FE4EBF2B35C}"/>
    <cellStyle name="Currency 2 3" xfId="159" xr:uid="{6507D5F9-F290-4B73-BED6-E3EBA8C4C386}"/>
    <cellStyle name="Currency 2 3 2" xfId="160" xr:uid="{859873BA-EED8-4A83-A564-5DEA659E1EE2}"/>
    <cellStyle name="Currency 2 3 3" xfId="161" xr:uid="{0835C692-2973-46BE-95FE-4BB8C91EF4E1}"/>
    <cellStyle name="Currency 2 4" xfId="162" xr:uid="{DDF738BA-94EB-46C3-A9BD-84340FEF68F0}"/>
    <cellStyle name="Currency 2 4 2" xfId="163" xr:uid="{ED79F2AA-4C18-4464-A21D-3061D692CB59}"/>
    <cellStyle name="Currency 2 4 3" xfId="164" xr:uid="{5E695593-CC14-41A6-A627-EC624AD4407C}"/>
    <cellStyle name="Currency 2 5" xfId="165" xr:uid="{D12B910C-96FC-4BF2-B97B-C7B9EEB4DD2C}"/>
    <cellStyle name="Currency 2 5 2" xfId="166" xr:uid="{65D9E6F4-87FF-45EF-8D63-E0F27D4808AD}"/>
    <cellStyle name="Currency 2 5 3" xfId="167" xr:uid="{26FF3230-87B6-421F-9BA1-16530B3687FF}"/>
    <cellStyle name="Currency 2 6" xfId="168" xr:uid="{D9504230-705F-4A15-9B2C-8A51D2050090}"/>
    <cellStyle name="Currency 2 6 2" xfId="169" xr:uid="{682B2A23-FCC2-495E-A2AE-BF15FD5ECEC8}"/>
    <cellStyle name="Currency 2 6 3" xfId="170" xr:uid="{39F64942-67A0-4FC1-92E9-D4081816CAAB}"/>
    <cellStyle name="Currency 2 7" xfId="171" xr:uid="{FCC7987F-150A-484B-BD71-B0775ECDA361}"/>
    <cellStyle name="Currency 2 7 2" xfId="172" xr:uid="{FC345ED6-8EAF-4D62-AB66-3A34D7976367}"/>
    <cellStyle name="Currency 2 7 3" xfId="173" xr:uid="{19C6A3CA-7D58-4FF1-849F-49DE0CF1C778}"/>
    <cellStyle name="Currency 2 8" xfId="174" xr:uid="{CCAA0FB8-5584-4015-A753-EF0AC1DABD42}"/>
    <cellStyle name="Currency 2 8 2" xfId="175" xr:uid="{5FAF9235-9819-451F-A477-76335E8762DA}"/>
    <cellStyle name="Currency 2 8 3" xfId="176" xr:uid="{33601EBE-A30E-4299-995F-3EA1ED7D59D4}"/>
    <cellStyle name="Currency 2 9" xfId="177" xr:uid="{03E20CB4-BB25-4E10-9475-A72BB8EFCDCE}"/>
    <cellStyle name="Currency 2 9 2" xfId="178" xr:uid="{1B3678EC-1DB7-4E61-888A-7B3D2C02857B}"/>
    <cellStyle name="Currency 2 9 3" xfId="179" xr:uid="{99480859-92A4-411B-806E-317BF81B370E}"/>
    <cellStyle name="Currency 20" xfId="180" xr:uid="{40D74339-88BC-40A7-9C96-034B55A1BDC5}"/>
    <cellStyle name="Currency 20 2" xfId="181" xr:uid="{D3B97E0C-8AED-4F02-BB25-29C031A33B90}"/>
    <cellStyle name="Currency 20 3" xfId="182" xr:uid="{6B1FB60A-3EF2-49C1-82DA-F274767F05C5}"/>
    <cellStyle name="Currency 21" xfId="183" xr:uid="{C0E2222B-7884-4BD1-834E-50097B2B4152}"/>
    <cellStyle name="Currency 21 2" xfId="184" xr:uid="{A896A59E-5941-4318-90EB-900B1E2E7EF3}"/>
    <cellStyle name="Currency 21 3" xfId="185" xr:uid="{6BD7C679-5ED4-40FF-A271-21F192ECC566}"/>
    <cellStyle name="Currency 23" xfId="186" xr:uid="{17CD6F58-A8B9-4CD9-987C-651FA71DBEF4}"/>
    <cellStyle name="Currency 23 2" xfId="187" xr:uid="{D12E91D0-C743-4C16-8CC3-9A002B5B8F3A}"/>
    <cellStyle name="Currency 23 3" xfId="188" xr:uid="{E18F1FAA-F831-4E2D-9876-B2B812621DF7}"/>
    <cellStyle name="Currency 24" xfId="189" xr:uid="{FAD3B46A-B0EF-4A1A-B58C-B2DDA6A0FD25}"/>
    <cellStyle name="Currency 24 2" xfId="190" xr:uid="{6CAFFA30-4AC9-4E4E-BA1E-E7E3946A030C}"/>
    <cellStyle name="Currency 24 3" xfId="191" xr:uid="{85E0EF72-79DE-4A9B-857E-568C9232989C}"/>
    <cellStyle name="Currency 25" xfId="192" xr:uid="{575499D2-3970-42D8-AA44-4FCAB4D93A4F}"/>
    <cellStyle name="Currency 25 2" xfId="193" xr:uid="{5BBB7494-D804-4099-96F6-889C65DF22AB}"/>
    <cellStyle name="Currency 25 3" xfId="194" xr:uid="{05F0EB78-82EF-4B0B-B54A-09FA71E6EC3A}"/>
    <cellStyle name="Currency 26" xfId="195" xr:uid="{13A972F8-6455-428A-83B0-1A31F4C30114}"/>
    <cellStyle name="Currency 26 2" xfId="196" xr:uid="{432464CD-AD07-450B-AB0A-BC489DCC2E15}"/>
    <cellStyle name="Currency 26 3" xfId="197" xr:uid="{D8CDD710-CC59-4A4E-BF1D-F36B8E6E69F0}"/>
    <cellStyle name="Currency 27" xfId="198" xr:uid="{ED472ABF-6A25-4AB1-AFC2-CB719935271A}"/>
    <cellStyle name="Currency 27 2" xfId="199" xr:uid="{E71B7C49-45D2-400A-A297-3BD2498869FE}"/>
    <cellStyle name="Currency 27 3" xfId="200" xr:uid="{0B3BBC56-1306-4228-AF10-6B7227D8A2F0}"/>
    <cellStyle name="Currency 28" xfId="201" xr:uid="{C88B9EB5-3093-4CFF-A961-F1782E8D6640}"/>
    <cellStyle name="Currency 28 2" xfId="202" xr:uid="{D9B7C134-7D09-456D-BA7A-46A4FF21CE28}"/>
    <cellStyle name="Currency 28 3" xfId="203" xr:uid="{BBB94347-3A73-4716-9ADF-497BF5B4F131}"/>
    <cellStyle name="Currency 29" xfId="204" xr:uid="{3836F6F0-72FC-4954-A6E4-F7056D9623CF}"/>
    <cellStyle name="Currency 29 2" xfId="205" xr:uid="{D4FEEC5A-E5BA-4EF1-8CCA-28C0C167E48E}"/>
    <cellStyle name="Currency 29 3" xfId="206" xr:uid="{C8F2DD5B-08C0-46C8-BD39-77861408600D}"/>
    <cellStyle name="Currency 3" xfId="207" xr:uid="{7C2D5250-51A8-4ECE-968B-70C0FA1F1AC2}"/>
    <cellStyle name="Currency 3 2" xfId="208" xr:uid="{F928D76D-A67F-418A-8593-50ACD698C9C9}"/>
    <cellStyle name="Currency 30" xfId="209" xr:uid="{B949FD5E-2C9F-4AE0-A5C9-D44FE9D90B1F}"/>
    <cellStyle name="Currency 30 2" xfId="210" xr:uid="{A2AEC1B5-66BD-4C3A-8A88-99EBBCE55CDC}"/>
    <cellStyle name="Currency 30 3" xfId="211" xr:uid="{629DA7CC-0709-407E-9C75-88FED3C6EDCE}"/>
    <cellStyle name="Currency 31" xfId="212" xr:uid="{5BFD7FDE-395E-47D2-8B6E-B071D0023139}"/>
    <cellStyle name="Currency 31 2" xfId="213" xr:uid="{7574583B-F918-419D-98BD-928D4C10487A}"/>
    <cellStyle name="Currency 31 3" xfId="214" xr:uid="{1A9822EB-E381-4538-B9CB-C206CE6F538A}"/>
    <cellStyle name="Currency 32" xfId="215" xr:uid="{10FF42CD-27EF-43B1-AE56-256F010CE6B7}"/>
    <cellStyle name="Currency 32 2" xfId="216" xr:uid="{99E46372-2422-40F3-A450-E5D0E73E134F}"/>
    <cellStyle name="Currency 32 3" xfId="217" xr:uid="{59EC11E1-4072-444D-8D07-FA02FE839158}"/>
    <cellStyle name="Currency 33" xfId="218" xr:uid="{59206A10-1E5C-4BAA-85A3-89EAD80A8A92}"/>
    <cellStyle name="Currency 33 2" xfId="219" xr:uid="{ECA5EE36-DA6C-4E43-9156-8AA766F97FCC}"/>
    <cellStyle name="Currency 33 3" xfId="220" xr:uid="{88D2352B-6CF9-44AB-8259-D404CCA82B19}"/>
    <cellStyle name="Currency 34" xfId="221" xr:uid="{A7116A56-D8C6-469C-AD6C-FB00C7DDD0C0}"/>
    <cellStyle name="Currency 34 2" xfId="222" xr:uid="{03258A5F-ECCE-4CF1-BA1C-094361223907}"/>
    <cellStyle name="Currency 34 3" xfId="223" xr:uid="{C62DFF3A-3E73-4A9E-8815-12D23EA738E0}"/>
    <cellStyle name="Currency 35" xfId="224" xr:uid="{C81B5360-4FD7-4EA6-B3C6-B6E22205D4DD}"/>
    <cellStyle name="Currency 35 2" xfId="225" xr:uid="{2568113F-0945-4015-BB44-88C15F0A92CA}"/>
    <cellStyle name="Currency 35 3" xfId="226" xr:uid="{22889B9C-B7CB-467A-A8D7-B3AA19326F1A}"/>
    <cellStyle name="Currency 36" xfId="227" xr:uid="{823685B0-9C07-421D-BBAA-274CF68AB16E}"/>
    <cellStyle name="Currency 36 2" xfId="228" xr:uid="{2E084BF0-BA01-4871-BC72-385C74FF5765}"/>
    <cellStyle name="Currency 36 3" xfId="229" xr:uid="{B516074E-ED96-4194-9194-C0579FB885C4}"/>
    <cellStyle name="Currency 37" xfId="230" xr:uid="{D7B0E702-1B9E-4738-B938-DCC8E2FF30D8}"/>
    <cellStyle name="Currency 37 2" xfId="231" xr:uid="{07E4DBEA-E065-4106-B764-8BEADBB10634}"/>
    <cellStyle name="Currency 37 3" xfId="232" xr:uid="{D994C857-8A0D-459C-9BF1-A7C47BE65F0B}"/>
    <cellStyle name="Currency 38" xfId="233" xr:uid="{9966CDEF-3925-409E-8961-A3EB79A62D88}"/>
    <cellStyle name="Currency 38 2" xfId="234" xr:uid="{F6E857F2-A9D5-45C2-A4B5-18629831035C}"/>
    <cellStyle name="Currency 38 3" xfId="235" xr:uid="{076FEF0B-ACD3-4A29-85A7-EADC56F5BC9C}"/>
    <cellStyle name="Currency 39" xfId="236" xr:uid="{FE9E336F-1310-4F04-88BE-587FA56F75D0}"/>
    <cellStyle name="Currency 39 2" xfId="237" xr:uid="{5C715BAC-6749-463F-983F-D268AD4E1B5C}"/>
    <cellStyle name="Currency 39 3" xfId="238" xr:uid="{62F6FE4D-CD14-45C1-982F-2C6B28419A21}"/>
    <cellStyle name="Currency 4" xfId="239" xr:uid="{B81207A8-FD8E-4AD7-96D7-032A41460A84}"/>
    <cellStyle name="Currency 40" xfId="240" xr:uid="{FC3C5531-31E0-40D1-802B-654D2BC067E6}"/>
    <cellStyle name="Currency 40 2" xfId="241" xr:uid="{199D5ED5-2CD1-4605-A588-8CDAE2F02ADB}"/>
    <cellStyle name="Currency 40 3" xfId="242" xr:uid="{A3EB348F-D928-4C4B-A64F-75A2A9B171B6}"/>
    <cellStyle name="Currency 41" xfId="243" xr:uid="{DBBC832B-CD85-4700-A11D-F32C63F2EADD}"/>
    <cellStyle name="Currency 41 2" xfId="244" xr:uid="{EE1BFA1E-2D29-44B7-BE71-FD55C56F3289}"/>
    <cellStyle name="Currency 41 3" xfId="245" xr:uid="{A460BE4B-C056-415D-A8C2-E4A7DB69D4FD}"/>
    <cellStyle name="Currency 42" xfId="246" xr:uid="{CA259946-D57D-4B58-B757-A833D1ADA179}"/>
    <cellStyle name="Currency 42 2" xfId="247" xr:uid="{1D5B2583-6F99-43E9-9A26-E220E11AC03C}"/>
    <cellStyle name="Currency 42 3" xfId="248" xr:uid="{CF7F3769-892F-47B6-B1BB-46AEA937FE27}"/>
    <cellStyle name="Currency 43" xfId="249" xr:uid="{9BD93F17-0841-433C-B77F-534D16F5E3E8}"/>
    <cellStyle name="Currency 43 2" xfId="250" xr:uid="{EE756BFB-DFA7-47F4-872D-40C245256EFF}"/>
    <cellStyle name="Currency 43 3" xfId="251" xr:uid="{FE244436-1247-4F7F-82EC-074D66A22C33}"/>
    <cellStyle name="Currency 44" xfId="252" xr:uid="{F1239448-1BC6-4183-8168-D2BBF8D69281}"/>
    <cellStyle name="Currency 44 2" xfId="253" xr:uid="{F2A4B755-3A46-48F8-BD2D-56176A0B182F}"/>
    <cellStyle name="Currency 44 3" xfId="254" xr:uid="{25402FF8-1F1C-499F-9FEA-96D40AB340A9}"/>
    <cellStyle name="Currency 45" xfId="255" xr:uid="{15187CA7-4297-4367-9496-5DD621447688}"/>
    <cellStyle name="Currency 45 2" xfId="256" xr:uid="{5B615E40-DF41-4460-B1A7-8E3ABB83D55A}"/>
    <cellStyle name="Currency 45 3" xfId="257" xr:uid="{5D76F991-E58B-40B4-B461-96AD2B733F7A}"/>
    <cellStyle name="Currency 46" xfId="258" xr:uid="{F149FE85-C221-4FB2-84DF-4E84880AC1E2}"/>
    <cellStyle name="Currency 46 2" xfId="259" xr:uid="{ADBC6D29-1BE9-4E66-B69C-6ED03F498006}"/>
    <cellStyle name="Currency 46 3" xfId="260" xr:uid="{90BCEEDD-3E27-4985-B5C7-79A87615D0C5}"/>
    <cellStyle name="Currency 47" xfId="261" xr:uid="{AF44390A-DC05-4357-9B76-ED3493EFAAB2}"/>
    <cellStyle name="Currency 47 2" xfId="262" xr:uid="{19E248FF-3F1E-4F78-B10A-0EAE8D487EDC}"/>
    <cellStyle name="Currency 47 3" xfId="263" xr:uid="{FC23B52E-95EE-497B-B712-6B653AC47091}"/>
    <cellStyle name="Currency 48" xfId="264" xr:uid="{873E2C6B-F582-474B-96D5-EB0B1FF561AA}"/>
    <cellStyle name="Currency 48 2" xfId="265" xr:uid="{C3793CAA-CB31-4202-8DC4-EF0622D188FD}"/>
    <cellStyle name="Currency 48 3" xfId="266" xr:uid="{CB1C7AA6-DEB8-40D4-8ECC-6EE325E6F1A1}"/>
    <cellStyle name="Currency 49" xfId="267" xr:uid="{7E29F7AF-78F1-4ED3-AA7A-DEF9423F50A6}"/>
    <cellStyle name="Currency 49 2" xfId="268" xr:uid="{0D442F7E-85B9-4053-A27F-091470CC1F90}"/>
    <cellStyle name="Currency 49 3" xfId="269" xr:uid="{360B463A-BEC0-4573-8941-7BD5E87A7B4E}"/>
    <cellStyle name="Currency 5" xfId="270" xr:uid="{ED489253-C2CE-4FB6-A040-9AEE323F358D}"/>
    <cellStyle name="Currency 5 2" xfId="271" xr:uid="{1BCE6F6C-CC88-4131-ADBA-FC277408F8B7}"/>
    <cellStyle name="Currency 5 3" xfId="272" xr:uid="{20C6DAB3-3EA5-4199-B741-79F07C294BFD}"/>
    <cellStyle name="Currency 50" xfId="273" xr:uid="{C1D18456-3964-4802-9A74-095D626AE30B}"/>
    <cellStyle name="Currency 50 2" xfId="274" xr:uid="{6F027698-A8B2-4FF8-AACB-AC2D9BFE91DF}"/>
    <cellStyle name="Currency 50 3" xfId="275" xr:uid="{BD8B79EE-5645-41DB-94C0-FA96B73CE2C3}"/>
    <cellStyle name="Currency 51" xfId="276" xr:uid="{56451CB3-9299-4D5B-9B70-55E905849016}"/>
    <cellStyle name="Currency 51 2" xfId="277" xr:uid="{7564230D-30EF-41EA-969D-D22732CA1C07}"/>
    <cellStyle name="Currency 51 3" xfId="278" xr:uid="{E0712971-D1B1-45A1-91E8-F3D49E4668AD}"/>
    <cellStyle name="Currency 52" xfId="279" xr:uid="{BE8758CA-FE16-4C7D-A07E-F0CF336E18F5}"/>
    <cellStyle name="Currency 52 2" xfId="280" xr:uid="{2379CF7A-62B5-4E59-A83C-DF531A678C86}"/>
    <cellStyle name="Currency 52 3" xfId="281" xr:uid="{D6345315-0C2E-4E98-869A-BC89C27F52B4}"/>
    <cellStyle name="Currency 53" xfId="282" xr:uid="{A09F75B3-AD3E-40FC-901D-3AB70FAD81B6}"/>
    <cellStyle name="Currency 53 2" xfId="283" xr:uid="{9417BFE2-78A5-4AF1-A475-089E653057A3}"/>
    <cellStyle name="Currency 53 3" xfId="284" xr:uid="{8A90D6EA-9EF2-4F50-8748-D47E56ACB899}"/>
    <cellStyle name="Currency 54" xfId="285" xr:uid="{855096A0-5AB5-41E2-A208-3CB8FED7A28F}"/>
    <cellStyle name="Currency 54 2" xfId="286" xr:uid="{C2537214-88AA-4E1C-808F-4ABE895D278C}"/>
    <cellStyle name="Currency 54 3" xfId="287" xr:uid="{D6E403BD-F522-494B-8679-67FB96DBC3E6}"/>
    <cellStyle name="Currency 55" xfId="288" xr:uid="{13C75A5F-60D5-4F94-A4BC-50C18886CD6D}"/>
    <cellStyle name="Currency 55 2" xfId="289" xr:uid="{B3051D0A-4885-4C2E-9C8A-4A418666FDCE}"/>
    <cellStyle name="Currency 55 3" xfId="290" xr:uid="{2C379EFB-AB2B-49B1-83A9-1E91B11500F9}"/>
    <cellStyle name="Currency 56" xfId="291" xr:uid="{F373A04F-D584-4CE4-800A-F211E5A6A959}"/>
    <cellStyle name="Currency 56 2" xfId="292" xr:uid="{DACC413F-DFD0-4634-9106-48196962954D}"/>
    <cellStyle name="Currency 56 3" xfId="293" xr:uid="{36BC4564-2370-4C4F-832B-A5D500040396}"/>
    <cellStyle name="Currency 57" xfId="294" xr:uid="{00EC6C01-543F-4EDF-B622-95240D4B40F4}"/>
    <cellStyle name="Currency 57 2" xfId="295" xr:uid="{8ED4ECF6-8E84-45AE-92D3-1B8348870A8C}"/>
    <cellStyle name="Currency 57 3" xfId="296" xr:uid="{C0CCD33F-C37D-40BC-8338-00DE2A7229E9}"/>
    <cellStyle name="Currency 58" xfId="297" xr:uid="{3215FFC8-46F4-472D-B752-67B38AD17A0D}"/>
    <cellStyle name="Currency 58 2" xfId="298" xr:uid="{CC10DC19-D824-4E1C-AB2F-191457B1140F}"/>
    <cellStyle name="Currency 58 3" xfId="299" xr:uid="{BA034F2A-4944-445D-8AC8-0383DFFAF82F}"/>
    <cellStyle name="Currency 59" xfId="300" xr:uid="{6DC7CA9A-9143-46FA-9A42-99955FAC818E}"/>
    <cellStyle name="Currency 59 2" xfId="301" xr:uid="{1D68447F-5A34-42D6-BFF5-BD9A078C7469}"/>
    <cellStyle name="Currency 59 3" xfId="302" xr:uid="{CFAA9855-BA4C-4A30-89E4-1E8EB279FEE9}"/>
    <cellStyle name="Currency 6" xfId="303" xr:uid="{054F386A-E9C1-43B5-B2D9-3DE0BE230104}"/>
    <cellStyle name="Currency 6 2" xfId="304" xr:uid="{04A2CFE7-41D9-4B72-A9BE-238092777342}"/>
    <cellStyle name="Currency 60" xfId="305" xr:uid="{4E943858-2B32-463A-A4C5-A496F20D5E00}"/>
    <cellStyle name="Currency 60 2" xfId="306" xr:uid="{50806994-6FD3-4619-AB88-01AF572C05DB}"/>
    <cellStyle name="Currency 60 3" xfId="307" xr:uid="{7EE1C77B-1D6C-4C3C-81BE-FCBDEE28A62A}"/>
    <cellStyle name="Currency 61" xfId="308" xr:uid="{5ACD9AF1-17FB-4D6B-96B8-FE3B86C7F35C}"/>
    <cellStyle name="Currency 61 2" xfId="309" xr:uid="{7AB6D9BE-8F4C-434D-81F2-60601B2E119E}"/>
    <cellStyle name="Currency 61 3" xfId="310" xr:uid="{826697A1-D626-470D-9263-E11470D9411B}"/>
    <cellStyle name="Currency 62" xfId="311" xr:uid="{601561B8-C925-42C5-984C-2340D50990AB}"/>
    <cellStyle name="Currency 62 2" xfId="312" xr:uid="{4CE28F96-1CCD-401F-A28B-37508508B4D6}"/>
    <cellStyle name="Currency 62 3" xfId="313" xr:uid="{2182B29B-A15A-46EB-A704-EDD1F9081568}"/>
    <cellStyle name="Currency 63" xfId="314" xr:uid="{FB66EEB1-6063-480A-8431-97EB012C7014}"/>
    <cellStyle name="Currency 63 2" xfId="315" xr:uid="{9F08E801-2ACA-45D4-99E9-2F84A3F6FC5E}"/>
    <cellStyle name="Currency 63 3" xfId="316" xr:uid="{D4059E07-E559-4DC8-9919-94CD4999D2E3}"/>
    <cellStyle name="Currency 64" xfId="317" xr:uid="{604F249F-EACA-4A2B-A5A7-6B1E08F5A6B3}"/>
    <cellStyle name="Currency 64 2" xfId="318" xr:uid="{037607EB-DA19-4142-B268-982C0FB95F47}"/>
    <cellStyle name="Currency 64 3" xfId="319" xr:uid="{48B169E2-3C5E-4CD7-8A59-EDC658A9E114}"/>
    <cellStyle name="Currency 65" xfId="320" xr:uid="{9DA44FBF-FBE5-4C6C-90D6-0DB6503328B8}"/>
    <cellStyle name="Currency 65 2" xfId="321" xr:uid="{B05B46C3-B616-429F-A274-C8F9C359675C}"/>
    <cellStyle name="Currency 65 3" xfId="322" xr:uid="{36ED3333-D1C5-4369-97B8-C6581A7487E2}"/>
    <cellStyle name="Currency 66" xfId="323" xr:uid="{EA2D254A-DC87-4611-A4AE-7D59A6FC3E68}"/>
    <cellStyle name="Currency 66 2" xfId="324" xr:uid="{BCBC4F99-BC7F-43B9-BE79-7345B01BB776}"/>
    <cellStyle name="Currency 66 3" xfId="325" xr:uid="{F62875A5-FAAF-4D25-86E2-BA1B2A4C16DC}"/>
    <cellStyle name="Currency 67" xfId="326" xr:uid="{D854D815-0B00-40C2-9206-79AAF6F402EC}"/>
    <cellStyle name="Currency 67 2" xfId="327" xr:uid="{A1CFB9C0-061B-4B19-AB4E-3B0B6371DC6D}"/>
    <cellStyle name="Currency 67 3" xfId="328" xr:uid="{9C396DFB-F98C-47D8-AB47-55BA647AD057}"/>
    <cellStyle name="Currency 68" xfId="329" xr:uid="{16CBAF32-7310-4814-B3AC-F388A5F44CF8}"/>
    <cellStyle name="Currency 68 2" xfId="330" xr:uid="{B1560252-2DD0-4EE2-9B77-13C7101C77D9}"/>
    <cellStyle name="Currency 68 3" xfId="331" xr:uid="{9CE9CF85-8979-4578-A88E-53C79A612094}"/>
    <cellStyle name="Currency 69" xfId="332" xr:uid="{978BBA49-434E-46F6-A8F6-1402981B480D}"/>
    <cellStyle name="Currency 69 2" xfId="333" xr:uid="{90C383A7-DA2B-473F-A8F4-66B98D6235BB}"/>
    <cellStyle name="Currency 69 3" xfId="334" xr:uid="{BBA73AC0-7138-4F14-99AB-AF1E86483381}"/>
    <cellStyle name="Currency 7" xfId="335" xr:uid="{A4AF598B-BD84-4E27-81D9-E73EE3385091}"/>
    <cellStyle name="Currency 7 2" xfId="336" xr:uid="{FCC2A857-A400-4885-8105-D659F9B73A06}"/>
    <cellStyle name="Currency 70" xfId="337" xr:uid="{EFA080DA-2C27-4038-9033-FA4BDAFB0CAB}"/>
    <cellStyle name="Currency 70 2" xfId="338" xr:uid="{75918A06-64C6-4B6A-BC94-54A22DDC2A1D}"/>
    <cellStyle name="Currency 70 3" xfId="339" xr:uid="{1BB0BEE5-D208-4E7B-91CD-B0223380E50D}"/>
    <cellStyle name="Currency 71" xfId="340" xr:uid="{04C86FA3-04EA-47FF-8651-593BE5DE714D}"/>
    <cellStyle name="Currency 71 2" xfId="341" xr:uid="{6605FF38-0F47-4378-A12D-AB9CEC064BF9}"/>
    <cellStyle name="Currency 71 3" xfId="342" xr:uid="{7CB36201-FF45-492E-AB6E-DF835BFA4089}"/>
    <cellStyle name="Currency 72" xfId="343" xr:uid="{3C650F86-9981-42E8-AABA-BD8C988B1EEB}"/>
    <cellStyle name="Currency 72 2" xfId="344" xr:uid="{763E9704-8E07-4A92-95BF-2A9C485D64CA}"/>
    <cellStyle name="Currency 72 3" xfId="345" xr:uid="{D42747E5-F99F-4F28-9470-366349190BDF}"/>
    <cellStyle name="Currency 73" xfId="346" xr:uid="{15A2738B-E1EB-4500-9242-470A0C9C2956}"/>
    <cellStyle name="Currency 73 2" xfId="347" xr:uid="{79ACDB93-D5AC-4500-8B08-809AF7F14799}"/>
    <cellStyle name="Currency 73 3" xfId="348" xr:uid="{7E87E8D8-812F-4B38-ABBD-693C95E7E863}"/>
    <cellStyle name="Currency 74" xfId="349" xr:uid="{D37B12A3-C178-4127-9D06-E58E046AF497}"/>
    <cellStyle name="Currency 74 2" xfId="350" xr:uid="{B2426795-A83C-42BD-9167-B3064D115189}"/>
    <cellStyle name="Currency 74 3" xfId="351" xr:uid="{E29AD4C3-2632-4D84-88FA-BBB535F9BDEC}"/>
    <cellStyle name="Currency 75" xfId="352" xr:uid="{04B12F74-B14E-409D-B6AB-05F2A2A9C88B}"/>
    <cellStyle name="Currency 75 2" xfId="353" xr:uid="{205B34E8-D6F7-4C8A-985C-CD58080FBAED}"/>
    <cellStyle name="Currency 75 3" xfId="354" xr:uid="{66EA57D2-B6DC-4707-99FD-125561860C37}"/>
    <cellStyle name="Currency 76" xfId="355" xr:uid="{C5BF6D82-9B3B-4D5B-B7C6-0E6606E2D319}"/>
    <cellStyle name="Currency 76 2" xfId="356" xr:uid="{C0686669-2AB7-4BCD-BD18-AB985E6F0639}"/>
    <cellStyle name="Currency 76 3" xfId="357" xr:uid="{3C1933A4-EE62-443D-B6E7-9835D9B80508}"/>
    <cellStyle name="Currency 77" xfId="358" xr:uid="{DD5D9E5E-5FEF-407C-A0F6-691E80A71097}"/>
    <cellStyle name="Currency 77 2" xfId="359" xr:uid="{DC8805FA-F12D-41D5-8729-A42DA87E31BB}"/>
    <cellStyle name="Currency 77 3" xfId="360" xr:uid="{1497A3B3-4FB1-404F-BB9F-8206E80B3A0D}"/>
    <cellStyle name="Currency 78" xfId="361" xr:uid="{9E5D9899-9D74-4E57-831C-F3BDCFE898BE}"/>
    <cellStyle name="Currency 78 2" xfId="362" xr:uid="{1B4EB027-E876-49A7-8DA3-4BCDF3C03141}"/>
    <cellStyle name="Currency 78 3" xfId="363" xr:uid="{00BCC7A0-ABEA-45D1-9B38-D13E235C7C9E}"/>
    <cellStyle name="Currency 79" xfId="364" xr:uid="{15B0EEAC-1A4F-4D62-B882-4DEEC035D189}"/>
    <cellStyle name="Currency 79 2" xfId="365" xr:uid="{60611FEA-5EF4-44DD-AB16-661BC6A7C787}"/>
    <cellStyle name="Currency 79 3" xfId="366" xr:uid="{620480D1-64AB-4A83-8457-0D04999473B2}"/>
    <cellStyle name="Currency 8" xfId="367" xr:uid="{E8F92498-EFC0-41C6-8EB4-E57BF18B48F2}"/>
    <cellStyle name="Currency 8 2" xfId="791" xr:uid="{BA5FC1C7-DB6B-4E89-A13D-DE76ABA54AA6}"/>
    <cellStyle name="Currency 80" xfId="368" xr:uid="{A3E50101-6916-4C13-AFA7-46539C25E8BE}"/>
    <cellStyle name="Currency 80 2" xfId="369" xr:uid="{422C0799-5010-4923-A4E7-CAF78E2F41B1}"/>
    <cellStyle name="Currency 80 3" xfId="370" xr:uid="{C6264D9D-9C75-4A7B-9D70-8F154FB463BD}"/>
    <cellStyle name="Currency 81" xfId="371" xr:uid="{3A4C95CB-F015-4477-A851-DB8A83EEB850}"/>
    <cellStyle name="Currency 81 2" xfId="372" xr:uid="{9DF120A9-D1F5-4566-AABF-EFCC04124E66}"/>
    <cellStyle name="Currency 81 3" xfId="373" xr:uid="{B11280D4-80B4-44A8-8807-D3E01015E7B8}"/>
    <cellStyle name="Currency 82" xfId="374" xr:uid="{5FBB46AF-82DF-4AE1-A254-5E8A79A764F5}"/>
    <cellStyle name="Currency 82 2" xfId="375" xr:uid="{94CE4611-D7A4-4950-A09A-61AEE6EA650D}"/>
    <cellStyle name="Currency 82 3" xfId="376" xr:uid="{51A08743-D5DB-475E-B190-4F0F9E80D1ED}"/>
    <cellStyle name="Currency 83" xfId="377" xr:uid="{2F0CF8BD-DC79-4661-BC8C-0A595752E73B}"/>
    <cellStyle name="Currency 83 2" xfId="378" xr:uid="{F8EE66A3-3E39-4CBA-8B06-4863AC6C8248}"/>
    <cellStyle name="Currency 83 3" xfId="379" xr:uid="{8ECB8FFB-7345-439F-A83B-FCCFCB06B018}"/>
    <cellStyle name="Currency 84" xfId="380" xr:uid="{51C74265-DEFD-4605-A6DA-9F1831FF4BA9}"/>
    <cellStyle name="Currency 84 2" xfId="381" xr:uid="{9C41ABB7-AAC5-4B5A-B902-DEBE88BA8E2F}"/>
    <cellStyle name="Currency 84 3" xfId="382" xr:uid="{0478B599-E0C5-4C78-A7FD-ABFD2AD3DE10}"/>
    <cellStyle name="Currency 85" xfId="383" xr:uid="{B71EAFE4-D101-4153-A3A0-8B602DE81B80}"/>
    <cellStyle name="Currency 85 2" xfId="384" xr:uid="{B2C25B79-FB9A-4D90-ADDD-7798C02CA073}"/>
    <cellStyle name="Currency 85 3" xfId="385" xr:uid="{69E06760-55B0-40AE-B193-E3C24DBF118B}"/>
    <cellStyle name="Currency 86" xfId="386" xr:uid="{734E492E-675A-43CF-96FB-3B9604523976}"/>
    <cellStyle name="Currency 86 2" xfId="387" xr:uid="{5CFDAF7E-9746-45E1-B860-3AD850C602C1}"/>
    <cellStyle name="Currency 86 3" xfId="388" xr:uid="{AFD7C01B-83AE-4367-93D4-8B402E16F041}"/>
    <cellStyle name="Currency 87" xfId="389" xr:uid="{B9ADAF3D-820A-42CD-94A4-D845B167896E}"/>
    <cellStyle name="Currency 87 2" xfId="390" xr:uid="{9B0F7DE4-2098-4322-AC42-39A59EC4C338}"/>
    <cellStyle name="Currency 87 3" xfId="391" xr:uid="{B52FE2BE-C1B5-46DE-B00A-6F6E6A494FCE}"/>
    <cellStyle name="Currency 88" xfId="392" xr:uid="{A2A583D8-1005-4DAF-8677-BB73ED31D853}"/>
    <cellStyle name="Currency 88 2" xfId="393" xr:uid="{D2F2BA50-FB36-454B-8694-A810F3B94C46}"/>
    <cellStyle name="Currency 88 3" xfId="394" xr:uid="{5D0BCEFA-9109-44ED-BC73-ED89D3EC2F5F}"/>
    <cellStyle name="Currency 89" xfId="395" xr:uid="{7ECD303C-9EB1-4172-BEF3-5395107491D0}"/>
    <cellStyle name="Currency 89 2" xfId="396" xr:uid="{6E0AA184-8D42-4D1A-B9EA-8222A29DA179}"/>
    <cellStyle name="Currency 89 3" xfId="397" xr:uid="{BC3B7B13-8533-4EFD-B619-E7401F3F1EFA}"/>
    <cellStyle name="Currency 9" xfId="15" xr:uid="{2D8C2D7A-6437-4B08-AB57-90D3FF5A3442}"/>
    <cellStyle name="Currency 9 2" xfId="1018" xr:uid="{C18F8552-A6B9-441A-8DED-9E01839A642B}"/>
    <cellStyle name="Currency 90" xfId="398" xr:uid="{5C463FF8-1251-4943-9179-C160A0718224}"/>
    <cellStyle name="Currency 90 2" xfId="399" xr:uid="{477036F0-6A5C-42CF-B3F9-043BEBE54B86}"/>
    <cellStyle name="Currency 90 3" xfId="400" xr:uid="{D2E8168C-05C1-49FB-B800-82836D2C1FBE}"/>
    <cellStyle name="Currency 91" xfId="401" xr:uid="{3514584A-B4C4-4DB0-9B10-CDE1C4ECF21C}"/>
    <cellStyle name="Currency 91 2" xfId="402" xr:uid="{28DF67B2-8A56-4EDC-9D69-B08EEAA0B23B}"/>
    <cellStyle name="Currency 91 3" xfId="403" xr:uid="{F953FB14-E079-4226-8304-77556C0917A7}"/>
    <cellStyle name="Currency 92" xfId="404" xr:uid="{AAB2ED76-B01D-44C4-A81B-9A66CBF664C5}"/>
    <cellStyle name="Currency 92 2" xfId="405" xr:uid="{E3271DA3-2033-43CA-A72C-3189E5BE3809}"/>
    <cellStyle name="Currency 92 3" xfId="406" xr:uid="{FF939ACE-7FFA-484E-AA91-E1EDA685E972}"/>
    <cellStyle name="Explanatory Text 2" xfId="407" xr:uid="{2A310F29-7884-416E-9A12-7A5433DF7FB2}"/>
    <cellStyle name="Good 2" xfId="408" xr:uid="{254DF0FA-5473-4758-8015-2D70757DD4AA}"/>
    <cellStyle name="Heading 1 2" xfId="409" xr:uid="{FCC4BD05-A227-42BA-91CB-06C69B157E0B}"/>
    <cellStyle name="Heading 2 2" xfId="410" xr:uid="{239F1AB3-4924-4AD2-80B3-652A27120C19}"/>
    <cellStyle name="Heading 3 2" xfId="411" xr:uid="{B65D1700-155C-4DBE-ACDE-D1AECCB0FFA3}"/>
    <cellStyle name="Heading 3 2 2" xfId="1020" xr:uid="{E8664E0A-D348-4499-B37D-AE621EE00CA6}"/>
    <cellStyle name="Heading 3 2 2 2" xfId="1023" xr:uid="{E6B1C0CD-21C0-49A8-994A-E81D4B41E298}"/>
    <cellStyle name="Heading 3 2 3" xfId="1022" xr:uid="{ABF924DD-511D-445F-ABB4-81D324C626F9}"/>
    <cellStyle name="Heading 4 2" xfId="412" xr:uid="{77D12804-241C-4C45-A65B-BB8570CB46FB}"/>
    <cellStyle name="Hyperlink" xfId="5" builtinId="8"/>
    <cellStyle name="Hyperlink 2" xfId="9" xr:uid="{6F745704-D3C0-4D2E-8448-C5A9ECD16E20}"/>
    <cellStyle name="Input 2" xfId="413" xr:uid="{A1B940E1-2CC9-4577-A5B4-C71931B194B7}"/>
    <cellStyle name="Linked Cell 2" xfId="414" xr:uid="{BFE4C41C-B2DE-4B3F-9BF6-D99035E1EEE5}"/>
    <cellStyle name="Neutral" xfId="4" builtinId="28"/>
    <cellStyle name="Neutral 2" xfId="415" xr:uid="{2BAE9D5E-9B7C-4BCE-A1A5-1452CD5F2DC7}"/>
    <cellStyle name="Normal" xfId="0" builtinId="0"/>
    <cellStyle name="Normal 10" xfId="10" xr:uid="{3953B3BC-F434-4779-A7B2-C645EB9EF277}"/>
    <cellStyle name="Normal 10 2" xfId="11" xr:uid="{2226EDBB-713F-404B-BA6C-CD98480FCA69}"/>
    <cellStyle name="Normal 10 3" xfId="416" xr:uid="{056DF415-AA47-49A8-A3A8-5632C480C0A1}"/>
    <cellStyle name="Normal 11" xfId="417" xr:uid="{4C1ABF97-D894-40FB-B2CF-6880AF95C0F6}"/>
    <cellStyle name="Normal 11 2" xfId="418" xr:uid="{1C18DF16-07E6-4008-B321-03D15F625916}"/>
    <cellStyle name="Normal 11 2 2" xfId="793" xr:uid="{6ADF1FA6-BD67-4F75-B2A1-B17D11E8DC6C}"/>
    <cellStyle name="Normal 11 3" xfId="419" xr:uid="{5149163E-BF9F-47A4-881F-BC5DC68EC699}"/>
    <cellStyle name="Normal 11 3 2" xfId="794" xr:uid="{E64E5C9D-1811-494E-B869-71BD28537F8E}"/>
    <cellStyle name="Normal 11 4" xfId="792" xr:uid="{AB4D9547-15F2-4206-8813-59D27A84B935}"/>
    <cellStyle name="Normal 12" xfId="420" xr:uid="{1CAF3430-3CCC-419E-B837-3329B8D093C3}"/>
    <cellStyle name="Normal 12 2" xfId="421" xr:uid="{9D9F4E93-97B9-4BBC-929A-4D1C196DF25E}"/>
    <cellStyle name="Normal 12 2 2" xfId="796" xr:uid="{94761775-7118-4465-8D36-02CA36201CA1}"/>
    <cellStyle name="Normal 12 3" xfId="422" xr:uid="{0CDC0A22-793D-4653-8322-2B154039733E}"/>
    <cellStyle name="Normal 12 3 2" xfId="797" xr:uid="{7A8A5B78-1FB4-4BB8-8E87-C48DB0F39D0F}"/>
    <cellStyle name="Normal 12 4" xfId="795" xr:uid="{367EDEBB-9694-4E81-9018-63C61629A76A}"/>
    <cellStyle name="Normal 13" xfId="423" xr:uid="{DE349996-B694-4796-B739-B2EFA6F866E4}"/>
    <cellStyle name="Normal 13 2" xfId="424" xr:uid="{4BCD310D-04F0-413D-9490-0F7518D30CE4}"/>
    <cellStyle name="Normal 13 2 2" xfId="799" xr:uid="{5E76BA29-5A0F-4DFE-82C7-AADCE7DAE3E9}"/>
    <cellStyle name="Normal 13 3" xfId="425" xr:uid="{ABB57828-B0D7-46F6-BF20-B9ACD1DA3CFF}"/>
    <cellStyle name="Normal 13 3 2" xfId="800" xr:uid="{B5BE787C-73EB-48E3-92DB-E7003ABB324A}"/>
    <cellStyle name="Normal 13 4" xfId="798" xr:uid="{D9A3EA58-8599-48D5-A900-D048376E4C8B}"/>
    <cellStyle name="Normal 14" xfId="426" xr:uid="{8DD8DBFA-3C9F-41F1-9FEE-C602C7DA51F8}"/>
    <cellStyle name="Normal 14 2" xfId="427" xr:uid="{CB818D4F-DE9D-41FB-A168-0EB30E73EC7A}"/>
    <cellStyle name="Normal 14 2 2" xfId="802" xr:uid="{B14AAFEC-4DDB-4D03-8D1B-958F06A684FB}"/>
    <cellStyle name="Normal 14 3" xfId="428" xr:uid="{6A25C893-6EA2-4C2D-9FFC-4976AAF347D3}"/>
    <cellStyle name="Normal 14 3 2" xfId="803" xr:uid="{4CF4463F-83F3-430D-A77E-D084BFAEDA4A}"/>
    <cellStyle name="Normal 14 4" xfId="801" xr:uid="{78D27B2A-1373-413E-9FEB-460277A9349F}"/>
    <cellStyle name="Normal 15" xfId="8" xr:uid="{86F7A708-C00F-434B-900C-830FC803A67D}"/>
    <cellStyle name="Normal 15 2" xfId="429" xr:uid="{33698032-B846-4705-936E-D67163AF7070}"/>
    <cellStyle name="Normal 15 2 2" xfId="805" xr:uid="{66EFE7F8-0A8B-4C0B-ACE6-A88B2C96FA26}"/>
    <cellStyle name="Normal 15 3" xfId="430" xr:uid="{ECC73037-CDBB-4263-B366-23FEFD08E996}"/>
    <cellStyle name="Normal 15 3 2" xfId="806" xr:uid="{377B02CD-843E-4AF7-9300-5E3BD5B1E337}"/>
    <cellStyle name="Normal 15 4" xfId="804" xr:uid="{CECB02A4-CA73-41B5-97CA-D13B0C2E3730}"/>
    <cellStyle name="Normal 16" xfId="431" xr:uid="{FE25F54F-E86B-4757-AFC6-1E327A3C5494}"/>
    <cellStyle name="Normal 16 2" xfId="432" xr:uid="{19A0F741-AC2C-428A-A2C9-4AACAE8B3E3D}"/>
    <cellStyle name="Normal 16 2 2" xfId="808" xr:uid="{3DFE8893-6893-46AB-B500-CD3AD3856855}"/>
    <cellStyle name="Normal 16 3" xfId="433" xr:uid="{97D05BBC-D7B5-4BFB-8F44-5661E2BADD22}"/>
    <cellStyle name="Normal 16 3 2" xfId="809" xr:uid="{0E4271B9-A104-4069-9445-E7F566876A2C}"/>
    <cellStyle name="Normal 16 4" xfId="807" xr:uid="{0B561C4D-6275-452C-90BE-D0EAAB1C4824}"/>
    <cellStyle name="Normal 18" xfId="434" xr:uid="{3562109C-741D-43FA-B63B-1221DB34BDDA}"/>
    <cellStyle name="Normal 18 2" xfId="435" xr:uid="{7F1DE267-1303-49D4-A7EA-3861336ABC7D}"/>
    <cellStyle name="Normal 18 2 2" xfId="811" xr:uid="{08ACFADF-7356-4B90-9476-551F4B15EDF3}"/>
    <cellStyle name="Normal 18 3" xfId="436" xr:uid="{7D1ADA21-B8C6-4E70-B854-46FA9E0F9087}"/>
    <cellStyle name="Normal 18 3 2" xfId="812" xr:uid="{9802D08D-A6A6-4009-8517-C98E43B1A682}"/>
    <cellStyle name="Normal 18 4" xfId="810" xr:uid="{A913220C-6312-4C94-B1D7-59AD072FE286}"/>
    <cellStyle name="Normal 187" xfId="25" xr:uid="{628B2AD1-0B61-4DCD-9533-89C9320FFED2}"/>
    <cellStyle name="Normal 19" xfId="437" xr:uid="{6B1B26F0-2234-4D91-BFDF-8482CE1E4CAC}"/>
    <cellStyle name="Normal 19 2" xfId="438" xr:uid="{7E8CA880-27A5-47D5-8BA6-F67547388E47}"/>
    <cellStyle name="Normal 19 2 2" xfId="814" xr:uid="{087F42AE-598B-4ABC-B834-9059E48E69FC}"/>
    <cellStyle name="Normal 19 3" xfId="439" xr:uid="{B0A15E7F-4992-4994-A053-95292983DD28}"/>
    <cellStyle name="Normal 19 3 2" xfId="815" xr:uid="{109B0ABC-B01C-41B1-ACE5-38B0FB9CE97B}"/>
    <cellStyle name="Normal 19 4" xfId="813" xr:uid="{EDE3D692-83AF-4CD5-BC27-13C2E21F069D}"/>
    <cellStyle name="Normal 2" xfId="6" xr:uid="{A8CBB7D2-5F14-4F65-AC6C-3E2DCB826C42}"/>
    <cellStyle name="Normal 2 10" xfId="441" xr:uid="{05B54834-8AAE-4C03-84C0-A45F3C80A276}"/>
    <cellStyle name="Normal 2 10 2" xfId="442" xr:uid="{1698199D-76B6-44C6-9AFB-52015E3881A0}"/>
    <cellStyle name="Normal 2 10 3" xfId="443" xr:uid="{2D4DDD88-24A0-42A0-8947-DCD4866F49E1}"/>
    <cellStyle name="Normal 2 11" xfId="444" xr:uid="{CD56741B-E329-45A1-BF2E-2E041E16858C}"/>
    <cellStyle name="Normal 2 11 2" xfId="445" xr:uid="{2DD2FF70-E1E5-48D7-802F-1677C1879278}"/>
    <cellStyle name="Normal 2 11 3" xfId="446" xr:uid="{6B6D9109-B53A-45C2-A33D-EC6CB0AA1673}"/>
    <cellStyle name="Normal 2 12" xfId="447" xr:uid="{13BB2875-9567-4592-BD12-0BF3E1A87682}"/>
    <cellStyle name="Normal 2 12 2" xfId="448" xr:uid="{22E5C9D4-85A0-47A8-BAC7-8A46CE8F0403}"/>
    <cellStyle name="Normal 2 12 3" xfId="449" xr:uid="{5E0478D6-4DEE-43FE-8897-956F2855C2A7}"/>
    <cellStyle name="Normal 2 13" xfId="450" xr:uid="{86E79D8C-D16D-4D89-9502-177BE9002720}"/>
    <cellStyle name="Normal 2 13 2" xfId="451" xr:uid="{E5A3BDFC-348A-47E7-8267-A141A11C48CC}"/>
    <cellStyle name="Normal 2 13 3" xfId="452" xr:uid="{7952C5B0-38D5-41E4-916F-5953E93C28A6}"/>
    <cellStyle name="Normal 2 14" xfId="453" xr:uid="{5563BFD2-D160-412E-ADC1-FE012EB02C6B}"/>
    <cellStyle name="Normal 2 14 2" xfId="454" xr:uid="{8BAB089E-578D-4AFD-9E12-A371FC81E76E}"/>
    <cellStyle name="Normal 2 14 3" xfId="455" xr:uid="{FEFADC71-6621-4342-9AF8-2E7230F59C5D}"/>
    <cellStyle name="Normal 2 15" xfId="440" xr:uid="{BDD5EE63-69E1-4BDE-8F96-68FFFC478ADA}"/>
    <cellStyle name="Normal 2 16" xfId="28" xr:uid="{86A3CBBE-7B97-4615-8295-3C1E4FBB2431}"/>
    <cellStyle name="Normal 2 17" xfId="1021" xr:uid="{5D0CAA5C-9435-4361-8AB7-1A8BECA9F28C}"/>
    <cellStyle name="Normal 2 2" xfId="30" xr:uid="{DE8F62AF-073F-445E-A15F-9FD8FF8D94C1}"/>
    <cellStyle name="Normal 2 2 2" xfId="457" xr:uid="{724C1941-A89B-4C72-BCB2-15D8D81BDFC6}"/>
    <cellStyle name="Normal 2 2 3" xfId="458" xr:uid="{39B99259-7A9B-409E-BFCB-CE34494E7573}"/>
    <cellStyle name="Normal 2 2 4" xfId="456" xr:uid="{242B4283-39D2-4E34-886B-0C34FA9A2B24}"/>
    <cellStyle name="Normal 2 3" xfId="459" xr:uid="{20C9BA3F-3714-4859-A9F4-F622FA119EC2}"/>
    <cellStyle name="Normal 2 3 2" xfId="460" xr:uid="{EC8EF27D-6EB3-4036-A008-18D4FFDA1965}"/>
    <cellStyle name="Normal 2 3 3" xfId="461" xr:uid="{29F38658-E22E-4782-8509-6EE566B22478}"/>
    <cellStyle name="Normal 2 4" xfId="462" xr:uid="{3626B0D7-C435-48F7-9AEF-3C3054D8A673}"/>
    <cellStyle name="Normal 2 4 2" xfId="463" xr:uid="{E0D800AD-18DB-43EE-947D-383BADC4FC7A}"/>
    <cellStyle name="Normal 2 4 3" xfId="464" xr:uid="{66728A7E-766A-4B2D-83EC-3FBC3D7BA050}"/>
    <cellStyle name="Normal 2 5" xfId="465" xr:uid="{F0377827-0AA6-4D06-806C-7402CD541BFC}"/>
    <cellStyle name="Normal 2 5 2" xfId="466" xr:uid="{C35EDF9F-DEA4-4307-AEE7-B075FBBE4536}"/>
    <cellStyle name="Normal 2 5 3" xfId="467" xr:uid="{2A1268DB-4BC3-4D07-AF5E-EA73B6432755}"/>
    <cellStyle name="Normal 2 6" xfId="468" xr:uid="{0B8A8D45-5455-4D58-8463-6F4112132CB3}"/>
    <cellStyle name="Normal 2 6 2" xfId="469" xr:uid="{AD30633D-A969-4BFE-9FFA-5F4BB5FED515}"/>
    <cellStyle name="Normal 2 6 3" xfId="470" xr:uid="{69E8A7A5-74E0-43EF-B03D-254FED436E5F}"/>
    <cellStyle name="Normal 2 7" xfId="471" xr:uid="{E4A9E8DC-A220-4915-95A3-592B3F46BD5B}"/>
    <cellStyle name="Normal 2 7 2" xfId="472" xr:uid="{5684D362-B306-4537-A16A-B82B7458A095}"/>
    <cellStyle name="Normal 2 7 3" xfId="473" xr:uid="{FE73954A-4E73-4AB5-999E-24846E066B9C}"/>
    <cellStyle name="Normal 2 8" xfId="474" xr:uid="{CC23EDE1-8C4B-4282-9561-AE6F7917F689}"/>
    <cellStyle name="Normal 2 8 2" xfId="475" xr:uid="{D784F2FB-BB62-4BEB-A6DD-6D3C53195C64}"/>
    <cellStyle name="Normal 2 8 3" xfId="476" xr:uid="{F4D92FB6-5E75-4BF7-B3E3-115EBF42C123}"/>
    <cellStyle name="Normal 2 9" xfId="477" xr:uid="{02E72E90-CE10-4363-A52E-699AEAC866F1}"/>
    <cellStyle name="Normal 2 9 2" xfId="478" xr:uid="{B5247FB0-83E1-4E31-8000-870C02AFD4F6}"/>
    <cellStyle name="Normal 2 9 3" xfId="479" xr:uid="{2407FBEC-1F00-454E-836B-6B0870CF8816}"/>
    <cellStyle name="Normal 20" xfId="480" xr:uid="{D3B916E9-0B20-46A9-A463-C7AE53B97410}"/>
    <cellStyle name="Normal 20 2" xfId="481" xr:uid="{A3341CCC-CDB3-4AD5-A7A3-B179275B93DF}"/>
    <cellStyle name="Normal 20 2 2" xfId="817" xr:uid="{399B4C5C-28F5-4E80-B4B3-E08A3AAC7894}"/>
    <cellStyle name="Normal 20 3" xfId="482" xr:uid="{253FEA6A-4BBC-4D79-9F12-CEB9886C0318}"/>
    <cellStyle name="Normal 20 3 2" xfId="818" xr:uid="{BDAEE188-EBC5-4374-A961-4C8F89B8ABC7}"/>
    <cellStyle name="Normal 20 4" xfId="816" xr:uid="{9D38C49B-C23C-449F-9AE4-247374F5C78F}"/>
    <cellStyle name="Normal 21" xfId="483" xr:uid="{D12CA4EE-B284-4F1A-9CA8-76020BDA2726}"/>
    <cellStyle name="Normal 21 2" xfId="484" xr:uid="{E7898443-7AEB-4EBC-B717-64A865B17BFA}"/>
    <cellStyle name="Normal 21 2 2" xfId="820" xr:uid="{6BAC3DC1-0102-4BDB-A46A-E7B05616009E}"/>
    <cellStyle name="Normal 21 3" xfId="485" xr:uid="{3D247FED-7CF2-48E4-81EB-817624ECA59B}"/>
    <cellStyle name="Normal 21 3 2" xfId="821" xr:uid="{304B7866-8754-4854-A7FA-3A741A77A5D4}"/>
    <cellStyle name="Normal 21 4" xfId="819" xr:uid="{C8DBFF44-02C6-4E67-96E8-FA5189ED24A2}"/>
    <cellStyle name="Normal 22" xfId="486" xr:uid="{6D18623C-0A3C-4095-87BC-3F45D731878C}"/>
    <cellStyle name="Normal 22 2" xfId="487" xr:uid="{F94872C1-7066-4E3A-9E60-1E9FBC468F73}"/>
    <cellStyle name="Normal 22 2 2" xfId="823" xr:uid="{0D8E1AAA-712B-45FA-BC74-B85C1A027109}"/>
    <cellStyle name="Normal 22 3" xfId="488" xr:uid="{FC71AB3C-862E-4D93-B1C5-7CB6B3DF6274}"/>
    <cellStyle name="Normal 22 3 2" xfId="824" xr:uid="{20953EC3-AB76-4A92-8A2E-8FF763DE00C2}"/>
    <cellStyle name="Normal 22 4" xfId="822" xr:uid="{0F8BA26F-91B5-486A-B8EF-346A375B1EE4}"/>
    <cellStyle name="Normal 23" xfId="489" xr:uid="{AB42F2C9-012F-40B2-87AA-B35D16374F30}"/>
    <cellStyle name="Normal 23 2" xfId="490" xr:uid="{A7E6C440-9D86-4ADC-8D0F-25696C6C5881}"/>
    <cellStyle name="Normal 23 2 2" xfId="826" xr:uid="{B409A99C-A258-4D1C-9A7D-5FE069F08AAB}"/>
    <cellStyle name="Normal 23 3" xfId="491" xr:uid="{61D8462C-755E-48AB-998D-457E721E1704}"/>
    <cellStyle name="Normal 23 3 2" xfId="827" xr:uid="{0EDD722A-8504-490F-AB17-C09FF6B973E1}"/>
    <cellStyle name="Normal 23 4" xfId="825" xr:uid="{7A29BFB2-36DA-46F0-82E6-83FB2F5B8D44}"/>
    <cellStyle name="Normal 24" xfId="492" xr:uid="{67DD2FC9-9A8D-413A-B276-7792155D8D10}"/>
    <cellStyle name="Normal 24 2" xfId="493" xr:uid="{53A999A0-DC73-40A3-A384-657D5E073512}"/>
    <cellStyle name="Normal 24 2 2" xfId="829" xr:uid="{8A9E0BA0-EF61-4CF6-B7C2-BD3120E7F871}"/>
    <cellStyle name="Normal 24 3" xfId="494" xr:uid="{9EDA5460-1A5D-4177-8E72-57E469C58C81}"/>
    <cellStyle name="Normal 24 3 2" xfId="830" xr:uid="{E57D12BA-E17B-47C3-A3CA-4C208DFC4384}"/>
    <cellStyle name="Normal 24 4" xfId="828" xr:uid="{8B40A506-728B-4BF1-9D3D-16C7A5BE3212}"/>
    <cellStyle name="Normal 25" xfId="495" xr:uid="{C33E0BDD-D491-4921-9A27-0895C5325C49}"/>
    <cellStyle name="Normal 25 2" xfId="496" xr:uid="{3419275F-04E8-4D23-A8DB-5D310B393B9B}"/>
    <cellStyle name="Normal 25 2 2" xfId="832" xr:uid="{631AB673-EFE3-4799-A875-12497C344BD1}"/>
    <cellStyle name="Normal 25 3" xfId="497" xr:uid="{DD64CFBF-04C9-4F1B-AF6C-3E4D73B9C95C}"/>
    <cellStyle name="Normal 25 3 2" xfId="833" xr:uid="{64A0314C-14BC-4180-BB37-70607E053F84}"/>
    <cellStyle name="Normal 25 4" xfId="831" xr:uid="{09C183DB-F21A-4E15-BCEE-4836C26E7243}"/>
    <cellStyle name="Normal 26" xfId="498" xr:uid="{65AA25F7-4E24-43DA-B2C9-A21DBE8E5495}"/>
    <cellStyle name="Normal 26 2" xfId="499" xr:uid="{B91BD654-C145-4CA4-BFBB-3FE14DD1100E}"/>
    <cellStyle name="Normal 26 2 2" xfId="835" xr:uid="{0720F367-DF4A-46D3-A9EC-42089F12440B}"/>
    <cellStyle name="Normal 26 3" xfId="500" xr:uid="{CBD8BF97-73AC-4F40-96EF-225639B6D3C1}"/>
    <cellStyle name="Normal 26 3 2" xfId="836" xr:uid="{2BA942E2-58B2-4139-BA21-85ACDA47068A}"/>
    <cellStyle name="Normal 26 4" xfId="834" xr:uid="{5E8CA797-46E9-4041-9927-6737E22F1197}"/>
    <cellStyle name="Normal 27" xfId="501" xr:uid="{3EDEC391-F546-4272-9561-79C1DA9705A9}"/>
    <cellStyle name="Normal 27 2" xfId="502" xr:uid="{846D55E4-881B-4CA8-8999-A959B29A1356}"/>
    <cellStyle name="Normal 27 2 2" xfId="838" xr:uid="{2F382C23-75F5-48C7-B2CC-938E1621B6CD}"/>
    <cellStyle name="Normal 27 3" xfId="503" xr:uid="{647D2E13-6150-4F80-BC52-55E2983279E4}"/>
    <cellStyle name="Normal 27 3 2" xfId="839" xr:uid="{D6236A53-BD37-4E28-B8DD-AFAD3A4BEC34}"/>
    <cellStyle name="Normal 27 4" xfId="837" xr:uid="{E6C47F20-8762-4567-9AFB-35EFA819F145}"/>
    <cellStyle name="Normal 28" xfId="504" xr:uid="{9A2AB3A8-6476-425F-8AF5-50EFF35308B6}"/>
    <cellStyle name="Normal 28 2" xfId="505" xr:uid="{87DDCC55-C907-4F2E-8A50-9496D7E826B2}"/>
    <cellStyle name="Normal 28 2 2" xfId="841" xr:uid="{6D903CF3-3961-4FEE-A384-09D5DE10BD3D}"/>
    <cellStyle name="Normal 28 3" xfId="506" xr:uid="{3A7994A8-D495-4AE8-944C-8BA50F8BE1D6}"/>
    <cellStyle name="Normal 28 3 2" xfId="842" xr:uid="{F6B05340-233F-4279-9DDA-35281E01A3C8}"/>
    <cellStyle name="Normal 28 4" xfId="840" xr:uid="{1585A7CF-328E-4A1D-952C-E8D4E539B6CF}"/>
    <cellStyle name="Normal 29" xfId="507" xr:uid="{4F61A1E6-FF1D-4E70-AF28-5A9316E40726}"/>
    <cellStyle name="Normal 29 2" xfId="508" xr:uid="{4A93CEEC-31CC-4E06-98E5-7CFCBAD4504A}"/>
    <cellStyle name="Normal 29 2 2" xfId="844" xr:uid="{F212EB99-6649-4C34-B450-180505A1F6F8}"/>
    <cellStyle name="Normal 29 3" xfId="509" xr:uid="{4D233CA5-6EB8-4FF4-A9EB-9900C6B7189E}"/>
    <cellStyle name="Normal 29 3 2" xfId="845" xr:uid="{6F27F522-FE08-4C20-8183-11C5780A8CD5}"/>
    <cellStyle name="Normal 29 4" xfId="843" xr:uid="{074354E6-D25E-45A5-81F5-C0CB83180C78}"/>
    <cellStyle name="Normal 3" xfId="14" xr:uid="{45558BF9-9585-4537-A933-A0FFBD5204EE}"/>
    <cellStyle name="Normal 3 2" xfId="510" xr:uid="{28FC8753-F5E7-42F7-8BA3-17B505D71C33}"/>
    <cellStyle name="Normal 3 2 2" xfId="511" xr:uid="{8129275F-5B09-4D2F-A6E6-D5E2E2127DA0}"/>
    <cellStyle name="Normal 3 2 3" xfId="512" xr:uid="{4D3D1611-901A-41C3-B927-64E1D3CA1B35}"/>
    <cellStyle name="Normal 3 3" xfId="513" xr:uid="{C264BC76-C78B-483B-9DC9-0186DB4977B1}"/>
    <cellStyle name="Normal 3 3 2" xfId="514" xr:uid="{96892EE1-44E3-483B-A839-E832541E67B4}"/>
    <cellStyle name="Normal 3 3 3" xfId="515" xr:uid="{356C5184-2FDC-4851-B379-FFBECC0CD8ED}"/>
    <cellStyle name="Normal 3 4" xfId="516" xr:uid="{9477326C-0A52-4515-91D7-6AE4C54342B3}"/>
    <cellStyle name="Normal 3 4 2" xfId="517" xr:uid="{C8A378DF-FC23-48D4-998E-C5E47FC19ADB}"/>
    <cellStyle name="Normal 3 4 3" xfId="518" xr:uid="{6F577C3F-5DF5-44F8-A7B3-08EDE7B3BFDC}"/>
    <cellStyle name="Normal 3 5" xfId="1017" xr:uid="{D792B9D5-5471-4D7E-BABD-5796A871A30A}"/>
    <cellStyle name="Normal 30" xfId="519" xr:uid="{0E6CE36E-304C-4F2F-89D5-5D6F9DC847C7}"/>
    <cellStyle name="Normal 30 2" xfId="520" xr:uid="{D7A49D70-394B-42C7-95FA-3A363E7E922E}"/>
    <cellStyle name="Normal 30 2 2" xfId="847" xr:uid="{D38D8DF1-5B56-4BC9-963F-25A9629625B0}"/>
    <cellStyle name="Normal 30 3" xfId="521" xr:uid="{E6030E62-F9F5-4897-ADD9-FBB135163552}"/>
    <cellStyle name="Normal 30 3 2" xfId="848" xr:uid="{95D7AAD4-6421-453A-BEB2-A73A4539977C}"/>
    <cellStyle name="Normal 30 4" xfId="846" xr:uid="{9EC716CC-C774-4C26-BA53-A9F5A843118C}"/>
    <cellStyle name="Normal 31" xfId="522" xr:uid="{DAB12036-DE3C-4B2A-9A4F-CC3B51B81160}"/>
    <cellStyle name="Normal 31 2" xfId="523" xr:uid="{0CCE8D03-1EE7-4AAC-8451-12B84D07CFD9}"/>
    <cellStyle name="Normal 31 2 2" xfId="850" xr:uid="{24BB937F-A76C-4748-B907-E149708A5499}"/>
    <cellStyle name="Normal 31 3" xfId="524" xr:uid="{C363B885-9710-4D44-8978-BB12A087DC03}"/>
    <cellStyle name="Normal 31 3 2" xfId="851" xr:uid="{6992CF35-BB31-45C9-BA17-1CC99325FC19}"/>
    <cellStyle name="Normal 31 4" xfId="849" xr:uid="{567C08E9-C4E1-4989-BF66-8246C5AE0378}"/>
    <cellStyle name="Normal 32" xfId="525" xr:uid="{9C50ABB5-2DA7-4ED6-A455-6FBF2E791846}"/>
    <cellStyle name="Normal 32 2" xfId="526" xr:uid="{22F498EF-0D5C-4409-85A3-3DC5E1459A55}"/>
    <cellStyle name="Normal 32 2 2" xfId="853" xr:uid="{411657B7-A22C-415A-845A-D7D4091DB2CC}"/>
    <cellStyle name="Normal 32 3" xfId="527" xr:uid="{CA880724-5937-42B1-9A3A-B96776A92909}"/>
    <cellStyle name="Normal 32 3 2" xfId="854" xr:uid="{455D5A2A-485B-46AA-8E07-8C22F3234B96}"/>
    <cellStyle name="Normal 32 4" xfId="852" xr:uid="{9F1E1683-8706-4D37-B231-751673EEBB97}"/>
    <cellStyle name="Normal 33" xfId="528" xr:uid="{70F7B302-5318-4576-9362-9B075EB9465A}"/>
    <cellStyle name="Normal 33 2" xfId="529" xr:uid="{48A65B41-A18B-4CC3-AE4D-0D33726AD437}"/>
    <cellStyle name="Normal 33 2 2" xfId="856" xr:uid="{839F26DD-04D4-439C-9517-CEAB2435F707}"/>
    <cellStyle name="Normal 33 3" xfId="530" xr:uid="{AEAC81DC-4A19-475A-ADE1-12A7CA488290}"/>
    <cellStyle name="Normal 33 3 2" xfId="857" xr:uid="{F0E6D23C-FF96-43FB-818F-969BDB5EB5D3}"/>
    <cellStyle name="Normal 33 4" xfId="855" xr:uid="{8FC87DDA-BDAC-47A0-B0DC-5C5628B5F113}"/>
    <cellStyle name="Normal 34" xfId="531" xr:uid="{7E88526D-83B2-4D5A-ADEB-E89567DBE9D6}"/>
    <cellStyle name="Normal 34 2" xfId="532" xr:uid="{F9608C41-3A9B-49DD-B0FB-B72E5F9C160D}"/>
    <cellStyle name="Normal 34 2 2" xfId="859" xr:uid="{402FAD66-2D93-40C7-9B83-7E738BE4A15F}"/>
    <cellStyle name="Normal 34 3" xfId="533" xr:uid="{CF3A7FBB-837F-479C-8F57-52C9A587B885}"/>
    <cellStyle name="Normal 34 3 2" xfId="860" xr:uid="{5256E5F3-87D1-4044-98E2-ACA1B7BE58E2}"/>
    <cellStyle name="Normal 34 4" xfId="858" xr:uid="{DC422A4B-97AC-4278-B12B-8762E306DF61}"/>
    <cellStyle name="Normal 35" xfId="534" xr:uid="{3A090C46-3908-4303-A77C-CC86CB0FD2BA}"/>
    <cellStyle name="Normal 35 2" xfId="535" xr:uid="{7F335675-2CDA-47FD-98AA-A97653E29D4F}"/>
    <cellStyle name="Normal 35 2 2" xfId="862" xr:uid="{8F3A2646-001D-4BA7-A37A-770ECABE3BD9}"/>
    <cellStyle name="Normal 35 3" xfId="536" xr:uid="{8680AAC5-79BA-46E0-BC2D-ECE729465B3A}"/>
    <cellStyle name="Normal 35 3 2" xfId="863" xr:uid="{0D477483-6C61-458D-B892-E2245AF14394}"/>
    <cellStyle name="Normal 35 4" xfId="861" xr:uid="{B309392D-0A25-4F28-8166-2372F73F0B92}"/>
    <cellStyle name="Normal 36" xfId="537" xr:uid="{DC03F61D-50D4-4E1D-B709-38915FE9CBCE}"/>
    <cellStyle name="Normal 36 2" xfId="538" xr:uid="{57243DE7-8190-44F3-945D-5265EB8D5E89}"/>
    <cellStyle name="Normal 36 2 2" xfId="865" xr:uid="{D49A7F40-EDAB-4F08-97E0-BBA826FE57D8}"/>
    <cellStyle name="Normal 36 3" xfId="539" xr:uid="{FCDAFF4B-65F9-4E96-9EC8-83E4C54FA3E7}"/>
    <cellStyle name="Normal 36 3 2" xfId="866" xr:uid="{3BB69594-41CD-4478-9884-F92A5A32B0FD}"/>
    <cellStyle name="Normal 36 4" xfId="864" xr:uid="{60C4AD62-979D-4066-8E95-924C2B578283}"/>
    <cellStyle name="Normal 37" xfId="540" xr:uid="{6630B947-0C35-495D-9D29-C72E8D8D0B48}"/>
    <cellStyle name="Normal 37 2" xfId="541" xr:uid="{8A1F43E4-5019-4BE8-A1CF-8674981CA542}"/>
    <cellStyle name="Normal 37 2 2" xfId="868" xr:uid="{753CF15A-B363-4B34-8AFA-BF8602F1B55B}"/>
    <cellStyle name="Normal 37 3" xfId="542" xr:uid="{2B603291-F8A4-4D18-8A60-768D094C6E60}"/>
    <cellStyle name="Normal 37 3 2" xfId="869" xr:uid="{BB8797B9-DC7D-49A4-8367-6B79C0910BFA}"/>
    <cellStyle name="Normal 37 4" xfId="867" xr:uid="{5D7BACA2-5183-49C1-B5A4-B9163BE37625}"/>
    <cellStyle name="Normal 38" xfId="543" xr:uid="{BD8CF2FB-E059-490D-A30E-22FDF67B96CD}"/>
    <cellStyle name="Normal 38 2" xfId="544" xr:uid="{9B1AC2F7-65E4-4E11-A823-FB72370C0A09}"/>
    <cellStyle name="Normal 38 2 2" xfId="871" xr:uid="{71353E6A-73F7-490E-8654-BF014BE5030D}"/>
    <cellStyle name="Normal 38 3" xfId="545" xr:uid="{7F81324E-BAE5-4155-B511-030A89ECA3BE}"/>
    <cellStyle name="Normal 38 3 2" xfId="872" xr:uid="{F4C07F77-83B7-47A2-88DA-50EF48325052}"/>
    <cellStyle name="Normal 38 4" xfId="870" xr:uid="{EFDB689F-F602-41CD-8343-E7F53623605A}"/>
    <cellStyle name="Normal 39" xfId="546" xr:uid="{CE464CE2-E9B9-4662-BE78-1776384FA4DF}"/>
    <cellStyle name="Normal 39 2" xfId="547" xr:uid="{EC5965BA-F6B6-4794-8F0C-2C4E0FC702A3}"/>
    <cellStyle name="Normal 39 2 2" xfId="874" xr:uid="{241EE3FB-30F0-4044-A9D4-B554CFCF867A}"/>
    <cellStyle name="Normal 39 3" xfId="548" xr:uid="{F3599DD5-F71A-4C01-AE46-8EEAA38DDAE1}"/>
    <cellStyle name="Normal 39 3 2" xfId="875" xr:uid="{26BD90EE-8D4C-45A6-A5DE-B2AD3757C160}"/>
    <cellStyle name="Normal 39 4" xfId="873" xr:uid="{4B8700BE-F796-4F56-AEC6-4B1A86F491E1}"/>
    <cellStyle name="Normal 4" xfId="26" xr:uid="{74E9CA18-7A43-490A-B7BD-166F6A60A072}"/>
    <cellStyle name="Normal 4 2" xfId="549" xr:uid="{C10AB759-665E-4D45-80B3-5402F6DEE258}"/>
    <cellStyle name="Normal 40" xfId="550" xr:uid="{A4C05764-6A70-4AC8-A6FF-82776C1BF6B2}"/>
    <cellStyle name="Normal 40 2" xfId="551" xr:uid="{BA81A207-1D8C-4714-A67F-F57E1342A897}"/>
    <cellStyle name="Normal 40 2 2" xfId="877" xr:uid="{CD90D797-3401-4983-8B16-FD53D7CA7334}"/>
    <cellStyle name="Normal 40 3" xfId="552" xr:uid="{C5D28423-99C8-4F47-ACCE-00164FDE4785}"/>
    <cellStyle name="Normal 40 3 2" xfId="878" xr:uid="{6D9E2C36-9DB8-4D89-9388-348BB9AF7035}"/>
    <cellStyle name="Normal 40 4" xfId="876" xr:uid="{ACEAF4A8-79FE-4B5D-9706-717A041B1087}"/>
    <cellStyle name="Normal 41" xfId="553" xr:uid="{25152A00-5843-43FA-8134-64437D58945B}"/>
    <cellStyle name="Normal 41 2" xfId="554" xr:uid="{2973D780-E968-4B65-A27C-4411864D4A82}"/>
    <cellStyle name="Normal 41 2 2" xfId="880" xr:uid="{D777DBB4-6950-4038-9A21-633614ECBBD2}"/>
    <cellStyle name="Normal 41 3" xfId="555" xr:uid="{29DAF439-FAAB-42AA-ACA1-410D8BDCF1DD}"/>
    <cellStyle name="Normal 41 3 2" xfId="881" xr:uid="{16EFFE43-905C-4467-B39D-A3BEC19034F2}"/>
    <cellStyle name="Normal 41 4" xfId="879" xr:uid="{653ADA15-EA8D-4A78-A577-1668E1DCA3FA}"/>
    <cellStyle name="Normal 42" xfId="556" xr:uid="{4AE10F90-787A-4A14-9DB2-8E4CD35F6A61}"/>
    <cellStyle name="Normal 42 2" xfId="557" xr:uid="{CE92F4B6-9C3D-45E8-BB17-6180AE183182}"/>
    <cellStyle name="Normal 42 2 2" xfId="883" xr:uid="{873B9117-CBF2-4788-A6FE-DD9E97866026}"/>
    <cellStyle name="Normal 42 3" xfId="558" xr:uid="{4F914F7F-9BF7-4580-83DA-B1612899511B}"/>
    <cellStyle name="Normal 42 3 2" xfId="884" xr:uid="{A3BFE480-7893-4110-80EF-E1AFACC85713}"/>
    <cellStyle name="Normal 42 4" xfId="882" xr:uid="{78B71976-0E12-4A04-B986-2DE0CC8072DD}"/>
    <cellStyle name="Normal 43" xfId="559" xr:uid="{AF0A00BE-4686-447C-ABE0-DAA4434EE8B4}"/>
    <cellStyle name="Normal 43 2" xfId="560" xr:uid="{B28FA5CB-EDFF-436A-A545-A0A2B3486B11}"/>
    <cellStyle name="Normal 43 2 2" xfId="886" xr:uid="{431D830A-A20D-42D4-B6F4-CB58678FCCAB}"/>
    <cellStyle name="Normal 43 3" xfId="561" xr:uid="{50AC0F41-CE8A-4031-A5E6-253F19B2C26F}"/>
    <cellStyle name="Normal 43 3 2" xfId="887" xr:uid="{B6B0F121-2580-42D0-99EA-F18FD3C37736}"/>
    <cellStyle name="Normal 43 4" xfId="885" xr:uid="{F3493C54-B971-4E57-BB1C-D9A4F776F6AC}"/>
    <cellStyle name="Normal 44" xfId="562" xr:uid="{5B72F8D7-1246-4B13-A892-60A34486EFB6}"/>
    <cellStyle name="Normal 44 2" xfId="563" xr:uid="{BFCE37E1-FEF2-4E82-BBBB-24264DCCEEDA}"/>
    <cellStyle name="Normal 44 2 2" xfId="889" xr:uid="{A70B45CA-9918-41ED-80EF-6E7AEFB77CC5}"/>
    <cellStyle name="Normal 44 3" xfId="564" xr:uid="{2098D425-1A2B-49FB-AF85-871DAB3096A1}"/>
    <cellStyle name="Normal 44 3 2" xfId="890" xr:uid="{BB5B5A5E-DAD8-4C34-947D-983C006F0C2B}"/>
    <cellStyle name="Normal 44 4" xfId="888" xr:uid="{FA36D921-CB0B-4B34-B84A-81B0327628B1}"/>
    <cellStyle name="Normal 45" xfId="565" xr:uid="{D464804D-9746-4C71-9D44-929217AB1B79}"/>
    <cellStyle name="Normal 45 2" xfId="566" xr:uid="{D056D489-57BB-4C85-A3B2-73A7D89ED34F}"/>
    <cellStyle name="Normal 45 2 2" xfId="892" xr:uid="{40FF6626-7021-4F17-AC00-BAA555CA5FED}"/>
    <cellStyle name="Normal 45 3" xfId="567" xr:uid="{CD1004C6-65A2-4C50-8775-451D332DA67F}"/>
    <cellStyle name="Normal 45 3 2" xfId="893" xr:uid="{06D8D85C-F621-49D1-A387-A9661DE5D161}"/>
    <cellStyle name="Normal 45 4" xfId="891" xr:uid="{CFE7F9A6-85CD-452C-B1C1-ED3EA2B05614}"/>
    <cellStyle name="Normal 46" xfId="568" xr:uid="{71CBAD8E-9E8A-4E3B-8A05-27DF91743BC4}"/>
    <cellStyle name="Normal 46 2" xfId="569" xr:uid="{9193BD49-9B3B-4255-97DF-6A1F137B8156}"/>
    <cellStyle name="Normal 46 2 2" xfId="895" xr:uid="{938FD561-EEED-459E-9F4C-EC257A195522}"/>
    <cellStyle name="Normal 46 3" xfId="570" xr:uid="{D259BC8F-5553-4B30-9E6A-362B2088E895}"/>
    <cellStyle name="Normal 46 3 2" xfId="896" xr:uid="{051896B0-DD4A-44CA-B0C7-F65D55D641BF}"/>
    <cellStyle name="Normal 46 4" xfId="894" xr:uid="{94B0461C-4491-461B-B202-ECBD72158123}"/>
    <cellStyle name="Normal 47" xfId="571" xr:uid="{49D7FC28-43BF-4A49-9585-9F2342CEB8C8}"/>
    <cellStyle name="Normal 47 2" xfId="572" xr:uid="{B6C1FA8D-2E6D-40AC-82D4-F6136D79724F}"/>
    <cellStyle name="Normal 47 2 2" xfId="898" xr:uid="{1605C607-70EC-464A-A947-D5F41EB0E0CD}"/>
    <cellStyle name="Normal 47 3" xfId="573" xr:uid="{97A5772A-A177-479F-B623-29C584AAA47E}"/>
    <cellStyle name="Normal 47 3 2" xfId="899" xr:uid="{C0EA41D9-868F-4C85-B341-931AAA937557}"/>
    <cellStyle name="Normal 47 4" xfId="897" xr:uid="{22B7E82E-E569-4E63-8644-7FEEA857ED70}"/>
    <cellStyle name="Normal 48" xfId="574" xr:uid="{1CC9CB57-809E-4646-9DF9-1754043DA04F}"/>
    <cellStyle name="Normal 48 2" xfId="575" xr:uid="{35731B0E-699A-4CCB-B341-9058C0C61808}"/>
    <cellStyle name="Normal 48 2 2" xfId="901" xr:uid="{CEBC3285-F87E-46F0-A757-E6311116D21F}"/>
    <cellStyle name="Normal 48 3" xfId="576" xr:uid="{B44242D3-AFEA-4D51-B02B-FC4EE104396D}"/>
    <cellStyle name="Normal 48 3 2" xfId="902" xr:uid="{F8048BE3-8390-428E-80B4-A7A619C457E7}"/>
    <cellStyle name="Normal 48 4" xfId="900" xr:uid="{F72ACA94-CD8D-44DF-B403-9D0942193DA9}"/>
    <cellStyle name="Normal 49" xfId="577" xr:uid="{8424F55A-480F-4DA8-9EAE-66C8F44F0CFD}"/>
    <cellStyle name="Normal 49 2" xfId="578" xr:uid="{5859024C-09C5-475D-8863-29134FDD8E33}"/>
    <cellStyle name="Normal 49 2 2" xfId="904" xr:uid="{E8D1F52A-EEAF-4327-A816-C554C6A88A28}"/>
    <cellStyle name="Normal 49 3" xfId="579" xr:uid="{B5D12A3D-85EE-43D4-AB03-B3A939E6F7B2}"/>
    <cellStyle name="Normal 49 3 2" xfId="905" xr:uid="{81979799-F6AC-4923-8445-0D8EA8715557}"/>
    <cellStyle name="Normal 49 4" xfId="903" xr:uid="{FA6BD33D-B10F-4349-95B3-E8D8F795FD83}"/>
    <cellStyle name="Normal 5" xfId="31" xr:uid="{87BE3884-994C-4503-86B4-151F52769255}"/>
    <cellStyle name="Normal 5 2" xfId="35" xr:uid="{A678B4FF-D784-473E-A5D4-F36FDA6AF9D0}"/>
    <cellStyle name="Normal 5 2 2" xfId="581" xr:uid="{E333CF2D-680C-4AB0-8137-15C16B2F1B6C}"/>
    <cellStyle name="Normal 5 3" xfId="34" xr:uid="{48DB3B4F-92B5-4B70-B1AA-85D7981CC836}"/>
    <cellStyle name="Normal 5 3 2" xfId="582" xr:uid="{B26A5BEB-6300-4F77-A0D0-A946FD8A7AD2}"/>
    <cellStyle name="Normal 5 4" xfId="36" xr:uid="{B8A4237B-DF68-4EEC-A4EE-8C8BFBA5C1A1}"/>
    <cellStyle name="Normal 5 4 2" xfId="37" xr:uid="{22DB7353-BAF0-472F-8763-EB1D940F30FC}"/>
    <cellStyle name="Normal 5 5" xfId="580" xr:uid="{99BB640D-84D3-445D-A02A-EEE847D0EF6D}"/>
    <cellStyle name="Normal 50" xfId="583" xr:uid="{9BD654E8-D735-40C5-B72C-217563D9B945}"/>
    <cellStyle name="Normal 50 2" xfId="584" xr:uid="{DAA7D5F9-D947-4297-AF0E-6173B77D3720}"/>
    <cellStyle name="Normal 50 2 2" xfId="907" xr:uid="{74574856-5E75-4CD4-8CB8-C77CF58773F3}"/>
    <cellStyle name="Normal 50 3" xfId="585" xr:uid="{3E3714F5-81F8-4BD0-BDBD-85FD9CE3FB49}"/>
    <cellStyle name="Normal 50 3 2" xfId="908" xr:uid="{59A5DF6F-7589-43B4-9A0F-7CA8881E3B84}"/>
    <cellStyle name="Normal 50 4" xfId="906" xr:uid="{6862AAD4-342C-404E-973D-5417B7738A55}"/>
    <cellStyle name="Normal 51" xfId="586" xr:uid="{A485829E-B918-454F-997F-793DF385B0E7}"/>
    <cellStyle name="Normal 51 2" xfId="587" xr:uid="{ADA9A6C8-1A2E-4C54-B0BF-35457326101D}"/>
    <cellStyle name="Normal 51 2 2" xfId="910" xr:uid="{A64A885A-3CC1-49B3-B6BF-4876B06C8A34}"/>
    <cellStyle name="Normal 51 3" xfId="588" xr:uid="{11618AE4-8444-4F49-BFB2-EA7B66E8467F}"/>
    <cellStyle name="Normal 51 3 2" xfId="911" xr:uid="{8A072CC6-F941-4E96-B7EA-8DC838ACDCA8}"/>
    <cellStyle name="Normal 51 4" xfId="909" xr:uid="{1B338D2D-1F7F-4C41-9691-C446774BCC82}"/>
    <cellStyle name="Normal 52" xfId="589" xr:uid="{CA74ED44-1ABA-47BF-82D2-A34CAFA1ABF2}"/>
    <cellStyle name="Normal 52 2" xfId="590" xr:uid="{F3E69782-C5F3-4976-9FC5-91438C4EE05C}"/>
    <cellStyle name="Normal 52 2 2" xfId="913" xr:uid="{2FB713FB-53EE-4DF1-9DEB-30C157368730}"/>
    <cellStyle name="Normal 52 3" xfId="591" xr:uid="{1C6C0806-7B76-45A3-B913-2DB192614893}"/>
    <cellStyle name="Normal 52 3 2" xfId="914" xr:uid="{A155EBF0-23E0-4A1A-8E97-DA84138B86B2}"/>
    <cellStyle name="Normal 52 4" xfId="912" xr:uid="{0325C1F5-09FB-4E43-B339-B2D2CDDC2124}"/>
    <cellStyle name="Normal 53" xfId="592" xr:uid="{1BCD9503-DB20-42FB-9C2E-E5228C0DFB6A}"/>
    <cellStyle name="Normal 53 2" xfId="593" xr:uid="{7C9A574C-6787-4545-8E90-29F383B4F288}"/>
    <cellStyle name="Normal 53 2 2" xfId="916" xr:uid="{1D97DE5E-42DA-4811-A839-AD4545A88FC6}"/>
    <cellStyle name="Normal 53 3" xfId="594" xr:uid="{9CB81D44-72E2-472E-85CF-5D4A3050FB40}"/>
    <cellStyle name="Normal 53 3 2" xfId="917" xr:uid="{D98FC8D2-B7E1-4793-BE85-F2A707FAE79D}"/>
    <cellStyle name="Normal 53 4" xfId="915" xr:uid="{8FB2F074-CE7F-40F3-AB9C-D80AFA6065AD}"/>
    <cellStyle name="Normal 54" xfId="595" xr:uid="{8A517F50-AB30-4B4E-A0CF-8A3D9A26483D}"/>
    <cellStyle name="Normal 54 2" xfId="596" xr:uid="{AB2B6FE0-1219-436C-B294-615B0014542A}"/>
    <cellStyle name="Normal 54 2 2" xfId="919" xr:uid="{4155F1C2-AFEE-4A8C-8CD6-63AA2DF6EC99}"/>
    <cellStyle name="Normal 54 3" xfId="597" xr:uid="{F6A91C4E-90A2-4B0A-85CD-5A430E153888}"/>
    <cellStyle name="Normal 54 3 2" xfId="920" xr:uid="{DFFFC41D-1094-47C7-A186-3CAA341E1498}"/>
    <cellStyle name="Normal 54 4" xfId="918" xr:uid="{5AD71A18-A445-45B7-B312-29011B6CA4E6}"/>
    <cellStyle name="Normal 55" xfId="598" xr:uid="{43012CBD-DF5B-4D1D-8963-4A7DAF5213FD}"/>
    <cellStyle name="Normal 55 2" xfId="599" xr:uid="{B1744E04-3971-4DFC-9FAF-4A7F2ABC9A0D}"/>
    <cellStyle name="Normal 55 2 2" xfId="922" xr:uid="{7D8804FC-DE8E-48EA-A287-2A3895FC4569}"/>
    <cellStyle name="Normal 55 3" xfId="600" xr:uid="{B1577FF0-719E-4215-925C-5B4DEF80970D}"/>
    <cellStyle name="Normal 55 3 2" xfId="923" xr:uid="{BFE1E0A3-2125-468C-BE50-DBEC1C7097DC}"/>
    <cellStyle name="Normal 55 4" xfId="921" xr:uid="{37ACEAEB-765E-4294-9E57-63D6E1FDC62F}"/>
    <cellStyle name="Normal 56" xfId="601" xr:uid="{3D44D6C4-F13C-45F0-BF17-73286B80BCA0}"/>
    <cellStyle name="Normal 56 2" xfId="602" xr:uid="{E205F5DE-1DE0-4A52-966A-2E9D7C9B00E3}"/>
    <cellStyle name="Normal 56 2 2" xfId="925" xr:uid="{06555BFA-AEE4-43C6-A63D-CC2DDCE815B7}"/>
    <cellStyle name="Normal 56 3" xfId="603" xr:uid="{9836A281-4369-4C44-91E1-AB85B2795265}"/>
    <cellStyle name="Normal 56 3 2" xfId="926" xr:uid="{44C7E42C-8122-4BE2-8314-F4F1D7727519}"/>
    <cellStyle name="Normal 56 4" xfId="924" xr:uid="{CC17B70F-8C63-4897-B3FD-7367478E1E93}"/>
    <cellStyle name="Normal 57" xfId="604" xr:uid="{5405BE8D-5C84-4298-96E6-3CBBAA7CF356}"/>
    <cellStyle name="Normal 57 2" xfId="605" xr:uid="{23783E75-4385-419E-A71F-BF1FE591A62D}"/>
    <cellStyle name="Normal 57 2 2" xfId="928" xr:uid="{1CBF276B-07CC-4CF4-8572-A8CBA1959F4E}"/>
    <cellStyle name="Normal 57 3" xfId="606" xr:uid="{E6604FD3-B39E-4F63-8611-E202CAE0802F}"/>
    <cellStyle name="Normal 57 3 2" xfId="929" xr:uid="{71D46F2E-9238-4018-BF68-850FAF44F7A8}"/>
    <cellStyle name="Normal 57 4" xfId="927" xr:uid="{095109ED-6792-4FEB-9511-9CDA70E875A6}"/>
    <cellStyle name="Normal 58" xfId="607" xr:uid="{C31FEB6A-DA86-4AAD-BA44-94B6EDADDC0B}"/>
    <cellStyle name="Normal 58 2" xfId="608" xr:uid="{B1E3ED96-6EFA-4AFE-A3ED-6C58D8435D4F}"/>
    <cellStyle name="Normal 58 2 2" xfId="931" xr:uid="{BA7B4F3B-B00B-4AE1-B420-1BA524238F3E}"/>
    <cellStyle name="Normal 58 3" xfId="609" xr:uid="{FACA178B-F327-4C89-AAA6-A44916CD1979}"/>
    <cellStyle name="Normal 58 3 2" xfId="932" xr:uid="{46229235-98E2-446F-BBE1-C933E2407386}"/>
    <cellStyle name="Normal 58 4" xfId="930" xr:uid="{AC0FB20D-4C79-4C87-8740-FC941E662EC8}"/>
    <cellStyle name="Normal 59" xfId="610" xr:uid="{C78313BB-D727-4289-8859-D9B4D747EA2A}"/>
    <cellStyle name="Normal 59 2" xfId="611" xr:uid="{69A23A08-A13D-41AF-A471-B9A3DF325E76}"/>
    <cellStyle name="Normal 59 2 2" xfId="934" xr:uid="{5DA737AC-1FB4-4C0F-A912-E710097C84B5}"/>
    <cellStyle name="Normal 59 3" xfId="612" xr:uid="{9149694E-669D-4460-89A3-1096664FAB57}"/>
    <cellStyle name="Normal 59 3 2" xfId="935" xr:uid="{EBC2F253-47DA-433A-AD7B-BE6EFFC6CB10}"/>
    <cellStyle name="Normal 59 4" xfId="933" xr:uid="{503B6E50-84EC-41B6-A878-815C61546965}"/>
    <cellStyle name="Normal 6" xfId="38" xr:uid="{C38F282B-0142-4B48-8D13-FBBC410683A8}"/>
    <cellStyle name="Normal 60" xfId="613" xr:uid="{52E69379-7A5C-4F69-BCDC-1E0D8AD221EF}"/>
    <cellStyle name="Normal 60 2" xfId="614" xr:uid="{B28C4960-4D4E-4601-B62D-874ABAD46CFE}"/>
    <cellStyle name="Normal 60 2 2" xfId="937" xr:uid="{D63584C5-B962-4B79-8EEF-E810292E0E0F}"/>
    <cellStyle name="Normal 60 3" xfId="615" xr:uid="{0A836441-A612-41EE-8240-D0D9022412CE}"/>
    <cellStyle name="Normal 60 3 2" xfId="938" xr:uid="{4969EECF-1B89-45C1-9563-6E57F93B8F71}"/>
    <cellStyle name="Normal 60 4" xfId="936" xr:uid="{86AF0AEB-CEB9-4606-AA0C-0B673FB75137}"/>
    <cellStyle name="Normal 61" xfId="616" xr:uid="{C6237B8D-A7ED-4135-A997-B0A5B07B06D4}"/>
    <cellStyle name="Normal 61 2" xfId="617" xr:uid="{1F1381A8-C41E-434B-9243-386EDA69E70F}"/>
    <cellStyle name="Normal 61 2 2" xfId="940" xr:uid="{D572615D-C17B-4C88-9D8B-914BF197E4DE}"/>
    <cellStyle name="Normal 61 3" xfId="618" xr:uid="{B804F64D-0226-42E4-B7A2-0CE6277CEDBA}"/>
    <cellStyle name="Normal 61 3 2" xfId="941" xr:uid="{17DCC7F4-52BB-4360-9A18-029C69ABBA02}"/>
    <cellStyle name="Normal 61 4" xfId="939" xr:uid="{53D5EA09-9485-48E2-A1DC-40E238F890CF}"/>
    <cellStyle name="Normal 62" xfId="619" xr:uid="{87EE730D-89E5-4FB4-A468-1A04F89C6A84}"/>
    <cellStyle name="Normal 62 2" xfId="620" xr:uid="{725003E0-78A1-4942-8EDD-C8B2F5D72C6C}"/>
    <cellStyle name="Normal 62 2 2" xfId="943" xr:uid="{8497F688-35C3-4477-86F0-4E37DA2E5B8E}"/>
    <cellStyle name="Normal 62 3" xfId="621" xr:uid="{235BFDF2-AE2F-4845-B944-503D5E20A54B}"/>
    <cellStyle name="Normal 62 3 2" xfId="944" xr:uid="{B9F8213E-1F51-4A98-8D83-A0BCD6178E8F}"/>
    <cellStyle name="Normal 62 4" xfId="942" xr:uid="{7304B52E-4904-447C-9FB4-102E24783121}"/>
    <cellStyle name="Normal 63" xfId="622" xr:uid="{2C947A4D-00E1-4615-AAF6-FD86CB327CC6}"/>
    <cellStyle name="Normal 63 2" xfId="623" xr:uid="{D9EDFC55-83AB-436D-A252-5D578E887797}"/>
    <cellStyle name="Normal 63 2 2" xfId="946" xr:uid="{469AEC74-3A55-487E-8637-86143571EEC3}"/>
    <cellStyle name="Normal 63 3" xfId="624" xr:uid="{1E194EF9-93D5-46A9-9961-FDC760A2B0D1}"/>
    <cellStyle name="Normal 63 3 2" xfId="947" xr:uid="{76BED9C7-ECE9-4B3F-85D1-EFC4BFCB420D}"/>
    <cellStyle name="Normal 63 4" xfId="945" xr:uid="{6631A951-0027-4D09-B1DD-EBA502287A52}"/>
    <cellStyle name="Normal 64" xfId="625" xr:uid="{6E6407AD-2834-4151-A2A2-C93F84DC45FC}"/>
    <cellStyle name="Normal 64 2" xfId="626" xr:uid="{66065CF4-4FBF-4E8F-A121-CDFD3E15E75E}"/>
    <cellStyle name="Normal 64 2 2" xfId="949" xr:uid="{A99EC1D2-0C5A-4D34-B61A-C15732B7DFEA}"/>
    <cellStyle name="Normal 64 3" xfId="627" xr:uid="{D92D7B0A-F33D-4004-B439-7B79C83ACD68}"/>
    <cellStyle name="Normal 64 3 2" xfId="950" xr:uid="{8CA99F53-C1CF-4D8C-9DF0-BB024CE55EFA}"/>
    <cellStyle name="Normal 64 4" xfId="948" xr:uid="{66830B5E-7CCC-471D-B1FA-99A310845EB5}"/>
    <cellStyle name="Normal 65" xfId="628" xr:uid="{DF39BC3B-3532-4E0D-951B-8371761CF127}"/>
    <cellStyle name="Normal 65 2" xfId="629" xr:uid="{CEB3F301-AEBE-4CEA-8B9C-B3FC0F1214D0}"/>
    <cellStyle name="Normal 65 2 2" xfId="952" xr:uid="{4212DE77-B96B-4BA6-81C3-92F338761C09}"/>
    <cellStyle name="Normal 65 3" xfId="630" xr:uid="{9C087911-1541-42BC-8603-107A5C4E2832}"/>
    <cellStyle name="Normal 65 3 2" xfId="953" xr:uid="{787CB63D-3EB3-4A2F-BA86-64CC480E6853}"/>
    <cellStyle name="Normal 65 4" xfId="951" xr:uid="{154C4F1C-7268-445D-AFB2-864760A6BBEE}"/>
    <cellStyle name="Normal 66" xfId="631" xr:uid="{78C1088C-CC96-419B-A3E8-ADAD5D169595}"/>
    <cellStyle name="Normal 66 2" xfId="632" xr:uid="{F40FC4F5-10CF-41AF-82C9-6DB4776FFA45}"/>
    <cellStyle name="Normal 66 2 2" xfId="955" xr:uid="{3820464C-A825-4C7E-9ECA-DB31C40ADF5C}"/>
    <cellStyle name="Normal 66 3" xfId="633" xr:uid="{A44BFFD0-07B2-46DB-9894-4031FF38054C}"/>
    <cellStyle name="Normal 66 3 2" xfId="956" xr:uid="{0ABD0D60-CC1E-4919-B191-1550A3D0811F}"/>
    <cellStyle name="Normal 66 4" xfId="954" xr:uid="{19218B33-7930-4E72-BC27-5BFD9BF83E62}"/>
    <cellStyle name="Normal 67" xfId="634" xr:uid="{47F3F26F-82D5-4CC3-A5A6-048EBF0D6CA6}"/>
    <cellStyle name="Normal 67 2" xfId="635" xr:uid="{EDB3024C-7D40-4378-BC55-1609515758D8}"/>
    <cellStyle name="Normal 67 2 2" xfId="958" xr:uid="{64F497BB-E4DF-44E1-A03E-BC8C3696D492}"/>
    <cellStyle name="Normal 67 3" xfId="636" xr:uid="{6101B247-C954-4280-9DFA-99CD6ED59A4F}"/>
    <cellStyle name="Normal 67 3 2" xfId="959" xr:uid="{A35EB2B5-28F7-4468-B416-22626B34FB3B}"/>
    <cellStyle name="Normal 67 4" xfId="957" xr:uid="{A43607E4-5925-4865-8DAE-CEEDAC732B66}"/>
    <cellStyle name="Normal 68" xfId="637" xr:uid="{5487AEF7-3F63-422F-83B3-26BF2CA59720}"/>
    <cellStyle name="Normal 68 2" xfId="638" xr:uid="{61DBE9A9-76D2-4DBD-BB0D-60E4A14278DE}"/>
    <cellStyle name="Normal 68 2 2" xfId="961" xr:uid="{3CB0981E-1F42-4ACE-A229-5BBDDCE8CF66}"/>
    <cellStyle name="Normal 68 3" xfId="639" xr:uid="{4B6DB5D1-9302-400A-8DBA-7A5DAA519BDB}"/>
    <cellStyle name="Normal 68 3 2" xfId="962" xr:uid="{D7884E54-EB86-4AC2-B486-7DB16D2E2373}"/>
    <cellStyle name="Normal 68 4" xfId="960" xr:uid="{62326054-97AF-4B5F-A572-6C666FD60A8B}"/>
    <cellStyle name="Normal 69" xfId="640" xr:uid="{2859962A-42A1-4127-B71B-02614A71FAC6}"/>
    <cellStyle name="Normal 69 2" xfId="641" xr:uid="{F09BF6AA-B1CA-453A-8D5B-5211B7C622AE}"/>
    <cellStyle name="Normal 69 2 2" xfId="964" xr:uid="{7BE5C598-A500-4DD5-BF1B-F065D43DC25F}"/>
    <cellStyle name="Normal 69 3" xfId="642" xr:uid="{C84CEB09-C49A-436F-B2D2-2D69492B8B70}"/>
    <cellStyle name="Normal 69 3 2" xfId="965" xr:uid="{4FB58C65-0EB8-4680-98BB-082C8716BCAA}"/>
    <cellStyle name="Normal 69 4" xfId="963" xr:uid="{87B52A4C-EBC1-4AAD-96D7-609C2B2BE3C6}"/>
    <cellStyle name="Normal 7" xfId="12" xr:uid="{59605A1E-27FF-4E41-B071-8B79AC434093}"/>
    <cellStyle name="Normal 7 2" xfId="1019" xr:uid="{DF90EC8D-F4B4-4E1C-A4F7-C2A14AC4EEE9}"/>
    <cellStyle name="Normal 70" xfId="643" xr:uid="{ED766E0F-8BBB-4196-96EF-71B04AC87FF6}"/>
    <cellStyle name="Normal 70 2" xfId="644" xr:uid="{05C89CD5-58FF-41D9-9606-9149692262AE}"/>
    <cellStyle name="Normal 70 2 2" xfId="967" xr:uid="{67464517-DF65-4CBE-B859-CA5A027C4406}"/>
    <cellStyle name="Normal 70 3" xfId="645" xr:uid="{2A97BB79-8604-4829-A41C-191AC2ED869B}"/>
    <cellStyle name="Normal 70 3 2" xfId="968" xr:uid="{46575F3B-87A6-4884-8DD9-5F316E98C51A}"/>
    <cellStyle name="Normal 70 4" xfId="966" xr:uid="{AB9494D6-C557-43A1-B716-55FF4AE72960}"/>
    <cellStyle name="Normal 71" xfId="646" xr:uid="{4BC37A03-79E6-4700-82ED-870060439B52}"/>
    <cellStyle name="Normal 71 2" xfId="647" xr:uid="{3ADB1DF8-776C-4795-A81A-DAE7A4B76C52}"/>
    <cellStyle name="Normal 71 2 2" xfId="970" xr:uid="{D1D1C304-502B-451F-99BA-0D45AE5F08EB}"/>
    <cellStyle name="Normal 71 3" xfId="648" xr:uid="{07BBE3AC-DD8A-49E5-A236-8061995054E0}"/>
    <cellStyle name="Normal 71 3 2" xfId="971" xr:uid="{9323C924-2FB7-44E3-AF21-4BCB822AFAD3}"/>
    <cellStyle name="Normal 71 4" xfId="969" xr:uid="{C12AB790-F4ED-4131-A210-54B568C3CE4C}"/>
    <cellStyle name="Normal 72" xfId="649" xr:uid="{73E1B154-2ED2-4A37-9E1D-8A9F35C5A5C8}"/>
    <cellStyle name="Normal 72 2" xfId="650" xr:uid="{9093C966-7431-4AA0-AC1C-F99F0EBBBF03}"/>
    <cellStyle name="Normal 72 2 2" xfId="973" xr:uid="{653FD8F0-4A5D-4570-91DD-3D750C465681}"/>
    <cellStyle name="Normal 72 3" xfId="651" xr:uid="{45FE735D-DB09-4C36-9F83-CD3FEB856F3C}"/>
    <cellStyle name="Normal 72 3 2" xfId="974" xr:uid="{0B5F9722-AA90-4272-94D7-DC0D196EE569}"/>
    <cellStyle name="Normal 72 4" xfId="972" xr:uid="{4875140C-449E-426D-ABB9-0AF9F38F5BDC}"/>
    <cellStyle name="Normal 73" xfId="652" xr:uid="{035BC81B-D6BA-4CFB-801F-2B7A89E19713}"/>
    <cellStyle name="Normal 73 2" xfId="653" xr:uid="{5B769012-C59A-4DC8-BCDB-E35CFC5424F9}"/>
    <cellStyle name="Normal 73 2 2" xfId="976" xr:uid="{3BAD5FC1-4D50-42A0-AE2A-378E1430C4C8}"/>
    <cellStyle name="Normal 73 3" xfId="654" xr:uid="{065DC60E-52FE-40E7-919F-0FC71139B76F}"/>
    <cellStyle name="Normal 73 3 2" xfId="977" xr:uid="{0D4A7EB5-BAFE-4078-A094-9926F9AC7E38}"/>
    <cellStyle name="Normal 73 4" xfId="975" xr:uid="{52B2557F-96FF-4E68-B0F5-0E1B968DADA6}"/>
    <cellStyle name="Normal 74" xfId="655" xr:uid="{13363CF4-590B-4317-9E6E-3F5787280B03}"/>
    <cellStyle name="Normal 74 2" xfId="656" xr:uid="{3FEF3630-A15C-4284-9797-9BAAD353DDE6}"/>
    <cellStyle name="Normal 74 2 2" xfId="979" xr:uid="{30301BA5-C1F6-4A0E-A49B-D57D0CA0BA8C}"/>
    <cellStyle name="Normal 74 3" xfId="657" xr:uid="{4ACC70ED-E461-41EB-81F9-FF843C7E418C}"/>
    <cellStyle name="Normal 74 3 2" xfId="980" xr:uid="{DAA8E589-0E3C-4FFF-A35E-304284B4AD0C}"/>
    <cellStyle name="Normal 74 4" xfId="978" xr:uid="{DB667840-6DF0-4A3C-B311-EE4F6A9D2078}"/>
    <cellStyle name="Normal 75" xfId="658" xr:uid="{485DFC16-8F8E-46E7-B117-1B5E4C2EE6E1}"/>
    <cellStyle name="Normal 75 2" xfId="659" xr:uid="{20B4B07F-22A2-4339-AAB2-787AD1ACB9C3}"/>
    <cellStyle name="Normal 75 2 2" xfId="982" xr:uid="{D819BB58-D70B-40EC-AB28-B171EEB1C97E}"/>
    <cellStyle name="Normal 75 3" xfId="660" xr:uid="{0F927BBE-81FF-4F4A-BE9C-6A9207B66CED}"/>
    <cellStyle name="Normal 75 3 2" xfId="983" xr:uid="{21D22DF9-3C28-4885-A29E-CDD63A7322E7}"/>
    <cellStyle name="Normal 75 4" xfId="981" xr:uid="{19DB8BAC-CBEA-4E58-BBB2-BE032C7F9253}"/>
    <cellStyle name="Normal 76" xfId="661" xr:uid="{90EA146C-607C-4A66-A72D-84F6C5F9B625}"/>
    <cellStyle name="Normal 76 2" xfId="662" xr:uid="{F8A66FEA-7BD8-494C-A193-E53E4730AC6A}"/>
    <cellStyle name="Normal 76 2 2" xfId="985" xr:uid="{2668194F-8E11-4F4D-9396-1DA34F699682}"/>
    <cellStyle name="Normal 76 3" xfId="663" xr:uid="{8FE6682B-557B-4BCF-98FC-19289AC8A645}"/>
    <cellStyle name="Normal 76 3 2" xfId="986" xr:uid="{88311CF5-23A9-4ABE-9967-0830C2CBEE6D}"/>
    <cellStyle name="Normal 76 4" xfId="984" xr:uid="{DB095DFA-B178-44C1-8FFA-A5E1086B652B}"/>
    <cellStyle name="Normal 77" xfId="664" xr:uid="{5838E605-B389-44D8-9D44-8D888FEF7B23}"/>
    <cellStyle name="Normal 77 2" xfId="665" xr:uid="{5998AC08-A830-4BF4-ADD9-7E8FF0C32002}"/>
    <cellStyle name="Normal 77 2 2" xfId="988" xr:uid="{A533B958-A240-414F-9DCA-E9014C91009E}"/>
    <cellStyle name="Normal 77 3" xfId="666" xr:uid="{4A6D2D2F-6CF3-4DE6-9D9D-64CB2360907D}"/>
    <cellStyle name="Normal 77 3 2" xfId="989" xr:uid="{CA4E27DC-0B4A-4EDD-A0D8-96F3AD9BD7BC}"/>
    <cellStyle name="Normal 77 4" xfId="987" xr:uid="{E9145A67-A5BF-4375-8E4B-95FB0542B017}"/>
    <cellStyle name="Normal 78" xfId="667" xr:uid="{DF05680A-6F98-4E67-BE2A-389534D635FA}"/>
    <cellStyle name="Normal 78 2" xfId="668" xr:uid="{D3DB8AEC-CB4D-47FD-9D92-FF7257664A81}"/>
    <cellStyle name="Normal 78 2 2" xfId="991" xr:uid="{67363288-C455-47D4-B746-1976A8160D94}"/>
    <cellStyle name="Normal 78 3" xfId="669" xr:uid="{40E136E6-CFCD-49D9-AC21-F95BF58103C7}"/>
    <cellStyle name="Normal 78 3 2" xfId="992" xr:uid="{BE788068-C85C-4EB0-B26A-A8481867E125}"/>
    <cellStyle name="Normal 78 4" xfId="990" xr:uid="{A8D9A41C-358C-4B42-A617-FDEAC53AA4E6}"/>
    <cellStyle name="Normal 79" xfId="670" xr:uid="{B080C752-E4EA-49EE-A2F8-3A25D7B7FC5E}"/>
    <cellStyle name="Normal 79 2" xfId="671" xr:uid="{4B2FB35B-FE50-4162-BD4E-189D525B53F7}"/>
    <cellStyle name="Normal 79 2 2" xfId="994" xr:uid="{3130AB7E-2D4D-46B1-B4EE-2551506BFEB6}"/>
    <cellStyle name="Normal 79 3" xfId="672" xr:uid="{7C343D91-43B1-479D-98F0-0F1054350950}"/>
    <cellStyle name="Normal 79 3 2" xfId="995" xr:uid="{0631839A-A409-412C-988F-B416ED23A746}"/>
    <cellStyle name="Normal 79 4" xfId="993" xr:uid="{AF7C5BD8-CFEC-4A6B-9A7A-41E31848CFAD}"/>
    <cellStyle name="Normal 80" xfId="673" xr:uid="{3D605D1E-3EC8-4356-ADBC-5D30A6BF2954}"/>
    <cellStyle name="Normal 80 2" xfId="674" xr:uid="{743FA5E7-D8B1-4635-BFA0-1A66D9A05875}"/>
    <cellStyle name="Normal 80 2 2" xfId="997" xr:uid="{B05CEC31-AEB1-4A52-A84E-C7F4AC2866CA}"/>
    <cellStyle name="Normal 80 3" xfId="675" xr:uid="{D2BCB5E7-8310-40C8-9CAE-7365A8C61BE3}"/>
    <cellStyle name="Normal 80 3 2" xfId="998" xr:uid="{E13DDBF3-DD06-4522-85FF-E11558170004}"/>
    <cellStyle name="Normal 80 4" xfId="996" xr:uid="{8A066612-9D44-483E-9F1F-261578189707}"/>
    <cellStyle name="Normal 81" xfId="676" xr:uid="{973647A3-BE53-4BD8-B6CE-3730E56C921E}"/>
    <cellStyle name="Normal 81 2" xfId="677" xr:uid="{906173E3-A324-491D-9FEC-F06AAB98804F}"/>
    <cellStyle name="Normal 81 2 2" xfId="1000" xr:uid="{2B973C1E-9A98-4796-AF69-B569F18886E3}"/>
    <cellStyle name="Normal 81 3" xfId="678" xr:uid="{D6FB5C99-4486-448B-B12E-83F292F0C1B3}"/>
    <cellStyle name="Normal 81 3 2" xfId="1001" xr:uid="{96A85437-106D-4B3F-ABA0-3DB7BFBECA3C}"/>
    <cellStyle name="Normal 81 4" xfId="999" xr:uid="{11C59F6B-0CD1-4C96-B260-F5AC1209EA42}"/>
    <cellStyle name="Normal 82" xfId="679" xr:uid="{701FAD81-465F-449A-8329-D63EB97FAA8A}"/>
    <cellStyle name="Normal 82 2" xfId="680" xr:uid="{034CF9FF-7723-41C2-8D7A-A1D6C4BBD617}"/>
    <cellStyle name="Normal 82 2 2" xfId="1003" xr:uid="{5BEE4BC6-C362-4072-A0C0-1E7553E0EE23}"/>
    <cellStyle name="Normal 82 3" xfId="681" xr:uid="{94FE65AA-C8A2-4A17-809B-A49939D39639}"/>
    <cellStyle name="Normal 82 3 2" xfId="1004" xr:uid="{56B3674E-8FF0-4A9C-966D-27165443044F}"/>
    <cellStyle name="Normal 82 4" xfId="1002" xr:uid="{13B3817C-E146-451A-B1BD-2BB755244385}"/>
    <cellStyle name="Normal 83" xfId="682" xr:uid="{5AA8F8EE-6674-4230-BBDC-FC0261B19FBE}"/>
    <cellStyle name="Normal 83 2" xfId="683" xr:uid="{A2C71B55-E72E-4AAD-B07A-EDAD3ED97832}"/>
    <cellStyle name="Normal 83 2 2" xfId="1006" xr:uid="{BA0F05F5-71B3-4547-AD70-2C5257F6EFD9}"/>
    <cellStyle name="Normal 83 3" xfId="684" xr:uid="{C69F730A-5AB0-4519-9D5D-F43B5715A525}"/>
    <cellStyle name="Normal 83 3 2" xfId="1007" xr:uid="{5DF8512B-AC54-4C7B-A079-4514B7FAA95A}"/>
    <cellStyle name="Normal 83 4" xfId="1005" xr:uid="{F2BD95C5-7D84-4CDC-AC85-2F45FB7D680E}"/>
    <cellStyle name="Normal 84" xfId="685" xr:uid="{A623CEA5-8D77-48D6-924C-1476C63E5DCA}"/>
    <cellStyle name="Normal 84 2" xfId="686" xr:uid="{A06BE5CC-ACE3-4247-B7BC-2BA63FEFC42D}"/>
    <cellStyle name="Normal 84 2 2" xfId="1009" xr:uid="{AE575F57-A971-4D54-9AEC-0CC24F1581C3}"/>
    <cellStyle name="Normal 84 3" xfId="687" xr:uid="{51249389-CDC9-4E7C-A335-F594D2030B0B}"/>
    <cellStyle name="Normal 84 3 2" xfId="1010" xr:uid="{8DFDE27E-0660-49C5-8C25-370448B5E347}"/>
    <cellStyle name="Normal 84 4" xfId="1008" xr:uid="{1D6974C2-D6F6-4F31-ABFA-54367F60BA29}"/>
    <cellStyle name="Normal 85" xfId="688" xr:uid="{29BB33BD-55EA-48F2-8E8B-F205E4E59AE4}"/>
    <cellStyle name="Normal 85 2" xfId="689" xr:uid="{21A51B6C-4314-4D1E-A705-F6AD9D10648C}"/>
    <cellStyle name="Normal 85 2 2" xfId="1012" xr:uid="{ABB57038-3CD1-4927-80EA-A8DF2B7A78AD}"/>
    <cellStyle name="Normal 85 3" xfId="690" xr:uid="{3F59068F-B5D5-4735-9285-3E62143F92F2}"/>
    <cellStyle name="Normal 85 3 2" xfId="1013" xr:uid="{705DED0F-1D32-4339-908F-A30BF60C9DC8}"/>
    <cellStyle name="Normal 85 4" xfId="1011" xr:uid="{345C10AD-FE1D-4BAC-8A1D-7488CB8E599C}"/>
    <cellStyle name="Normal 86" xfId="691" xr:uid="{5E261EC0-86D0-4805-8B40-59FEDF37ED73}"/>
    <cellStyle name="Normal 86 2" xfId="692" xr:uid="{31FA7964-F693-423D-9174-B83B91531330}"/>
    <cellStyle name="Normal 86 2 2" xfId="1015" xr:uid="{5253837E-8AB4-4E8C-BF13-5ACC0CA2DE10}"/>
    <cellStyle name="Normal 86 3" xfId="693" xr:uid="{A7EFB5E4-E87C-4ACF-B724-699C6220E794}"/>
    <cellStyle name="Normal 86 3 2" xfId="1016" xr:uid="{D8D24139-291B-48B5-B01F-719BCF0CFE11}"/>
    <cellStyle name="Normal 86 4" xfId="1014" xr:uid="{44384C8E-FE86-4FF2-887F-4A02AF4947AB}"/>
    <cellStyle name="Note 10" xfId="695" xr:uid="{75A1327A-EAB1-4AE1-B0FA-ABBE54C2EEFE}"/>
    <cellStyle name="Note 10 2" xfId="696" xr:uid="{CFE49942-D238-4AEE-8BD8-DE4F0F078A34}"/>
    <cellStyle name="Note 10 3" xfId="697" xr:uid="{2D40791B-97A6-4B0D-A441-9D67FDFFC4BD}"/>
    <cellStyle name="Note 11" xfId="698" xr:uid="{7621841A-AAA8-4446-A1FE-441A4B78E0D7}"/>
    <cellStyle name="Note 11 2" xfId="699" xr:uid="{B46BCB87-3B38-4EF5-8690-A1110FF7ADE6}"/>
    <cellStyle name="Note 11 3" xfId="700" xr:uid="{4582D6EC-5651-4CAA-A43D-B51A1B67103E}"/>
    <cellStyle name="Note 12" xfId="701" xr:uid="{270B19D6-2516-41EA-A1A3-8D915CBC04BF}"/>
    <cellStyle name="Note 12 2" xfId="702" xr:uid="{826F9571-BF9B-4981-B563-B7291401E448}"/>
    <cellStyle name="Note 12 3" xfId="703" xr:uid="{6D1A8D2D-DF5E-4A18-A964-96930D3CEF55}"/>
    <cellStyle name="Note 13" xfId="704" xr:uid="{954C80F1-006E-49B8-877E-0A0BF007A570}"/>
    <cellStyle name="Note 13 2" xfId="705" xr:uid="{02D3D4A7-0EBC-4D5B-9557-7AE64A448E6D}"/>
    <cellStyle name="Note 13 3" xfId="706" xr:uid="{F698CB11-D688-490E-B118-A09EFCFB3329}"/>
    <cellStyle name="Note 14" xfId="707" xr:uid="{92A68A7D-0A7D-4C3D-91D9-643778CCA409}"/>
    <cellStyle name="Note 14 2" xfId="708" xr:uid="{4DEB39B9-9CD2-4A18-94E5-B86F9E51154B}"/>
    <cellStyle name="Note 14 3" xfId="709" xr:uid="{647E528C-4795-4D5A-AEE9-26E43552546A}"/>
    <cellStyle name="Note 15" xfId="694" xr:uid="{D43D45D7-8336-4E7E-A159-A556C3B48C50}"/>
    <cellStyle name="Note 2" xfId="710" xr:uid="{14A62731-ABF1-46C4-A899-A1A14A6EE9EC}"/>
    <cellStyle name="Note 2 10" xfId="711" xr:uid="{A564A899-34B1-46E3-BBEF-9EB8971E9A50}"/>
    <cellStyle name="Note 2 10 2" xfId="712" xr:uid="{695ACDA7-46DC-4FFF-A372-DDAFDF05BD42}"/>
    <cellStyle name="Note 2 10 3" xfId="713" xr:uid="{FE78E841-1B49-40FB-96BF-8A507AB66B26}"/>
    <cellStyle name="Note 2 11" xfId="714" xr:uid="{4A06D59C-4F28-45FA-9CD7-ACC37F6FC706}"/>
    <cellStyle name="Note 2 11 2" xfId="715" xr:uid="{53EDAA89-0053-4D19-A97D-0AE885FF33B0}"/>
    <cellStyle name="Note 2 11 3" xfId="716" xr:uid="{42A8A715-F9CC-404E-9847-A516D5067EB8}"/>
    <cellStyle name="Note 2 12" xfId="717" xr:uid="{FF6A47A4-5545-48A8-B0AF-A1DE5E14529C}"/>
    <cellStyle name="Note 2 12 2" xfId="718" xr:uid="{A842ADF2-7837-495F-90F2-76A6CA97A5CC}"/>
    <cellStyle name="Note 2 12 3" xfId="719" xr:uid="{48792A55-F338-477E-B62E-EC3EBA938643}"/>
    <cellStyle name="Note 2 13" xfId="720" xr:uid="{C606DB13-9E2C-4603-B9E0-BA06FE813172}"/>
    <cellStyle name="Note 2 13 2" xfId="721" xr:uid="{1C8AA90D-9EC2-4697-BA0B-0FEA46E8506C}"/>
    <cellStyle name="Note 2 13 3" xfId="722" xr:uid="{A203E446-2AFE-43FD-A6F8-54DD3311E7E1}"/>
    <cellStyle name="Note 2 14" xfId="723" xr:uid="{C08AFE87-9215-4393-A5AE-5E19AE9412EA}"/>
    <cellStyle name="Note 2 14 2" xfId="724" xr:uid="{49EC4221-1CC2-4839-BBB0-613F49C3FEB0}"/>
    <cellStyle name="Note 2 14 3" xfId="725" xr:uid="{12E43D34-8AB7-415A-B8BB-FA9061979BA9}"/>
    <cellStyle name="Note 2 15" xfId="726" xr:uid="{F81DD5F6-968F-4FC4-9709-7C6A99C8E127}"/>
    <cellStyle name="Note 2 16" xfId="727" xr:uid="{7EE2C7F7-3914-4298-9E82-B03BFF6B7013}"/>
    <cellStyle name="Note 2 2" xfId="728" xr:uid="{C9843368-2068-4167-B66F-09EF0346988D}"/>
    <cellStyle name="Note 2 2 2" xfId="729" xr:uid="{BD38748C-EEE0-4220-A85B-C1AD25E84A6E}"/>
    <cellStyle name="Note 2 2 3" xfId="730" xr:uid="{4C4A4E1C-D0E7-4FDF-AE7C-D2E32FF288EB}"/>
    <cellStyle name="Note 2 3" xfId="731" xr:uid="{9B69C1DF-9F81-4DAF-8A42-B3D632513A1C}"/>
    <cellStyle name="Note 2 3 2" xfId="732" xr:uid="{C92A4351-0891-4D52-B15F-B389579C7F4E}"/>
    <cellStyle name="Note 2 3 3" xfId="733" xr:uid="{537B1421-EBFB-4072-AE28-36C68BEDE599}"/>
    <cellStyle name="Note 2 4" xfId="734" xr:uid="{E14F6376-0E26-493A-8767-B8F1C4091937}"/>
    <cellStyle name="Note 2 4 2" xfId="735" xr:uid="{4E15813B-B273-4AE2-8853-97116D6F3900}"/>
    <cellStyle name="Note 2 4 3" xfId="736" xr:uid="{9D957BED-3670-417A-B1D3-83E684540251}"/>
    <cellStyle name="Note 2 5" xfId="737" xr:uid="{F24A7F0B-1DC1-489C-866E-650C1A2724B9}"/>
    <cellStyle name="Note 2 5 2" xfId="738" xr:uid="{BA184DED-4E40-44D3-BA74-094B4C04AB09}"/>
    <cellStyle name="Note 2 5 3" xfId="739" xr:uid="{C0A6B0AD-8A17-45DA-A359-AF39452B7DF7}"/>
    <cellStyle name="Note 2 6" xfId="740" xr:uid="{97152463-0179-497D-8CCD-96C2BCCE6B2A}"/>
    <cellStyle name="Note 2 6 2" xfId="741" xr:uid="{90AFB836-A1C9-4441-8D27-2F563F834295}"/>
    <cellStyle name="Note 2 6 3" xfId="742" xr:uid="{6442329D-21B8-4A31-AB0A-2FA7B438D1F6}"/>
    <cellStyle name="Note 2 7" xfId="743" xr:uid="{0EF26BF9-F3F9-4891-B670-D2E547D7652C}"/>
    <cellStyle name="Note 2 7 2" xfId="744" xr:uid="{8FA581F8-446F-4D5B-A975-2529B49FB125}"/>
    <cellStyle name="Note 2 7 3" xfId="745" xr:uid="{CE9B912C-6943-485C-B9D6-61123197C036}"/>
    <cellStyle name="Note 2 8" xfId="746" xr:uid="{B9C8AE09-7443-4139-A450-C1CB315DA2B9}"/>
    <cellStyle name="Note 2 8 2" xfId="747" xr:uid="{1C7FA979-559F-471B-83DE-655A3CD12016}"/>
    <cellStyle name="Note 2 8 3" xfId="748" xr:uid="{CB4BB0EB-1DD1-48E7-9B77-FE146EF7B734}"/>
    <cellStyle name="Note 2 9" xfId="749" xr:uid="{6548A98D-71D5-409C-A209-121570C05088}"/>
    <cellStyle name="Note 2 9 2" xfId="750" xr:uid="{A2E8F135-2641-476F-90B1-3913B95F41CE}"/>
    <cellStyle name="Note 2 9 3" xfId="751" xr:uid="{F2D93FDE-E214-4E9B-84FD-C4AB5052E83B}"/>
    <cellStyle name="Note 3" xfId="752" xr:uid="{06107799-750A-4252-856D-7F6B534A3438}"/>
    <cellStyle name="Note 3 2" xfId="753" xr:uid="{D4514BF7-9E8F-4C02-B2C6-4ECF7DBCF4E4}"/>
    <cellStyle name="Note 3 2 2" xfId="754" xr:uid="{7774400B-2D9E-4CFD-86F6-1670ED98DD5F}"/>
    <cellStyle name="Note 3 2 3" xfId="755" xr:uid="{72B5C274-1C4B-4720-8F88-BEEA9562A56C}"/>
    <cellStyle name="Note 3 3" xfId="756" xr:uid="{B570F190-EFBE-4821-BF07-7A0B7E597443}"/>
    <cellStyle name="Note 3 3 2" xfId="757" xr:uid="{61D4386D-C132-4EBF-8510-794EA949E915}"/>
    <cellStyle name="Note 3 3 3" xfId="758" xr:uid="{836F9407-FAEA-46EE-80E7-CE39990B3F9A}"/>
    <cellStyle name="Note 3 4" xfId="759" xr:uid="{CB7AB577-5C72-47A0-B80C-5D565757BAE3}"/>
    <cellStyle name="Note 3 4 2" xfId="760" xr:uid="{A949ED7D-B7B8-471F-AC5E-DC9CD1BDCEB7}"/>
    <cellStyle name="Note 3 4 3" xfId="761" xr:uid="{21BDF234-0DDD-4DC2-9F28-188AB7FCAF55}"/>
    <cellStyle name="Note 3 5" xfId="762" xr:uid="{CE31D498-0F33-4EAF-B6F7-90A8876CB61F}"/>
    <cellStyle name="Note 3 6" xfId="763" xr:uid="{A866C007-BB5E-44BB-A2BD-7A9E3DBF0451}"/>
    <cellStyle name="Note 4" xfId="764" xr:uid="{BC4792A0-D304-46B4-B14B-B5591E53A6B2}"/>
    <cellStyle name="Note 4 2" xfId="765" xr:uid="{5AA22D31-98EE-4A2E-80C0-5D47DF2B590C}"/>
    <cellStyle name="Note 4 3" xfId="766" xr:uid="{DB42A6CA-5B67-490C-B0B8-B6D209ACE68B}"/>
    <cellStyle name="Note 5" xfId="767" xr:uid="{2213E85D-BEE6-4DB6-85CE-748AA819F0ED}"/>
    <cellStyle name="Note 5 2" xfId="768" xr:uid="{2D83B523-5EBF-4F61-B3ED-4E222FEE09C1}"/>
    <cellStyle name="Note 5 3" xfId="769" xr:uid="{9492B67E-A1CC-486A-ABBB-C02C5D9CC538}"/>
    <cellStyle name="Note 6" xfId="770" xr:uid="{94E0153A-D5EB-4AD5-81FB-3FBDF00EF210}"/>
    <cellStyle name="Note 6 2" xfId="771" xr:uid="{400F1E15-FBD3-44C0-B753-55F2EC98C8AB}"/>
    <cellStyle name="Note 6 3" xfId="772" xr:uid="{CA4A96CE-0745-42F9-9FF2-F3486111C12E}"/>
    <cellStyle name="Note 7" xfId="773" xr:uid="{FB74EEB9-B70A-448F-9EFE-06D71B11114C}"/>
    <cellStyle name="Note 7 2" xfId="774" xr:uid="{07A8D4AB-F984-4D67-90AA-FA4015310D14}"/>
    <cellStyle name="Note 7 3" xfId="775" xr:uid="{9525F828-7D9E-4D8E-9D39-487CC2DD7FA2}"/>
    <cellStyle name="Note 8" xfId="776" xr:uid="{CC0A96E2-39A3-4AED-B6C0-D39C12308B8D}"/>
    <cellStyle name="Note 8 2" xfId="777" xr:uid="{ACD5A76D-06F2-48D9-9492-59CD404AB037}"/>
    <cellStyle name="Note 8 3" xfId="778" xr:uid="{54103BE1-288C-42FB-8597-60C2799C8A4B}"/>
    <cellStyle name="Note 9" xfId="779" xr:uid="{8E2AE385-9809-45BE-BE5C-2891C5D307C1}"/>
    <cellStyle name="Note 9 2" xfId="780" xr:uid="{9A981C57-747C-4B8C-80C9-DDB41254CE9F}"/>
    <cellStyle name="Note 9 3" xfId="781" xr:uid="{4B7EE150-9BF9-436E-96A9-D8C3F197BB93}"/>
    <cellStyle name="Output 2" xfId="782" xr:uid="{936C3939-0C89-463B-A4D4-151B4EF1D3E3}"/>
    <cellStyle name="Percent" xfId="3" builtinId="5"/>
    <cellStyle name="Percent 15" xfId="784" xr:uid="{EB29DD1F-AA2C-46FC-82EE-AF573B24490D}"/>
    <cellStyle name="Percent 15 2" xfId="785" xr:uid="{B37AD4C2-76BF-40BF-B4F0-45732C2D0644}"/>
    <cellStyle name="Percent 15 3" xfId="786" xr:uid="{2F980358-A29D-4C2D-81D0-38F4A1A13F85}"/>
    <cellStyle name="Percent 2" xfId="18" xr:uid="{76498BAA-721E-4BEB-8DDE-DAF7331F4AFE}"/>
    <cellStyle name="Percent 2 2" xfId="787" xr:uid="{51B60F2C-56CF-4318-9C12-5E0F6E9A7C94}"/>
    <cellStyle name="Percent 3" xfId="32" xr:uid="{0F31ED76-658C-4842-9CB5-67A6E83FE7C0}"/>
    <cellStyle name="Percent 3 2" xfId="783" xr:uid="{F1C4FC6A-2A3C-4ECA-81AE-2CBAD37FAA5A}"/>
    <cellStyle name="Percent 4" xfId="20" xr:uid="{642AEF0C-48C2-422C-A4A5-5AE6567718EE}"/>
    <cellStyle name="Percent 9" xfId="24" xr:uid="{24B47067-5207-4C82-895A-499DBE312D3A}"/>
    <cellStyle name="Title 2" xfId="788" xr:uid="{E14978CB-ED27-4B78-A5A7-C147275E3403}"/>
    <cellStyle name="Total 2" xfId="789" xr:uid="{E529C399-2C2A-458F-8EA1-433C0B1BF730}"/>
    <cellStyle name="Warning Text 2" xfId="790" xr:uid="{5966B8BC-7662-43B2-89E7-252E135FF813}"/>
  </cellStyles>
  <dxfs count="12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1"/>
      </font>
      <fill>
        <patternFill>
          <bgColor theme="0"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font>
      <fill>
        <patternFill>
          <bgColor theme="4" tint="0.79998168889431442"/>
        </patternFill>
      </fill>
    </dxf>
    <dxf>
      <fill>
        <patternFill>
          <bgColor rgb="FFE3F2F1"/>
        </patternFill>
      </fill>
    </dxf>
    <dxf>
      <fill>
        <patternFill patternType="solid">
          <fgColor auto="1"/>
          <bgColor rgb="FFCCE1E4"/>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patternType="solid">
          <fgColor rgb="FFFFEB9C"/>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FFEB9C"/>
      <color rgb="FF9C5700"/>
      <color rgb="FFC6EFCE"/>
      <color rgb="FF006100"/>
      <color rgb="FFFFC7CE"/>
      <color rgb="FF9C0006"/>
      <color rgb="FF0019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H:\My%20Documents\Concessionary%20Debt\2025\2025%20Prop123-AHFF-ConcessionaryDebt-NonHTC-MultifamilyFinanceApplication%20Unlocked.xlsx" TargetMode="External"/><Relationship Id="rId1" Type="http://schemas.openxmlformats.org/officeDocument/2006/relationships/externalLinkPath" Target="/My%20Documents/Concessionary%20Debt/2025/2025%20Prop123-AHFF-ConcessionaryDebt-NonHTC-MultifamilyFinanceApplication%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Extract"/>
      <sheetName val="SD_Dropdowns"/>
      <sheetName val="Quick Analysis"/>
      <sheetName val="Instructions"/>
      <sheetName val="Contact Information"/>
      <sheetName val="Application"/>
      <sheetName val="Unit Mix and Rents"/>
      <sheetName val="Rents Table"/>
      <sheetName val="Income and Operating Expenses"/>
      <sheetName val="Development Budget"/>
      <sheetName val="Financing Sources"/>
      <sheetName val="Sources and Uses"/>
      <sheetName val="30-Year Cash Flow"/>
      <sheetName val="Amortization 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0">
          <cell r="B10">
            <v>0</v>
          </cell>
        </row>
      </sheetData>
      <sheetData sheetId="9" refreshError="1"/>
      <sheetData sheetId="10"/>
      <sheetData sheetId="11" refreshError="1"/>
      <sheetData sheetId="12" refreshError="1"/>
      <sheetData sheetId="13" refreshError="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dola.colorado.gov/child-care-facility-development-toolkit" TargetMode="External"/><Relationship Id="rId1" Type="http://schemas.openxmlformats.org/officeDocument/2006/relationships/hyperlink" Target="https://dlg.colorado.gov/transit-oriented-communiti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B7F02-0065-4CE5-8963-2665FA7BEB25}">
  <sheetPr codeName="Sheet1">
    <tabColor rgb="FF006100"/>
  </sheetPr>
  <dimension ref="A1:U244"/>
  <sheetViews>
    <sheetView zoomScaleNormal="100" workbookViewId="0">
      <selection activeCell="B162" sqref="B162"/>
    </sheetView>
  </sheetViews>
  <sheetFormatPr defaultColWidth="9.1328125" defaultRowHeight="14.25" x14ac:dyDescent="0.45"/>
  <cols>
    <col min="1" max="1" width="37.1328125" style="805" bestFit="1" customWidth="1"/>
    <col min="2" max="2" width="44.73046875" style="806" customWidth="1"/>
    <col min="3" max="3" width="27.86328125" style="805" customWidth="1"/>
    <col min="4" max="4" width="9.1328125" style="805"/>
    <col min="5" max="5" width="21" style="805" bestFit="1" customWidth="1"/>
    <col min="6" max="6" width="23.265625" style="805" bestFit="1" customWidth="1"/>
    <col min="7" max="7" width="19.3984375" style="805" bestFit="1" customWidth="1"/>
    <col min="8" max="8" width="32.1328125" style="805" bestFit="1" customWidth="1"/>
    <col min="9" max="9" width="9.1328125" style="805"/>
    <col min="10" max="10" width="20.265625" style="805" bestFit="1" customWidth="1"/>
    <col min="11" max="20" width="9.1328125" style="805"/>
    <col min="21" max="21" width="11.73046875" style="805" bestFit="1" customWidth="1"/>
    <col min="22" max="16384" width="9.1328125" style="805"/>
  </cols>
  <sheetData>
    <row r="1" spans="1:21" x14ac:dyDescent="0.45">
      <c r="A1" s="805" t="s">
        <v>0</v>
      </c>
      <c r="B1" s="806" cm="1">
        <f t="array" ref="B1:B6">Application!B7:B12</f>
        <v>0</v>
      </c>
      <c r="E1" s="805" t="s">
        <v>760</v>
      </c>
      <c r="F1" s="807" t="s">
        <v>794</v>
      </c>
      <c r="G1" s="808" t="s">
        <v>769</v>
      </c>
      <c r="H1" s="784" t="s">
        <v>770</v>
      </c>
      <c r="I1" s="784"/>
      <c r="J1"/>
      <c r="K1"/>
      <c r="L1" t="s">
        <v>771</v>
      </c>
      <c r="T1" s="805" t="s">
        <v>4</v>
      </c>
      <c r="U1" s="805" t="s">
        <v>849</v>
      </c>
    </row>
    <row r="2" spans="1:21" x14ac:dyDescent="0.45">
      <c r="A2" s="805" t="s">
        <v>1</v>
      </c>
      <c r="B2" s="806">
        <v>0</v>
      </c>
      <c r="E2" s="805" t="s">
        <v>768</v>
      </c>
      <c r="F2" s="807" t="s">
        <v>777</v>
      </c>
      <c r="G2"/>
      <c r="H2" s="809" t="s">
        <v>766</v>
      </c>
      <c r="I2" s="809"/>
      <c r="J2" s="809" t="s">
        <v>767</v>
      </c>
      <c r="K2"/>
      <c r="L2"/>
      <c r="T2" s="805" t="s">
        <v>361</v>
      </c>
      <c r="U2" s="805" t="s">
        <v>850</v>
      </c>
    </row>
    <row r="3" spans="1:21" x14ac:dyDescent="0.45">
      <c r="A3" s="805" t="s">
        <v>2</v>
      </c>
      <c r="B3" s="806">
        <v>0</v>
      </c>
      <c r="G3" t="s">
        <v>776</v>
      </c>
      <c r="H3" s="782" t="s">
        <v>772</v>
      </c>
      <c r="I3"/>
      <c r="J3" s="782" t="s">
        <v>774</v>
      </c>
      <c r="K3"/>
      <c r="L3" t="s">
        <v>795</v>
      </c>
      <c r="T3" s="805" t="s">
        <v>376</v>
      </c>
      <c r="U3" s="805" t="s">
        <v>851</v>
      </c>
    </row>
    <row r="4" spans="1:21" x14ac:dyDescent="0.45">
      <c r="A4" s="805" t="s">
        <v>3</v>
      </c>
      <c r="B4" s="806">
        <v>0</v>
      </c>
      <c r="G4" t="s">
        <v>797</v>
      </c>
      <c r="H4" s="782" t="s">
        <v>773</v>
      </c>
      <c r="I4"/>
      <c r="J4" s="782" t="s">
        <v>775</v>
      </c>
      <c r="K4"/>
      <c r="L4" t="s">
        <v>796</v>
      </c>
      <c r="T4" s="805" t="s">
        <v>377</v>
      </c>
      <c r="U4" s="805" t="s">
        <v>850</v>
      </c>
    </row>
    <row r="5" spans="1:21" x14ac:dyDescent="0.45">
      <c r="A5" s="805" t="s">
        <v>4</v>
      </c>
      <c r="B5" s="810">
        <v>0</v>
      </c>
      <c r="G5" t="s">
        <v>861</v>
      </c>
      <c r="H5" s="782" t="str">
        <f>IF(B7="2",H3,H4)</f>
        <v>123EQAFRD</v>
      </c>
      <c r="I5"/>
      <c r="J5" s="782" t="s">
        <v>775</v>
      </c>
      <c r="K5"/>
      <c r="L5"/>
      <c r="T5" s="805" t="s">
        <v>378</v>
      </c>
      <c r="U5" s="805" t="s">
        <v>758</v>
      </c>
    </row>
    <row r="6" spans="1:21" x14ac:dyDescent="0.45">
      <c r="A6" s="805" t="s">
        <v>5</v>
      </c>
      <c r="B6" s="810">
        <v>0</v>
      </c>
      <c r="G6"/>
      <c r="T6" s="805" t="s">
        <v>379</v>
      </c>
      <c r="U6" s="805" t="s">
        <v>851</v>
      </c>
    </row>
    <row r="7" spans="1:21" x14ac:dyDescent="0.45">
      <c r="A7" s="806" t="s">
        <v>6</v>
      </c>
      <c r="B7" s="806" t="str">
        <f>RIGHT(LEFT(Application!B5,8),1)</f>
        <v/>
      </c>
      <c r="T7" s="805" t="s">
        <v>380</v>
      </c>
      <c r="U7" s="805" t="s">
        <v>851</v>
      </c>
    </row>
    <row r="8" spans="1:21" x14ac:dyDescent="0.45">
      <c r="A8" s="805" t="s">
        <v>1101</v>
      </c>
      <c r="B8" s="806">
        <f>Application!B38</f>
        <v>0</v>
      </c>
      <c r="E8" s="805" t="s">
        <v>847</v>
      </c>
      <c r="F8" s="811">
        <f>B42</f>
        <v>0</v>
      </c>
      <c r="G8" s="805" t="s">
        <v>1094</v>
      </c>
      <c r="T8" s="805" t="s">
        <v>381</v>
      </c>
      <c r="U8" s="805" t="s">
        <v>850</v>
      </c>
    </row>
    <row r="9" spans="1:21" x14ac:dyDescent="0.45">
      <c r="A9" s="805" t="s">
        <v>747</v>
      </c>
      <c r="B9" s="812">
        <f>'Unit Mix and Rents'!B3</f>
        <v>0</v>
      </c>
      <c r="T9" s="805" t="s">
        <v>382</v>
      </c>
      <c r="U9" s="805" t="s">
        <v>850</v>
      </c>
    </row>
    <row r="10" spans="1:21" x14ac:dyDescent="0.45">
      <c r="A10" s="805" t="s">
        <v>9</v>
      </c>
      <c r="B10" s="813">
        <f>Application!B42</f>
        <v>0</v>
      </c>
      <c r="T10" s="805" t="s">
        <v>383</v>
      </c>
      <c r="U10" s="805" t="s">
        <v>758</v>
      </c>
    </row>
    <row r="11" spans="1:21" x14ac:dyDescent="0.45">
      <c r="A11" s="806" t="s">
        <v>758</v>
      </c>
      <c r="B11" s="805" t="e">
        <f>IF(OR(B3="Estes Park",VLOOKUP(B5,T2:U65,2)="Rural Resort"),"Yes","No")</f>
        <v>#N/A</v>
      </c>
      <c r="T11" s="805" t="s">
        <v>384</v>
      </c>
      <c r="U11" s="805" t="s">
        <v>851</v>
      </c>
    </row>
    <row r="12" spans="1:21" x14ac:dyDescent="0.45">
      <c r="A12" s="805" t="s">
        <v>746</v>
      </c>
      <c r="B12" s="810">
        <f>Application!B29</f>
        <v>0</v>
      </c>
      <c r="T12" s="805" t="s">
        <v>385</v>
      </c>
      <c r="U12" s="805" t="s">
        <v>851</v>
      </c>
    </row>
    <row r="13" spans="1:21" x14ac:dyDescent="0.45">
      <c r="A13" s="805" t="s">
        <v>10</v>
      </c>
      <c r="B13" s="807">
        <f>Application!B30</f>
        <v>0</v>
      </c>
      <c r="T13" s="805" t="s">
        <v>386</v>
      </c>
      <c r="U13" s="805" t="s">
        <v>851</v>
      </c>
    </row>
    <row r="14" spans="1:21" x14ac:dyDescent="0.45">
      <c r="A14" s="806" t="s">
        <v>745</v>
      </c>
      <c r="B14" s="810">
        <f>Application!B31</f>
        <v>0</v>
      </c>
      <c r="C14" s="807"/>
      <c r="T14" s="805" t="s">
        <v>387</v>
      </c>
      <c r="U14" s="805" t="s">
        <v>851</v>
      </c>
    </row>
    <row r="15" spans="1:21" x14ac:dyDescent="0.45">
      <c r="A15" s="805" t="s">
        <v>756</v>
      </c>
      <c r="B15" s="810">
        <f>Application!B32</f>
        <v>0</v>
      </c>
      <c r="C15" s="805" t="s">
        <v>1093</v>
      </c>
      <c r="T15" s="805" t="s">
        <v>388</v>
      </c>
      <c r="U15" s="805" t="s">
        <v>851</v>
      </c>
    </row>
    <row r="16" spans="1:21" x14ac:dyDescent="0.45">
      <c r="A16" s="805" t="s">
        <v>1021</v>
      </c>
      <c r="B16" s="810">
        <f>Application!B32</f>
        <v>0</v>
      </c>
      <c r="T16" s="805" t="s">
        <v>389</v>
      </c>
      <c r="U16" s="805" t="s">
        <v>851</v>
      </c>
    </row>
    <row r="17" spans="1:21" x14ac:dyDescent="0.45">
      <c r="A17" s="805" t="s">
        <v>744</v>
      </c>
      <c r="B17" s="810">
        <f>Application!B33</f>
        <v>0</v>
      </c>
      <c r="T17" s="805" t="s">
        <v>390</v>
      </c>
      <c r="U17" s="805" t="s">
        <v>851</v>
      </c>
    </row>
    <row r="18" spans="1:21" x14ac:dyDescent="0.45">
      <c r="A18" s="805" t="s">
        <v>1020</v>
      </c>
      <c r="B18" s="806">
        <f>Application!B39</f>
        <v>0</v>
      </c>
      <c r="F18" s="807"/>
      <c r="T18" s="805" t="s">
        <v>313</v>
      </c>
      <c r="U18" s="805" t="s">
        <v>850</v>
      </c>
    </row>
    <row r="19" spans="1:21" x14ac:dyDescent="0.45">
      <c r="A19" s="805" t="s">
        <v>11</v>
      </c>
      <c r="B19" s="810">
        <f>Application!B35</f>
        <v>0</v>
      </c>
      <c r="T19" s="805" t="s">
        <v>391</v>
      </c>
      <c r="U19" s="805" t="s">
        <v>851</v>
      </c>
    </row>
    <row r="20" spans="1:21" x14ac:dyDescent="0.45">
      <c r="A20" s="805" t="s">
        <v>1028</v>
      </c>
      <c r="B20" s="810">
        <f>Application!B45</f>
        <v>0</v>
      </c>
      <c r="T20" s="805" t="s">
        <v>392</v>
      </c>
      <c r="U20" s="805" t="s">
        <v>850</v>
      </c>
    </row>
    <row r="21" spans="1:21" x14ac:dyDescent="0.45">
      <c r="A21" s="806" t="s">
        <v>1031</v>
      </c>
      <c r="B21" s="810" t="str">
        <f>IF(AND(B125="Yes",B126="Yes",B128="Yes",B131="Yes",B133="Yes",B134="Yes",B143="Yes",COUNTIF(B124:B149,"Yes")&gt;13)=TRUE,"Yes","No")</f>
        <v>No</v>
      </c>
      <c r="T21" s="805" t="s">
        <v>393</v>
      </c>
      <c r="U21" s="805" t="s">
        <v>758</v>
      </c>
    </row>
    <row r="22" spans="1:21" x14ac:dyDescent="0.45">
      <c r="A22" s="806" t="s">
        <v>12</v>
      </c>
      <c r="B22" s="814" t="e">
        <f>'Unit Mix and Rents'!D11</f>
        <v>#DIV/0!</v>
      </c>
      <c r="T22" s="805" t="s">
        <v>395</v>
      </c>
      <c r="U22" s="805" t="s">
        <v>850</v>
      </c>
    </row>
    <row r="23" spans="1:21" x14ac:dyDescent="0.45">
      <c r="A23" s="806" t="s">
        <v>759</v>
      </c>
      <c r="B23" s="807" t="str">
        <f>IF(COUNTIF(_xlfn.ANCHORARRAY(B24),"&gt;0")&gt;=3,"Yes","No")</f>
        <v>No</v>
      </c>
      <c r="T23" s="805" t="s">
        <v>394</v>
      </c>
      <c r="U23" s="805" t="s">
        <v>851</v>
      </c>
    </row>
    <row r="24" spans="1:21" x14ac:dyDescent="0.45">
      <c r="A24" s="815">
        <v>0.2</v>
      </c>
      <c r="B24" s="806" cm="1">
        <f t="array" ref="B24:B40">'Unit Mix and Rents'!K16:K32</f>
        <v>0</v>
      </c>
      <c r="T24" s="805" t="s">
        <v>396</v>
      </c>
      <c r="U24" s="805" t="s">
        <v>851</v>
      </c>
    </row>
    <row r="25" spans="1:21" x14ac:dyDescent="0.45">
      <c r="A25" s="815">
        <v>0.3</v>
      </c>
      <c r="B25" s="806">
        <v>0</v>
      </c>
      <c r="T25" s="805" t="s">
        <v>397</v>
      </c>
      <c r="U25" s="805" t="s">
        <v>851</v>
      </c>
    </row>
    <row r="26" spans="1:21" x14ac:dyDescent="0.45">
      <c r="A26" s="815">
        <v>0.4</v>
      </c>
      <c r="B26" s="806">
        <v>0</v>
      </c>
      <c r="T26" s="805" t="s">
        <v>398</v>
      </c>
      <c r="U26" s="805" t="s">
        <v>851</v>
      </c>
    </row>
    <row r="27" spans="1:21" x14ac:dyDescent="0.45">
      <c r="A27" s="815">
        <v>0.5</v>
      </c>
      <c r="B27" s="806">
        <v>0</v>
      </c>
      <c r="T27" s="805" t="s">
        <v>399</v>
      </c>
      <c r="U27" s="805" t="s">
        <v>758</v>
      </c>
    </row>
    <row r="28" spans="1:21" x14ac:dyDescent="0.45">
      <c r="A28" s="815">
        <v>0.6</v>
      </c>
      <c r="B28" s="806">
        <v>0</v>
      </c>
      <c r="T28" s="805" t="s">
        <v>400</v>
      </c>
      <c r="U28" s="805" t="s">
        <v>758</v>
      </c>
    </row>
    <row r="29" spans="1:21" x14ac:dyDescent="0.45">
      <c r="A29" s="815">
        <v>0.7</v>
      </c>
      <c r="B29" s="806">
        <v>0</v>
      </c>
      <c r="T29" s="805" t="s">
        <v>401</v>
      </c>
      <c r="U29" s="805" t="s">
        <v>758</v>
      </c>
    </row>
    <row r="30" spans="1:21" x14ac:dyDescent="0.45">
      <c r="A30" s="815">
        <v>0.8</v>
      </c>
      <c r="B30" s="806">
        <v>0</v>
      </c>
      <c r="T30" s="805" t="s">
        <v>402</v>
      </c>
      <c r="U30" s="805" t="s">
        <v>851</v>
      </c>
    </row>
    <row r="31" spans="1:21" x14ac:dyDescent="0.45">
      <c r="A31" s="815">
        <v>0.9</v>
      </c>
      <c r="B31" s="806">
        <v>0</v>
      </c>
      <c r="T31" s="805" t="s">
        <v>403</v>
      </c>
      <c r="U31" s="805" t="s">
        <v>851</v>
      </c>
    </row>
    <row r="32" spans="1:21" x14ac:dyDescent="0.45">
      <c r="A32" s="815">
        <v>1</v>
      </c>
      <c r="B32" s="806">
        <v>0</v>
      </c>
      <c r="T32" s="805" t="s">
        <v>404</v>
      </c>
      <c r="U32" s="805" t="s">
        <v>850</v>
      </c>
    </row>
    <row r="33" spans="1:21" x14ac:dyDescent="0.45">
      <c r="A33" s="815">
        <v>1.1000000000000001</v>
      </c>
      <c r="B33" s="806">
        <v>0</v>
      </c>
      <c r="T33" s="805" t="s">
        <v>405</v>
      </c>
      <c r="U33" s="805" t="s">
        <v>851</v>
      </c>
    </row>
    <row r="34" spans="1:21" x14ac:dyDescent="0.45">
      <c r="A34" s="815">
        <v>1.2</v>
      </c>
      <c r="B34" s="806">
        <v>0</v>
      </c>
      <c r="T34" s="805" t="s">
        <v>406</v>
      </c>
      <c r="U34" s="805" t="s">
        <v>851</v>
      </c>
    </row>
    <row r="35" spans="1:21" x14ac:dyDescent="0.45">
      <c r="A35" s="815">
        <v>1.3</v>
      </c>
      <c r="B35" s="806">
        <v>0</v>
      </c>
      <c r="T35" s="805" t="s">
        <v>408</v>
      </c>
      <c r="U35" s="805" t="s">
        <v>758</v>
      </c>
    </row>
    <row r="36" spans="1:21" x14ac:dyDescent="0.45">
      <c r="A36" s="815">
        <v>1.4</v>
      </c>
      <c r="B36" s="806">
        <v>0</v>
      </c>
      <c r="T36" s="805" t="s">
        <v>407</v>
      </c>
      <c r="U36" s="805" t="s">
        <v>851</v>
      </c>
    </row>
    <row r="37" spans="1:21" ht="14.25" customHeight="1" x14ac:dyDescent="0.45">
      <c r="A37" s="815">
        <v>1.5</v>
      </c>
      <c r="B37" s="806">
        <v>0</v>
      </c>
      <c r="T37" s="805" t="s">
        <v>409</v>
      </c>
      <c r="U37" s="805" t="s">
        <v>850</v>
      </c>
    </row>
    <row r="38" spans="1:21" ht="14.25" customHeight="1" x14ac:dyDescent="0.45">
      <c r="A38" s="815">
        <v>1.6</v>
      </c>
      <c r="B38" s="806">
        <v>0</v>
      </c>
      <c r="T38" s="805" t="s">
        <v>410</v>
      </c>
      <c r="U38" s="805" t="s">
        <v>851</v>
      </c>
    </row>
    <row r="39" spans="1:21" ht="14.25" customHeight="1" x14ac:dyDescent="0.45">
      <c r="A39" s="815">
        <v>1.7</v>
      </c>
      <c r="B39" s="806">
        <v>0</v>
      </c>
      <c r="T39" s="805" t="s">
        <v>411</v>
      </c>
      <c r="U39" s="805" t="s">
        <v>851</v>
      </c>
    </row>
    <row r="40" spans="1:21" x14ac:dyDescent="0.45">
      <c r="A40" s="815">
        <v>1.8</v>
      </c>
      <c r="B40" s="806">
        <v>0</v>
      </c>
      <c r="T40" s="805" t="s">
        <v>412</v>
      </c>
      <c r="U40" s="805" t="s">
        <v>851</v>
      </c>
    </row>
    <row r="41" spans="1:21" x14ac:dyDescent="0.45">
      <c r="A41" s="806" t="s">
        <v>13</v>
      </c>
      <c r="B41" s="816">
        <f>'Quick Analysis'!B37</f>
        <v>0</v>
      </c>
      <c r="T41" s="805" t="s">
        <v>413</v>
      </c>
      <c r="U41" s="805" t="s">
        <v>851</v>
      </c>
    </row>
    <row r="42" spans="1:21" x14ac:dyDescent="0.45">
      <c r="A42" s="806" t="s">
        <v>14</v>
      </c>
      <c r="B42" s="817">
        <f>'Quick Analysis'!J37</f>
        <v>0</v>
      </c>
      <c r="D42"/>
      <c r="T42" s="805" t="s">
        <v>414</v>
      </c>
      <c r="U42" s="805" t="s">
        <v>851</v>
      </c>
    </row>
    <row r="43" spans="1:21" x14ac:dyDescent="0.45">
      <c r="A43" s="806" t="s">
        <v>15</v>
      </c>
      <c r="B43" s="818">
        <f>'Quick Analysis'!S11</f>
        <v>0</v>
      </c>
      <c r="T43" s="805" t="s">
        <v>415</v>
      </c>
      <c r="U43" s="805" t="s">
        <v>851</v>
      </c>
    </row>
    <row r="44" spans="1:21" x14ac:dyDescent="0.45">
      <c r="A44" s="806" t="s">
        <v>16</v>
      </c>
      <c r="B44" s="816">
        <f>'Quick Analysis'!B38</f>
        <v>0</v>
      </c>
      <c r="T44" s="805" t="s">
        <v>416</v>
      </c>
      <c r="U44" s="805" t="s">
        <v>851</v>
      </c>
    </row>
    <row r="45" spans="1:21" ht="14.25" customHeight="1" x14ac:dyDescent="0.45">
      <c r="A45" s="806" t="s">
        <v>17</v>
      </c>
      <c r="B45" s="817">
        <f>'Quick Analysis'!J38</f>
        <v>0</v>
      </c>
      <c r="T45" s="805" t="s">
        <v>417</v>
      </c>
      <c r="U45" s="805" t="s">
        <v>851</v>
      </c>
    </row>
    <row r="46" spans="1:21" ht="14.25" customHeight="1" x14ac:dyDescent="0.45">
      <c r="A46" s="806" t="s">
        <v>18</v>
      </c>
      <c r="B46" s="816">
        <f>'Quick Analysis'!B8</f>
        <v>0</v>
      </c>
      <c r="T46" s="805" t="s">
        <v>418</v>
      </c>
      <c r="U46" s="805" t="s">
        <v>851</v>
      </c>
    </row>
    <row r="47" spans="1:21" x14ac:dyDescent="0.45">
      <c r="A47" s="806" t="s">
        <v>19</v>
      </c>
      <c r="B47" s="816">
        <f>'Quick Analysis'!J8</f>
        <v>0</v>
      </c>
      <c r="T47" s="805" t="s">
        <v>419</v>
      </c>
      <c r="U47" s="805" t="s">
        <v>851</v>
      </c>
    </row>
    <row r="48" spans="1:21" x14ac:dyDescent="0.45">
      <c r="A48" s="806" t="s">
        <v>20</v>
      </c>
      <c r="B48" s="816">
        <f>'Quick Analysis'!B16</f>
        <v>0</v>
      </c>
      <c r="T48" s="805" t="s">
        <v>420</v>
      </c>
      <c r="U48" s="805" t="s">
        <v>758</v>
      </c>
    </row>
    <row r="49" spans="1:21" x14ac:dyDescent="0.45">
      <c r="A49" s="806" t="s">
        <v>21</v>
      </c>
      <c r="B49" s="816">
        <f>'Quick Analysis'!J16</f>
        <v>0</v>
      </c>
      <c r="T49" s="805" t="s">
        <v>421</v>
      </c>
      <c r="U49" s="805" t="s">
        <v>851</v>
      </c>
    </row>
    <row r="50" spans="1:21" x14ac:dyDescent="0.45">
      <c r="A50" s="806" t="s">
        <v>22</v>
      </c>
      <c r="B50" s="816">
        <f>'Quick Analysis'!B24</f>
        <v>0</v>
      </c>
      <c r="T50" s="805" t="s">
        <v>422</v>
      </c>
      <c r="U50" s="805" t="s">
        <v>851</v>
      </c>
    </row>
    <row r="51" spans="1:21" x14ac:dyDescent="0.45">
      <c r="A51" s="806" t="s">
        <v>23</v>
      </c>
      <c r="B51" s="816">
        <f>'Quick Analysis'!B33</f>
        <v>0</v>
      </c>
      <c r="T51" s="805" t="s">
        <v>423</v>
      </c>
      <c r="U51" s="805" t="s">
        <v>758</v>
      </c>
    </row>
    <row r="52" spans="1:21" x14ac:dyDescent="0.45">
      <c r="A52" s="806" t="s">
        <v>24</v>
      </c>
      <c r="B52" s="816">
        <f>'Quick Analysis'!B39</f>
        <v>0</v>
      </c>
      <c r="T52" s="805" t="s">
        <v>424</v>
      </c>
      <c r="U52" s="805" t="s">
        <v>851</v>
      </c>
    </row>
    <row r="53" spans="1:21" x14ac:dyDescent="0.45">
      <c r="A53" s="806" t="s">
        <v>1088</v>
      </c>
      <c r="B53" s="810" t="str">
        <f>IF(B52&gt;0,"Yes","No")</f>
        <v>No</v>
      </c>
      <c r="T53" s="805" t="s">
        <v>425</v>
      </c>
      <c r="U53" s="805" t="s">
        <v>851</v>
      </c>
    </row>
    <row r="54" spans="1:21" x14ac:dyDescent="0.45">
      <c r="A54" s="806" t="s">
        <v>854</v>
      </c>
      <c r="B54" s="816">
        <f>'Quick Analysis'!B40</f>
        <v>0</v>
      </c>
      <c r="T54" s="805" t="s">
        <v>426</v>
      </c>
      <c r="U54" s="805" t="s">
        <v>851</v>
      </c>
    </row>
    <row r="55" spans="1:21" x14ac:dyDescent="0.45">
      <c r="A55" s="806" t="s">
        <v>25</v>
      </c>
      <c r="B55" s="816">
        <f>'Quick Analysis'!B41</f>
        <v>0</v>
      </c>
      <c r="T55" s="805" t="s">
        <v>427</v>
      </c>
      <c r="U55" s="805" t="s">
        <v>851</v>
      </c>
    </row>
    <row r="56" spans="1:21" x14ac:dyDescent="0.45">
      <c r="A56" s="806" t="s">
        <v>1089</v>
      </c>
      <c r="B56" s="810" t="str">
        <f>IF(B55&gt;0,"Yes","No")</f>
        <v>No</v>
      </c>
      <c r="T56" s="805" t="s">
        <v>428</v>
      </c>
      <c r="U56" s="805" t="s">
        <v>758</v>
      </c>
    </row>
    <row r="57" spans="1:21" x14ac:dyDescent="0.45">
      <c r="A57" s="806" t="s">
        <v>855</v>
      </c>
      <c r="B57" s="816">
        <f>'Quick Analysis'!B49</f>
        <v>0</v>
      </c>
      <c r="T57" s="805" t="s">
        <v>429</v>
      </c>
      <c r="U57" s="805" t="s">
        <v>851</v>
      </c>
    </row>
    <row r="58" spans="1:21" x14ac:dyDescent="0.45">
      <c r="A58" s="806" t="s">
        <v>856</v>
      </c>
      <c r="B58" s="816">
        <f>'Quick Analysis'!J49</f>
        <v>0</v>
      </c>
      <c r="T58" s="805" t="s">
        <v>430</v>
      </c>
      <c r="U58" s="805" t="s">
        <v>758</v>
      </c>
    </row>
    <row r="59" spans="1:21" x14ac:dyDescent="0.45">
      <c r="A59" s="806" t="s">
        <v>857</v>
      </c>
      <c r="B59" s="816">
        <f>'Quick Analysis'!B50</f>
        <v>0</v>
      </c>
      <c r="T59" s="805" t="s">
        <v>431</v>
      </c>
      <c r="U59" s="805" t="s">
        <v>758</v>
      </c>
    </row>
    <row r="60" spans="1:21" x14ac:dyDescent="0.45">
      <c r="A60" s="806" t="s">
        <v>858</v>
      </c>
      <c r="B60" s="816">
        <f>'Quick Analysis'!J50</f>
        <v>0</v>
      </c>
      <c r="T60" s="805" t="s">
        <v>432</v>
      </c>
      <c r="U60" s="805" t="s">
        <v>851</v>
      </c>
    </row>
    <row r="61" spans="1:21" x14ac:dyDescent="0.45">
      <c r="A61" s="806" t="s">
        <v>25</v>
      </c>
      <c r="B61" s="816">
        <f>'Quick Analysis'!B41</f>
        <v>0</v>
      </c>
      <c r="T61" s="805" t="s">
        <v>433</v>
      </c>
      <c r="U61" s="805" t="s">
        <v>758</v>
      </c>
    </row>
    <row r="62" spans="1:21" x14ac:dyDescent="0.45">
      <c r="A62" s="815" t="s">
        <v>26</v>
      </c>
      <c r="B62" s="819">
        <f>'Quick Analysis'!G26</f>
        <v>0</v>
      </c>
      <c r="T62" s="805" t="s">
        <v>434</v>
      </c>
      <c r="U62" s="805" t="s">
        <v>851</v>
      </c>
    </row>
    <row r="63" spans="1:21" x14ac:dyDescent="0.45">
      <c r="A63" s="815" t="s">
        <v>27</v>
      </c>
      <c r="B63" s="819">
        <f>'Quick Analysis'!O26</f>
        <v>0</v>
      </c>
      <c r="T63" s="805" t="s">
        <v>435</v>
      </c>
      <c r="U63" s="805" t="s">
        <v>851</v>
      </c>
    </row>
    <row r="64" spans="1:21" x14ac:dyDescent="0.45">
      <c r="A64" s="806" t="s">
        <v>28</v>
      </c>
      <c r="B64" s="815" t="e">
        <f>'Quick Analysis'!G27</f>
        <v>#DIV/0!</v>
      </c>
      <c r="T64" s="805" t="s">
        <v>436</v>
      </c>
      <c r="U64" s="805" t="s">
        <v>850</v>
      </c>
    </row>
    <row r="65" spans="1:21" x14ac:dyDescent="0.45">
      <c r="A65" s="806" t="s">
        <v>29</v>
      </c>
      <c r="B65" s="815" t="e">
        <f>'Quick Analysis'!O27</f>
        <v>#DIV/0!</v>
      </c>
      <c r="T65" s="805" t="s">
        <v>437</v>
      </c>
      <c r="U65" s="805" t="s">
        <v>851</v>
      </c>
    </row>
    <row r="66" spans="1:21" x14ac:dyDescent="0.45">
      <c r="A66" s="806" t="s">
        <v>30</v>
      </c>
      <c r="B66" s="815" t="e">
        <f>'Quick Analysis'!G28</f>
        <v>#DIV/0!</v>
      </c>
    </row>
    <row r="67" spans="1:21" x14ac:dyDescent="0.45">
      <c r="A67" s="806" t="s">
        <v>31</v>
      </c>
      <c r="B67" s="815" t="e">
        <f>'Quick Analysis'!O28</f>
        <v>#DIV/0!</v>
      </c>
    </row>
    <row r="68" spans="1:21" x14ac:dyDescent="0.45">
      <c r="A68" s="806" t="s">
        <v>32</v>
      </c>
      <c r="B68" s="813">
        <f ca="1">'Quick Analysis'!G29</f>
        <v>0</v>
      </c>
    </row>
    <row r="69" spans="1:21" x14ac:dyDescent="0.45">
      <c r="A69" s="806" t="s">
        <v>33</v>
      </c>
      <c r="B69" s="820">
        <f ca="1">'Quick Analysis'!O29</f>
        <v>0</v>
      </c>
    </row>
    <row r="70" spans="1:21" x14ac:dyDescent="0.45">
      <c r="A70" s="806" t="s">
        <v>34</v>
      </c>
      <c r="B70" s="813">
        <f ca="1">'Quick Analysis'!G30</f>
        <v>0</v>
      </c>
    </row>
    <row r="71" spans="1:21" x14ac:dyDescent="0.45">
      <c r="A71" s="806" t="s">
        <v>35</v>
      </c>
      <c r="B71" s="820">
        <f ca="1">'Quick Analysis'!O30</f>
        <v>0</v>
      </c>
    </row>
    <row r="72" spans="1:21" x14ac:dyDescent="0.45">
      <c r="A72" s="806" t="s">
        <v>36</v>
      </c>
      <c r="B72" s="815" t="e">
        <f>'Quick Analysis'!G31</f>
        <v>#VALUE!</v>
      </c>
    </row>
    <row r="73" spans="1:21" x14ac:dyDescent="0.45">
      <c r="A73" s="806" t="s">
        <v>37</v>
      </c>
      <c r="B73" s="815" t="e">
        <f>'Quick Analysis'!O31</f>
        <v>#VALUE!</v>
      </c>
    </row>
    <row r="74" spans="1:21" x14ac:dyDescent="0.45">
      <c r="A74" s="806" t="s">
        <v>38</v>
      </c>
      <c r="B74" s="821" t="e">
        <f ca="1">'Quick Analysis'!G32</f>
        <v>#VALUE!</v>
      </c>
    </row>
    <row r="75" spans="1:21" x14ac:dyDescent="0.45">
      <c r="A75" s="806" t="s">
        <v>39</v>
      </c>
      <c r="B75" s="821" t="e">
        <f ca="1">'Quick Analysis'!O32</f>
        <v>#VALUE!</v>
      </c>
    </row>
    <row r="76" spans="1:21" x14ac:dyDescent="0.45">
      <c r="A76" s="806" t="s">
        <v>40</v>
      </c>
      <c r="B76" s="821" t="str">
        <f ca="1">'Quick Analysis'!G33</f>
        <v>Not Good</v>
      </c>
    </row>
    <row r="77" spans="1:21" x14ac:dyDescent="0.45">
      <c r="A77" s="806" t="s">
        <v>41</v>
      </c>
      <c r="B77" s="821" t="str">
        <f ca="1">'Quick Analysis'!O33</f>
        <v>Not Good</v>
      </c>
    </row>
    <row r="78" spans="1:21" x14ac:dyDescent="0.45">
      <c r="A78" s="806" t="s">
        <v>42</v>
      </c>
      <c r="B78" s="816" t="e">
        <f>'Quick Analysis'!G34</f>
        <v>#DIV/0!</v>
      </c>
    </row>
    <row r="79" spans="1:21" x14ac:dyDescent="0.45">
      <c r="A79" s="806" t="s">
        <v>43</v>
      </c>
      <c r="B79" s="816" t="e">
        <f>'Quick Analysis'!O34</f>
        <v>#DIV/0!</v>
      </c>
    </row>
    <row r="80" spans="1:21" x14ac:dyDescent="0.45">
      <c r="A80" s="806" t="s">
        <v>44</v>
      </c>
      <c r="B80" s="816" t="e">
        <f>'Quick Analysis'!G35</f>
        <v>#DIV/0!</v>
      </c>
    </row>
    <row r="81" spans="1:2" x14ac:dyDescent="0.45">
      <c r="A81" s="806" t="s">
        <v>45</v>
      </c>
      <c r="B81" s="816" t="e">
        <f>'Quick Analysis'!O35</f>
        <v>#DIV/0!</v>
      </c>
    </row>
    <row r="82" spans="1:2" x14ac:dyDescent="0.45">
      <c r="A82" s="806" t="s">
        <v>46</v>
      </c>
      <c r="B82" s="816" t="e">
        <f>'Quick Analysis'!G36</f>
        <v>#DIV/0!</v>
      </c>
    </row>
    <row r="83" spans="1:2" x14ac:dyDescent="0.45">
      <c r="A83" s="806" t="s">
        <v>47</v>
      </c>
      <c r="B83" s="816" t="e">
        <f>'Quick Analysis'!O36</f>
        <v>#DIV/0!</v>
      </c>
    </row>
    <row r="84" spans="1:2" x14ac:dyDescent="0.45">
      <c r="A84" s="806" t="s">
        <v>48</v>
      </c>
      <c r="B84" s="816" t="e">
        <f>'Quick Analysis'!G37</f>
        <v>#DIV/0!</v>
      </c>
    </row>
    <row r="85" spans="1:2" ht="14.25" customHeight="1" x14ac:dyDescent="0.45">
      <c r="A85" s="806" t="s">
        <v>49</v>
      </c>
      <c r="B85" s="816" t="e">
        <f>'Quick Analysis'!O37</f>
        <v>#DIV/0!</v>
      </c>
    </row>
    <row r="86" spans="1:2" x14ac:dyDescent="0.45">
      <c r="A86" s="806" t="s">
        <v>50</v>
      </c>
      <c r="B86" s="816">
        <f ca="1">'Quick Analysis'!G38</f>
        <v>0</v>
      </c>
    </row>
    <row r="87" spans="1:2" x14ac:dyDescent="0.45">
      <c r="A87" s="806" t="s">
        <v>51</v>
      </c>
      <c r="B87" s="816">
        <f ca="1">'Quick Analysis'!O38</f>
        <v>0</v>
      </c>
    </row>
    <row r="88" spans="1:2" x14ac:dyDescent="0.45">
      <c r="A88" s="806" t="s">
        <v>52</v>
      </c>
      <c r="B88" s="816">
        <f>'Quick Analysis'!G39</f>
        <v>0</v>
      </c>
    </row>
    <row r="89" spans="1:2" x14ac:dyDescent="0.45">
      <c r="A89" s="806" t="s">
        <v>53</v>
      </c>
      <c r="B89" s="816" t="e">
        <f>'Quick Analysis'!O39</f>
        <v>#DIV/0!</v>
      </c>
    </row>
    <row r="90" spans="1:2" x14ac:dyDescent="0.45">
      <c r="A90" s="806" t="s">
        <v>54</v>
      </c>
      <c r="B90" s="822">
        <f>'Quick Analysis'!A45</f>
        <v>0</v>
      </c>
    </row>
    <row r="91" spans="1:2" ht="14.25" customHeight="1" x14ac:dyDescent="0.45">
      <c r="A91" s="806" t="s">
        <v>55</v>
      </c>
      <c r="B91" s="822">
        <f>'Quick Analysis'!I45</f>
        <v>0</v>
      </c>
    </row>
    <row r="92" spans="1:2" ht="14.25" customHeight="1" x14ac:dyDescent="0.45">
      <c r="A92" s="806" t="s">
        <v>56</v>
      </c>
      <c r="B92" s="816">
        <f>'Development Budget'!B129</f>
        <v>0</v>
      </c>
    </row>
    <row r="93" spans="1:2" ht="14.25" customHeight="1" x14ac:dyDescent="0.45">
      <c r="A93" s="806" t="s">
        <v>57</v>
      </c>
      <c r="B93" s="816" t="e">
        <f>'Quick Analysis'!O42</f>
        <v>#DIV/0!</v>
      </c>
    </row>
    <row r="94" spans="1:2" ht="14.25" customHeight="1" x14ac:dyDescent="0.45">
      <c r="A94" s="806" t="s">
        <v>58</v>
      </c>
      <c r="B94" s="816" t="e">
        <f>'Quick Analysis'!G43</f>
        <v>#DIV/0!</v>
      </c>
    </row>
    <row r="95" spans="1:2" ht="14.25" customHeight="1" x14ac:dyDescent="0.45">
      <c r="A95" s="806" t="s">
        <v>59</v>
      </c>
      <c r="B95" s="816" t="e">
        <f>'Quick Analysis'!O43</f>
        <v>#DIV/0!</v>
      </c>
    </row>
    <row r="96" spans="1:2" ht="14.25" customHeight="1" x14ac:dyDescent="0.45">
      <c r="A96" s="806" t="s">
        <v>1022</v>
      </c>
      <c r="B96" s="810" t="str">
        <f>'Quick Analysis'!N5</f>
        <v>No</v>
      </c>
    </row>
    <row r="97" spans="1:2" ht="14.25" customHeight="1" x14ac:dyDescent="0.45">
      <c r="A97" s="805" t="s">
        <v>60</v>
      </c>
      <c r="B97" s="816">
        <f>'Development Budget'!B7</f>
        <v>0</v>
      </c>
    </row>
    <row r="98" spans="1:2" ht="14.25" customHeight="1" x14ac:dyDescent="0.45">
      <c r="A98" s="805" t="s">
        <v>61</v>
      </c>
      <c r="B98" s="816">
        <f>'Development Budget'!B11</f>
        <v>0</v>
      </c>
    </row>
    <row r="99" spans="1:2" ht="14.25" customHeight="1" x14ac:dyDescent="0.45">
      <c r="A99" s="805" t="s">
        <v>62</v>
      </c>
      <c r="B99" s="816">
        <f>'Development Budget'!B27</f>
        <v>0</v>
      </c>
    </row>
    <row r="100" spans="1:2" ht="14.25" customHeight="1" x14ac:dyDescent="0.45">
      <c r="A100" s="805" t="s">
        <v>63</v>
      </c>
      <c r="B100" s="816">
        <f>'Development Budget'!B43</f>
        <v>0</v>
      </c>
    </row>
    <row r="101" spans="1:2" ht="14.25" customHeight="1" x14ac:dyDescent="0.45">
      <c r="A101" s="805" t="s">
        <v>64</v>
      </c>
      <c r="B101" s="816">
        <f>'Development Budget'!B63</f>
        <v>0</v>
      </c>
    </row>
    <row r="102" spans="1:2" ht="14.25" customHeight="1" x14ac:dyDescent="0.45">
      <c r="A102" s="805" t="s">
        <v>65</v>
      </c>
      <c r="B102" s="816">
        <f>'Development Budget'!B84</f>
        <v>0</v>
      </c>
    </row>
    <row r="103" spans="1:2" ht="14.25" customHeight="1" x14ac:dyDescent="0.45">
      <c r="A103" s="805" t="s">
        <v>66</v>
      </c>
      <c r="B103" s="816">
        <f>'Development Budget'!B102</f>
        <v>0</v>
      </c>
    </row>
    <row r="104" spans="1:2" ht="14.25" customHeight="1" x14ac:dyDescent="0.45">
      <c r="A104" s="805" t="s">
        <v>67</v>
      </c>
      <c r="B104" s="816">
        <f>'Development Budget'!B110</f>
        <v>0</v>
      </c>
    </row>
    <row r="105" spans="1:2" ht="14.25" customHeight="1" x14ac:dyDescent="0.45">
      <c r="A105" s="805" t="s">
        <v>68</v>
      </c>
      <c r="B105" s="816">
        <f>'Development Budget'!B119</f>
        <v>0</v>
      </c>
    </row>
    <row r="106" spans="1:2" ht="14.25" customHeight="1" x14ac:dyDescent="0.45">
      <c r="A106" s="805" t="s">
        <v>69</v>
      </c>
      <c r="B106" s="816">
        <f>'Development Budget'!B127</f>
        <v>0</v>
      </c>
    </row>
    <row r="107" spans="1:2" x14ac:dyDescent="0.45">
      <c r="A107" s="806" t="s">
        <v>70</v>
      </c>
      <c r="B107" s="816">
        <f>'Income and Operating Expenses'!B13</f>
        <v>0</v>
      </c>
    </row>
    <row r="108" spans="1:2" ht="14.25" customHeight="1" x14ac:dyDescent="0.45">
      <c r="A108" s="806" t="s">
        <v>71</v>
      </c>
      <c r="B108" s="816">
        <f>'Income and Operating Expenses'!B16</f>
        <v>0</v>
      </c>
    </row>
    <row r="109" spans="1:2" x14ac:dyDescent="0.45">
      <c r="A109" s="806" t="s">
        <v>72</v>
      </c>
      <c r="B109" s="816">
        <f>'Income and Operating Expenses'!B76</f>
        <v>0</v>
      </c>
    </row>
    <row r="110" spans="1:2" x14ac:dyDescent="0.45">
      <c r="A110" s="806" t="s">
        <v>73</v>
      </c>
      <c r="B110" s="816" t="e">
        <f>'Quick Analysis'!O46</f>
        <v>#DIV/0!</v>
      </c>
    </row>
    <row r="111" spans="1:2" x14ac:dyDescent="0.45">
      <c r="A111" s="806" t="s">
        <v>74</v>
      </c>
      <c r="B111" s="816" t="e">
        <f>'Income and Operating Expenses'!B77</f>
        <v>#DIV/0!</v>
      </c>
    </row>
    <row r="112" spans="1:2" x14ac:dyDescent="0.45">
      <c r="A112" s="806" t="s">
        <v>74</v>
      </c>
      <c r="B112" s="816" t="e">
        <f>'Quick Analysis'!O47</f>
        <v>#DIV/0!</v>
      </c>
    </row>
    <row r="113" spans="1:2" x14ac:dyDescent="0.45">
      <c r="A113" s="805" t="s">
        <v>75</v>
      </c>
      <c r="B113" s="816">
        <f>'Income and Operating Expenses'!B35</f>
        <v>0</v>
      </c>
    </row>
    <row r="114" spans="1:2" x14ac:dyDescent="0.45">
      <c r="A114" s="805" t="s">
        <v>76</v>
      </c>
      <c r="B114" s="816">
        <f>'Income and Operating Expenses'!B48</f>
        <v>0</v>
      </c>
    </row>
    <row r="115" spans="1:2" x14ac:dyDescent="0.45">
      <c r="A115" s="805" t="s">
        <v>77</v>
      </c>
      <c r="B115" s="816">
        <f>'Income and Operating Expenses'!B62</f>
        <v>0</v>
      </c>
    </row>
    <row r="116" spans="1:2" x14ac:dyDescent="0.45">
      <c r="A116" s="805" t="s">
        <v>78</v>
      </c>
      <c r="B116" s="816">
        <f>'Income and Operating Expenses'!B71</f>
        <v>0</v>
      </c>
    </row>
    <row r="117" spans="1:2" x14ac:dyDescent="0.45">
      <c r="A117" s="806" t="s">
        <v>79</v>
      </c>
      <c r="B117" s="816">
        <f>'Income and Operating Expenses'!B74*'Data Extract'!B9</f>
        <v>0</v>
      </c>
    </row>
    <row r="118" spans="1:2" x14ac:dyDescent="0.45">
      <c r="A118" s="805" t="s">
        <v>80</v>
      </c>
      <c r="B118" s="806">
        <f>Application!B13</f>
        <v>0</v>
      </c>
    </row>
    <row r="119" spans="1:2" x14ac:dyDescent="0.45">
      <c r="A119" s="805" t="s">
        <v>81</v>
      </c>
      <c r="B119" s="806">
        <f>Application!B14</f>
        <v>0</v>
      </c>
    </row>
    <row r="120" spans="1:2" x14ac:dyDescent="0.45">
      <c r="A120" s="805" t="s">
        <v>82</v>
      </c>
      <c r="B120" s="806">
        <f>Application!B18</f>
        <v>0</v>
      </c>
    </row>
    <row r="121" spans="1:2" x14ac:dyDescent="0.45">
      <c r="A121" s="805" t="s">
        <v>83</v>
      </c>
      <c r="B121" s="810">
        <f>Application!B40</f>
        <v>0</v>
      </c>
    </row>
    <row r="122" spans="1:2" x14ac:dyDescent="0.45">
      <c r="A122" s="805" t="s">
        <v>1066</v>
      </c>
      <c r="B122" s="810">
        <f>'Contact Information'!B22</f>
        <v>0</v>
      </c>
    </row>
    <row r="123" spans="1:2" x14ac:dyDescent="0.45">
      <c r="A123" s="805" t="s">
        <v>1067</v>
      </c>
      <c r="B123" s="810">
        <f>'Contact Information'!B23</f>
        <v>0</v>
      </c>
    </row>
    <row r="124" spans="1:2" x14ac:dyDescent="0.45">
      <c r="A124" s="805" t="s">
        <v>1071</v>
      </c>
      <c r="B124" s="806">
        <f>Application!B47</f>
        <v>0</v>
      </c>
    </row>
    <row r="125" spans="1:2" x14ac:dyDescent="0.45">
      <c r="A125" s="805" t="s">
        <v>577</v>
      </c>
      <c r="B125" s="806">
        <f>Application!B48</f>
        <v>0</v>
      </c>
    </row>
    <row r="126" spans="1:2" x14ac:dyDescent="0.45">
      <c r="A126" s="805" t="s">
        <v>573</v>
      </c>
      <c r="B126" s="806">
        <f>Application!B49</f>
        <v>0</v>
      </c>
    </row>
    <row r="127" spans="1:2" x14ac:dyDescent="0.45">
      <c r="A127" s="805" t="s">
        <v>1072</v>
      </c>
      <c r="B127" s="806">
        <f>Application!B50</f>
        <v>0</v>
      </c>
    </row>
    <row r="128" spans="1:2" x14ac:dyDescent="0.45">
      <c r="A128" s="805" t="s">
        <v>1073</v>
      </c>
      <c r="B128" s="806">
        <f>Application!B51</f>
        <v>0</v>
      </c>
    </row>
    <row r="129" spans="1:2" x14ac:dyDescent="0.45">
      <c r="A129" s="805" t="s">
        <v>1074</v>
      </c>
      <c r="B129" s="806">
        <f>Application!B52</f>
        <v>0</v>
      </c>
    </row>
    <row r="130" spans="1:2" x14ac:dyDescent="0.45">
      <c r="A130" s="805" t="s">
        <v>1075</v>
      </c>
      <c r="B130" s="806">
        <f>Application!B53</f>
        <v>0</v>
      </c>
    </row>
    <row r="131" spans="1:2" x14ac:dyDescent="0.45">
      <c r="A131" s="805" t="s">
        <v>1076</v>
      </c>
      <c r="B131" s="806">
        <f>Application!B54</f>
        <v>0</v>
      </c>
    </row>
    <row r="132" spans="1:2" x14ac:dyDescent="0.45">
      <c r="A132" s="805" t="s">
        <v>1077</v>
      </c>
      <c r="B132" s="806">
        <f>Application!B55</f>
        <v>0</v>
      </c>
    </row>
    <row r="133" spans="1:2" x14ac:dyDescent="0.45">
      <c r="A133" s="805" t="s">
        <v>81</v>
      </c>
      <c r="B133" s="806">
        <f>Application!B56</f>
        <v>0</v>
      </c>
    </row>
    <row r="134" spans="1:2" x14ac:dyDescent="0.45">
      <c r="A134" s="805" t="s">
        <v>1078</v>
      </c>
      <c r="B134" s="806">
        <f>Application!B57</f>
        <v>0</v>
      </c>
    </row>
    <row r="135" spans="1:2" x14ac:dyDescent="0.45">
      <c r="A135" s="805" t="s">
        <v>1079</v>
      </c>
      <c r="B135" s="806">
        <f>Application!B58</f>
        <v>0</v>
      </c>
    </row>
    <row r="136" spans="1:2" x14ac:dyDescent="0.45">
      <c r="A136" s="805" t="s">
        <v>1080</v>
      </c>
      <c r="B136" s="806">
        <f>Application!B59</f>
        <v>0</v>
      </c>
    </row>
    <row r="137" spans="1:2" x14ac:dyDescent="0.45">
      <c r="A137" s="805" t="s">
        <v>1081</v>
      </c>
      <c r="B137" s="806">
        <f>Application!B60</f>
        <v>0</v>
      </c>
    </row>
    <row r="138" spans="1:2" x14ac:dyDescent="0.45">
      <c r="A138" s="805" t="s">
        <v>1082</v>
      </c>
      <c r="B138" s="806">
        <f>Application!B61</f>
        <v>0</v>
      </c>
    </row>
    <row r="139" spans="1:2" x14ac:dyDescent="0.45">
      <c r="A139" s="805" t="s">
        <v>1083</v>
      </c>
      <c r="B139" s="806">
        <f>Application!B62</f>
        <v>0</v>
      </c>
    </row>
    <row r="140" spans="1:2" x14ac:dyDescent="0.45">
      <c r="A140" s="805" t="s">
        <v>1084</v>
      </c>
      <c r="B140" s="806">
        <f>Application!B63</f>
        <v>0</v>
      </c>
    </row>
    <row r="141" spans="1:2" x14ac:dyDescent="0.45">
      <c r="A141" s="805" t="str">
        <f>Application!A64</f>
        <v>Standard Lease Agreement</v>
      </c>
      <c r="B141" s="806">
        <f>Application!B64</f>
        <v>0</v>
      </c>
    </row>
    <row r="142" spans="1:2" x14ac:dyDescent="0.45">
      <c r="A142" s="805" t="str">
        <f>Application!A65</f>
        <v>Utility Allowance Schedule</v>
      </c>
      <c r="B142" s="806">
        <f>Application!B65</f>
        <v>0</v>
      </c>
    </row>
    <row r="143" spans="1:2" x14ac:dyDescent="0.45">
      <c r="A143" s="805" t="s">
        <v>1085</v>
      </c>
      <c r="B143" s="806">
        <f>Application!B66</f>
        <v>0</v>
      </c>
    </row>
    <row r="144" spans="1:2" x14ac:dyDescent="0.45">
      <c r="A144" s="805" t="s">
        <v>1086</v>
      </c>
      <c r="B144" s="806">
        <f>Application!B67</f>
        <v>0</v>
      </c>
    </row>
    <row r="145" spans="1:8" x14ac:dyDescent="0.45">
      <c r="A145" s="805" t="s">
        <v>1087</v>
      </c>
      <c r="B145" s="806">
        <f>Application!B68</f>
        <v>0</v>
      </c>
    </row>
    <row r="146" spans="1:8" x14ac:dyDescent="0.45">
      <c r="A146" s="805" t="str">
        <f>Application!A69</f>
        <v>Construction Schedule</v>
      </c>
      <c r="B146" s="806">
        <f>Application!B69</f>
        <v>0</v>
      </c>
    </row>
    <row r="147" spans="1:8" x14ac:dyDescent="0.45">
      <c r="A147" s="805" t="str">
        <f>Application!A70</f>
        <v>AHFF Cost Summary</v>
      </c>
      <c r="B147" s="806">
        <f>Application!B70</f>
        <v>0</v>
      </c>
    </row>
    <row r="148" spans="1:8" x14ac:dyDescent="0.45">
      <c r="A148" s="805" t="str">
        <f>Application!A71</f>
        <v>Initial Draw Schedule</v>
      </c>
      <c r="B148" s="806">
        <f>Application!B71</f>
        <v>0</v>
      </c>
    </row>
    <row r="149" spans="1:8" x14ac:dyDescent="0.45">
      <c r="A149" s="805" t="str">
        <f>Application!A72</f>
        <v>Draft GC Contract</v>
      </c>
      <c r="B149" s="806">
        <f>Application!B72</f>
        <v>0</v>
      </c>
    </row>
    <row r="150" spans="1:8" x14ac:dyDescent="0.45">
      <c r="A150" s="805" t="s">
        <v>1023</v>
      </c>
      <c r="B150" s="806">
        <f>'Contact Information'!B4</f>
        <v>0</v>
      </c>
    </row>
    <row r="151" spans="1:8" x14ac:dyDescent="0.45">
      <c r="A151" s="805" t="s">
        <v>1024</v>
      </c>
      <c r="B151" s="806">
        <f>'Contact Information'!B5</f>
        <v>0</v>
      </c>
    </row>
    <row r="152" spans="1:8" x14ac:dyDescent="0.45">
      <c r="A152" s="805" t="s">
        <v>1025</v>
      </c>
      <c r="B152" s="806">
        <f>'Contact Information'!B6</f>
        <v>0</v>
      </c>
    </row>
    <row r="153" spans="1:8" x14ac:dyDescent="0.45">
      <c r="A153" s="805" t="s">
        <v>1027</v>
      </c>
      <c r="B153" s="806">
        <f>'Contact Information'!B7</f>
        <v>0</v>
      </c>
    </row>
    <row r="154" spans="1:8" x14ac:dyDescent="0.45">
      <c r="A154" s="805" t="s">
        <v>1026</v>
      </c>
      <c r="B154" s="806">
        <f>'Contact Information'!B8</f>
        <v>0</v>
      </c>
      <c r="F154" s="823" t="s">
        <v>294</v>
      </c>
      <c r="G154" s="807" t="s">
        <v>786</v>
      </c>
      <c r="H154" s="807" t="s">
        <v>781</v>
      </c>
    </row>
    <row r="155" spans="1:8" x14ac:dyDescent="0.45">
      <c r="A155" s="806" t="str">
        <f>_xlfn.CONCAT("Questions ",'Contact Information'!A11)</f>
        <v>Questions Organization</v>
      </c>
      <c r="B155" s="810">
        <f>'Contact Information'!B11</f>
        <v>0</v>
      </c>
      <c r="D155" s="807" t="str">
        <f>B176</f>
        <v>Owner</v>
      </c>
      <c r="F155" s="663" t="s">
        <v>273</v>
      </c>
      <c r="G155" s="807">
        <f>'Contact Information'!B45</f>
        <v>0</v>
      </c>
    </row>
    <row r="156" spans="1:8" x14ac:dyDescent="0.45">
      <c r="A156" s="806" t="str">
        <f>_xlfn.CONCAT("Questions ",'Contact Information'!A12)</f>
        <v>Questions Address</v>
      </c>
      <c r="B156" s="806">
        <f>'Contact Information'!B12</f>
        <v>0</v>
      </c>
      <c r="D156" s="807" t="s">
        <v>781</v>
      </c>
      <c r="F156" s="663" t="s">
        <v>1</v>
      </c>
      <c r="G156" s="805">
        <f>'Contact Information'!B46</f>
        <v>0</v>
      </c>
    </row>
    <row r="157" spans="1:8" x14ac:dyDescent="0.45">
      <c r="A157" s="806" t="str">
        <f>_xlfn.CONCAT("Questions ",'Contact Information'!A13)</f>
        <v xml:space="preserve">Questions City </v>
      </c>
      <c r="B157" s="806">
        <f>'Contact Information'!B13</f>
        <v>0</v>
      </c>
      <c r="F157" s="663" t="s">
        <v>279</v>
      </c>
      <c r="G157" s="807">
        <f>'Contact Information'!B47</f>
        <v>0</v>
      </c>
    </row>
    <row r="158" spans="1:8" x14ac:dyDescent="0.45">
      <c r="A158" s="806" t="str">
        <f>_xlfn.CONCAT("Questions ",'Contact Information'!A14)</f>
        <v>Questions State</v>
      </c>
      <c r="B158" s="810" t="s">
        <v>902</v>
      </c>
      <c r="F158" s="663" t="s">
        <v>280</v>
      </c>
      <c r="G158" s="807" t="s">
        <v>902</v>
      </c>
    </row>
    <row r="159" spans="1:8" x14ac:dyDescent="0.45">
      <c r="A159" s="806" t="str">
        <f>_xlfn.CONCAT("Questions ",'Contact Information'!A15)</f>
        <v>Questions Zip (first five numbers only)</v>
      </c>
      <c r="B159" s="806">
        <f>'Contact Information'!B15</f>
        <v>0</v>
      </c>
      <c r="D159" s="807"/>
      <c r="F159" s="676" t="s">
        <v>281</v>
      </c>
      <c r="G159" s="805">
        <f>'Contact Information'!B49</f>
        <v>0</v>
      </c>
    </row>
    <row r="160" spans="1:8" x14ac:dyDescent="0.45">
      <c r="A160" s="806" t="str">
        <f>_xlfn.CONCAT("Questions ",'Contact Information'!A16)</f>
        <v>Questions Contact First Name</v>
      </c>
      <c r="B160" s="806">
        <f>'Contact Information'!B16</f>
        <v>0</v>
      </c>
      <c r="D160" s="807"/>
      <c r="F160" s="663" t="s">
        <v>274</v>
      </c>
      <c r="G160" s="806">
        <f>'Contact Information'!B50</f>
        <v>0</v>
      </c>
    </row>
    <row r="161" spans="1:7" x14ac:dyDescent="0.45">
      <c r="A161" s="806" t="str">
        <f>_xlfn.CONCAT("Questions ",'Contact Information'!A17)</f>
        <v>Questions Contact Last Name</v>
      </c>
      <c r="B161" s="806">
        <f>'Contact Information'!B17</f>
        <v>0</v>
      </c>
      <c r="F161" s="663" t="s">
        <v>275</v>
      </c>
      <c r="G161" s="806">
        <f>'Contact Information'!B51</f>
        <v>0</v>
      </c>
    </row>
    <row r="162" spans="1:7" x14ac:dyDescent="0.45">
      <c r="A162" s="806" t="str">
        <f>_xlfn.CONCAT("Questions ",'Contact Information'!A18)</f>
        <v>Questions Phone (numbers only)</v>
      </c>
      <c r="B162" s="806">
        <f>'Contact Information'!B18</f>
        <v>0</v>
      </c>
      <c r="D162" s="807" t="str">
        <f>B180</f>
        <v>Other</v>
      </c>
      <c r="F162" s="663" t="s">
        <v>282</v>
      </c>
      <c r="G162" s="805">
        <f>'Contact Information'!B52</f>
        <v>0</v>
      </c>
    </row>
    <row r="163" spans="1:7" x14ac:dyDescent="0.45">
      <c r="A163" s="806" t="str">
        <f>_xlfn.CONCAT("Questions ",'Contact Information'!A19)</f>
        <v>Questions Email</v>
      </c>
      <c r="B163" s="806">
        <f>'Contact Information'!B19</f>
        <v>0</v>
      </c>
      <c r="D163" s="807" t="str">
        <f>B182</f>
        <v>Company</v>
      </c>
      <c r="F163" s="663" t="s">
        <v>277</v>
      </c>
      <c r="G163" s="806">
        <f>'Contact Information'!B53</f>
        <v>0</v>
      </c>
    </row>
    <row r="164" spans="1:7" x14ac:dyDescent="0.45">
      <c r="A164" s="806" t="s">
        <v>1069</v>
      </c>
      <c r="B164" s="806">
        <f>'Quick Analysis'!U4</f>
        <v>0</v>
      </c>
      <c r="F164" s="663"/>
      <c r="G164" s="806"/>
    </row>
    <row r="165" spans="1:7" x14ac:dyDescent="0.45">
      <c r="A165" s="824" t="s">
        <v>778</v>
      </c>
      <c r="B165" s="825" t="s">
        <v>1095</v>
      </c>
    </row>
    <row r="166" spans="1:7" x14ac:dyDescent="0.45">
      <c r="A166" s="806" t="s">
        <v>757</v>
      </c>
      <c r="B166" s="805" t="s">
        <v>754</v>
      </c>
      <c r="C166" s="805" t="s">
        <v>852</v>
      </c>
    </row>
    <row r="167" spans="1:7" x14ac:dyDescent="0.45">
      <c r="A167" s="806" t="s">
        <v>762</v>
      </c>
      <c r="B167" s="805">
        <f>'Fin. Sources and Performance'!B40</f>
        <v>0</v>
      </c>
      <c r="C167" s="805" t="s">
        <v>859</v>
      </c>
    </row>
    <row r="168" spans="1:7" x14ac:dyDescent="0.45">
      <c r="A168" s="806" t="s">
        <v>763</v>
      </c>
      <c r="B168" s="805">
        <f>'Fin. Sources and Performance'!B38</f>
        <v>0</v>
      </c>
      <c r="C168" s="805" t="s">
        <v>853</v>
      </c>
    </row>
    <row r="169" spans="1:7" x14ac:dyDescent="0.45">
      <c r="A169" s="806" t="s">
        <v>764</v>
      </c>
      <c r="B169" s="805">
        <f>'Fin. Sources and Performance'!B45</f>
        <v>0</v>
      </c>
      <c r="C169" s="805" t="s">
        <v>860</v>
      </c>
    </row>
    <row r="170" spans="1:7" x14ac:dyDescent="0.45">
      <c r="A170" s="826" t="s">
        <v>779</v>
      </c>
      <c r="B170"/>
    </row>
    <row r="171" spans="1:7" x14ac:dyDescent="0.45">
      <c r="A171"/>
      <c r="B171"/>
    </row>
    <row r="172" spans="1:7" x14ac:dyDescent="0.45">
      <c r="A172" t="s">
        <v>780</v>
      </c>
      <c r="B172" s="782" t="s">
        <v>781</v>
      </c>
    </row>
    <row r="173" spans="1:7" x14ac:dyDescent="0.45">
      <c r="A173"/>
      <c r="B173"/>
    </row>
    <row r="174" spans="1:7" x14ac:dyDescent="0.45">
      <c r="A174" t="s">
        <v>782</v>
      </c>
      <c r="B174" s="782" t="s">
        <v>781</v>
      </c>
    </row>
    <row r="175" spans="1:7" x14ac:dyDescent="0.45">
      <c r="A175"/>
      <c r="B175"/>
    </row>
    <row r="176" spans="1:7" x14ac:dyDescent="0.45">
      <c r="A176" t="s">
        <v>783</v>
      </c>
      <c r="B176" s="782" t="s">
        <v>784</v>
      </c>
    </row>
    <row r="177" spans="1:6" x14ac:dyDescent="0.45">
      <c r="A177"/>
      <c r="B177"/>
    </row>
    <row r="178" spans="1:6" x14ac:dyDescent="0.45">
      <c r="A178" t="s">
        <v>785</v>
      </c>
      <c r="B178" s="782" t="s">
        <v>786</v>
      </c>
    </row>
    <row r="179" spans="1:6" x14ac:dyDescent="0.45">
      <c r="A179"/>
      <c r="B179" s="782"/>
    </row>
    <row r="180" spans="1:6" x14ac:dyDescent="0.45">
      <c r="A180" s="805" t="s">
        <v>1110</v>
      </c>
      <c r="B180" s="782" t="s">
        <v>653</v>
      </c>
      <c r="F180" s="805" t="s">
        <v>997</v>
      </c>
    </row>
    <row r="182" spans="1:6" x14ac:dyDescent="0.45">
      <c r="A182" s="805" t="s">
        <v>1111</v>
      </c>
      <c r="B182" s="782" t="s">
        <v>781</v>
      </c>
    </row>
    <row r="184" spans="1:6" ht="30.75" x14ac:dyDescent="0.45">
      <c r="A184" s="827" t="s">
        <v>351</v>
      </c>
      <c r="B184" s="827" t="s">
        <v>846</v>
      </c>
      <c r="C184" s="827" t="s">
        <v>97</v>
      </c>
      <c r="E184" s="827" t="s">
        <v>848</v>
      </c>
      <c r="F184" s="827" t="s">
        <v>996</v>
      </c>
    </row>
    <row r="185" spans="1:6" x14ac:dyDescent="0.45">
      <c r="A185" s="810" t="s">
        <v>832</v>
      </c>
      <c r="B185" s="810" t="s">
        <v>804</v>
      </c>
      <c r="C185" s="805" t="str">
        <f>IF('Unit Mix and Rents'!F16&lt;=0,"",'Unit Mix and Rents'!F16)</f>
        <v/>
      </c>
      <c r="D185" s="807"/>
      <c r="E185" s="805" t="str">
        <f>IF('Unit Mix and Rents'!B16&lt;&gt;"",_xlfn.CONCAT('Unit Mix and Rents'!B16,"BR, ",IF('Unit Mix and Rents'!B16&gt;=4,_xlfn.CONCAT(IF('Unit Mix and Rents'!C16&gt;=2,2,'Unit Mix and Rents'!C16)),'Unit Mix and Rents'!C16), "BA",IF('Unit Mix and Rents'!D16="Yes"," Subsidized","")),"")</f>
        <v/>
      </c>
      <c r="F185" s="807" t="s">
        <v>802</v>
      </c>
    </row>
    <row r="186" spans="1:6" x14ac:dyDescent="0.45">
      <c r="A186" s="810" t="s">
        <v>834</v>
      </c>
      <c r="B186" s="810" t="s">
        <v>805</v>
      </c>
      <c r="C186" s="805" t="str">
        <f>IF('Unit Mix and Rents'!F17&lt;=0,"",'Unit Mix and Rents'!F17)</f>
        <v/>
      </c>
      <c r="D186" s="807"/>
      <c r="E186" s="805" t="str">
        <f>IF('Unit Mix and Rents'!B17&lt;&gt;"",_xlfn.CONCAT('Unit Mix and Rents'!B17,"BR, ",IF('Unit Mix and Rents'!B17&gt;=4,_xlfn.CONCAT(IF('Unit Mix and Rents'!C17&gt;=2,2,'Unit Mix and Rents'!C17)),'Unit Mix and Rents'!C17), "BA",IF('Unit Mix and Rents'!D17="Yes"," Subsidized","")),"")</f>
        <v/>
      </c>
      <c r="F186" s="807" t="s">
        <v>802</v>
      </c>
    </row>
    <row r="187" spans="1:6" x14ac:dyDescent="0.45">
      <c r="A187" s="810" t="s">
        <v>835</v>
      </c>
      <c r="B187" s="810" t="s">
        <v>805</v>
      </c>
      <c r="C187" s="805" t="str">
        <f>IF('Unit Mix and Rents'!F18&lt;=0,"",'Unit Mix and Rents'!F18)</f>
        <v/>
      </c>
      <c r="D187" s="807"/>
      <c r="E187" s="805" t="str">
        <f>IF('Unit Mix and Rents'!B18&lt;&gt;"",_xlfn.CONCAT('Unit Mix and Rents'!B18,"BR, ",IF('Unit Mix and Rents'!B18&gt;=4,_xlfn.CONCAT(IF('Unit Mix and Rents'!C18&gt;=2,2,'Unit Mix and Rents'!C18)),'Unit Mix and Rents'!C18), "BA",IF('Unit Mix and Rents'!D18="Yes"," Subsidized","")),"")</f>
        <v/>
      </c>
      <c r="F187" s="807" t="s">
        <v>802</v>
      </c>
    </row>
    <row r="188" spans="1:6" x14ac:dyDescent="0.45">
      <c r="A188" s="810" t="str">
        <f>IF(ISBLANK('Unit Mix and Rents'!A19),"",TEXT('Unit Mix and Rents'!A19,"###%"))</f>
        <v/>
      </c>
      <c r="B188" s="810" t="str">
        <f t="shared" ref="B188:B244" si="0">E188</f>
        <v/>
      </c>
      <c r="C188" s="805" t="str">
        <f>IF('Unit Mix and Rents'!F19&lt;=0,"",'Unit Mix and Rents'!F19)</f>
        <v/>
      </c>
      <c r="D188" s="807"/>
      <c r="E188" s="805" t="str">
        <f>IF('Unit Mix and Rents'!B19&lt;&gt;"",_xlfn.CONCAT('Unit Mix and Rents'!B19,"BR, ",IF('Unit Mix and Rents'!B19&gt;=4,_xlfn.CONCAT(IF('Unit Mix and Rents'!C19&gt;=2,2,'Unit Mix and Rents'!C19)),'Unit Mix and Rents'!C19), "BA",IF('Unit Mix and Rents'!D19="Yes"," Subsidized","")),"")</f>
        <v/>
      </c>
      <c r="F188" s="807" t="str">
        <f t="shared" ref="F188:F244" si="1">IF(AND(B188&lt;&gt;""),"Rental","")</f>
        <v/>
      </c>
    </row>
    <row r="189" spans="1:6" x14ac:dyDescent="0.45">
      <c r="A189" s="810" t="str">
        <f>IF(ISBLANK('Unit Mix and Rents'!A20),"",TEXT('Unit Mix and Rents'!A20,"###%"))</f>
        <v/>
      </c>
      <c r="B189" s="810" t="str">
        <f t="shared" si="0"/>
        <v/>
      </c>
      <c r="C189" s="805" t="str">
        <f>IF('Unit Mix and Rents'!F20&lt;=0,"",'Unit Mix and Rents'!F20)</f>
        <v/>
      </c>
      <c r="D189" s="807"/>
      <c r="E189" s="805" t="str">
        <f>IF('Unit Mix and Rents'!B20&lt;&gt;"",_xlfn.CONCAT('Unit Mix and Rents'!B20,"BR, ",IF('Unit Mix and Rents'!B20&gt;=4,_xlfn.CONCAT(IF('Unit Mix and Rents'!C20&gt;=2,2,'Unit Mix and Rents'!C20)),'Unit Mix and Rents'!C20), "BA",IF('Unit Mix and Rents'!D20="Yes"," Subsidized","")),"")</f>
        <v/>
      </c>
      <c r="F189" s="807"/>
    </row>
    <row r="190" spans="1:6" x14ac:dyDescent="0.45">
      <c r="A190" s="810" t="str">
        <f>IF(ISBLANK('Unit Mix and Rents'!A21),"",TEXT('Unit Mix and Rents'!A21,"###%"))</f>
        <v/>
      </c>
      <c r="B190" s="810" t="str">
        <f t="shared" si="0"/>
        <v/>
      </c>
      <c r="C190" s="805" t="str">
        <f>IF('Unit Mix and Rents'!F21&lt;=0,"",'Unit Mix and Rents'!F21)</f>
        <v/>
      </c>
      <c r="D190" s="807"/>
      <c r="E190" s="805" t="str">
        <f>IF('Unit Mix and Rents'!B21&lt;&gt;"",_xlfn.CONCAT('Unit Mix and Rents'!B21,"BR, ",IF('Unit Mix and Rents'!B21&gt;=4,_xlfn.CONCAT(IF('Unit Mix and Rents'!C21&gt;=2,2,'Unit Mix and Rents'!C21)),'Unit Mix and Rents'!C21), "BA",IF('Unit Mix and Rents'!D21="Yes"," Subsidized","")),"")</f>
        <v/>
      </c>
      <c r="F190" s="807" t="str">
        <f t="shared" si="1"/>
        <v/>
      </c>
    </row>
    <row r="191" spans="1:6" x14ac:dyDescent="0.45">
      <c r="A191" s="810" t="str">
        <f>IF(ISBLANK('Unit Mix and Rents'!A22),"",TEXT('Unit Mix and Rents'!A22,"###%"))</f>
        <v/>
      </c>
      <c r="B191" s="810" t="str">
        <f t="shared" si="0"/>
        <v/>
      </c>
      <c r="C191" s="805" t="str">
        <f>IF('Unit Mix and Rents'!F22&lt;=0,"",'Unit Mix and Rents'!F22)</f>
        <v/>
      </c>
      <c r="D191" s="807"/>
      <c r="E191" s="805" t="str">
        <f>IF('Unit Mix and Rents'!B22&lt;&gt;"",_xlfn.CONCAT('Unit Mix and Rents'!B22,"BR, ",IF('Unit Mix and Rents'!B22&gt;=4,_xlfn.CONCAT(IF('Unit Mix and Rents'!C22&gt;=2,2,'Unit Mix and Rents'!C22)),'Unit Mix and Rents'!C22), "BA",IF('Unit Mix and Rents'!D22="Yes"," Subsidized","")),"")</f>
        <v/>
      </c>
      <c r="F191" s="807" t="str">
        <f t="shared" si="1"/>
        <v/>
      </c>
    </row>
    <row r="192" spans="1:6" x14ac:dyDescent="0.45">
      <c r="A192" s="810" t="str">
        <f>IF(ISBLANK('Unit Mix and Rents'!A23),"",TEXT('Unit Mix and Rents'!A23,"###%"))</f>
        <v/>
      </c>
      <c r="B192" s="810" t="str">
        <f t="shared" si="0"/>
        <v/>
      </c>
      <c r="C192" s="805" t="str">
        <f>IF('Unit Mix and Rents'!F23&lt;=0,"",'Unit Mix and Rents'!F23)</f>
        <v/>
      </c>
      <c r="D192" s="807"/>
      <c r="E192" s="805" t="str">
        <f>IF('Unit Mix and Rents'!B23&lt;&gt;"",_xlfn.CONCAT('Unit Mix and Rents'!B23,"BR, ",IF('Unit Mix and Rents'!B23&gt;=4,_xlfn.CONCAT(IF('Unit Mix and Rents'!C23&gt;=2,2,'Unit Mix and Rents'!C23)),'Unit Mix and Rents'!C23), "BA",IF('Unit Mix and Rents'!D23="Yes"," Subsidized","")),"")</f>
        <v/>
      </c>
      <c r="F192" s="807" t="str">
        <f t="shared" si="1"/>
        <v/>
      </c>
    </row>
    <row r="193" spans="1:6" x14ac:dyDescent="0.45">
      <c r="A193" s="810" t="str">
        <f>IF(ISBLANK('Unit Mix and Rents'!A24),"",TEXT('Unit Mix and Rents'!A24,"###%"))</f>
        <v/>
      </c>
      <c r="B193" s="810" t="str">
        <f t="shared" si="0"/>
        <v/>
      </c>
      <c r="C193" s="805" t="str">
        <f>IF('Unit Mix and Rents'!F24&lt;=0,"",'Unit Mix and Rents'!F24)</f>
        <v/>
      </c>
      <c r="D193" s="807"/>
      <c r="E193" s="805" t="str">
        <f>IF('Unit Mix and Rents'!B24&lt;&gt;"",_xlfn.CONCAT('Unit Mix and Rents'!B24,"BR, ",IF('Unit Mix and Rents'!B24&gt;=4,_xlfn.CONCAT(IF('Unit Mix and Rents'!C24&gt;=2,2,'Unit Mix and Rents'!C24)),'Unit Mix and Rents'!C24), "BA",IF('Unit Mix and Rents'!D24="Yes"," Subsidized","")),"")</f>
        <v/>
      </c>
      <c r="F193" s="807" t="str">
        <f t="shared" si="1"/>
        <v/>
      </c>
    </row>
    <row r="194" spans="1:6" x14ac:dyDescent="0.45">
      <c r="A194" s="810" t="str">
        <f>IF(ISBLANK('Unit Mix and Rents'!A25),"",TEXT('Unit Mix and Rents'!A25,"###%"))</f>
        <v/>
      </c>
      <c r="B194" s="810" t="str">
        <f t="shared" si="0"/>
        <v/>
      </c>
      <c r="C194" s="805" t="str">
        <f>IF('Unit Mix and Rents'!F25&lt;=0,"",'Unit Mix and Rents'!F25)</f>
        <v/>
      </c>
      <c r="D194" s="807"/>
      <c r="E194" s="805" t="str">
        <f>IF('Unit Mix and Rents'!B25&lt;&gt;"",_xlfn.CONCAT('Unit Mix and Rents'!B25,"BR, ",IF('Unit Mix and Rents'!B25&gt;=4,_xlfn.CONCAT(IF('Unit Mix and Rents'!C25&gt;=2,2,'Unit Mix and Rents'!C25)),'Unit Mix and Rents'!C25), "BA",IF('Unit Mix and Rents'!D25="Yes"," Subsidized","")),"")</f>
        <v/>
      </c>
      <c r="F194" s="807" t="str">
        <f t="shared" si="1"/>
        <v/>
      </c>
    </row>
    <row r="195" spans="1:6" x14ac:dyDescent="0.45">
      <c r="A195" s="810" t="str">
        <f>IF(ISBLANK('Unit Mix and Rents'!A26),"",TEXT('Unit Mix and Rents'!A26,"###%"))</f>
        <v/>
      </c>
      <c r="B195" s="810" t="str">
        <f t="shared" si="0"/>
        <v/>
      </c>
      <c r="C195" s="805" t="str">
        <f>IF('Unit Mix and Rents'!F26&lt;=0,"",'Unit Mix and Rents'!F26)</f>
        <v/>
      </c>
      <c r="D195" s="807"/>
      <c r="E195" s="805" t="str">
        <f>IF('Unit Mix and Rents'!B26&lt;&gt;"",_xlfn.CONCAT('Unit Mix and Rents'!B26,"BR, ",IF('Unit Mix and Rents'!B26&gt;=4,_xlfn.CONCAT(IF('Unit Mix and Rents'!C26&gt;=2,2,'Unit Mix and Rents'!C26)),'Unit Mix and Rents'!C26), "BA",IF('Unit Mix and Rents'!D26="Yes"," Subsidized","")),"")</f>
        <v/>
      </c>
      <c r="F195" s="807" t="str">
        <f t="shared" si="1"/>
        <v/>
      </c>
    </row>
    <row r="196" spans="1:6" x14ac:dyDescent="0.45">
      <c r="A196" s="810" t="str">
        <f>IF(ISBLANK('Unit Mix and Rents'!A27),"",TEXT('Unit Mix and Rents'!A27,"###%"))</f>
        <v/>
      </c>
      <c r="B196" s="810" t="str">
        <f t="shared" si="0"/>
        <v/>
      </c>
      <c r="C196" s="805" t="str">
        <f>IF('Unit Mix and Rents'!F27&lt;=0,"",'Unit Mix and Rents'!F27)</f>
        <v/>
      </c>
      <c r="D196" s="807"/>
      <c r="E196" s="805" t="str">
        <f>IF('Unit Mix and Rents'!B27&lt;&gt;"",_xlfn.CONCAT('Unit Mix and Rents'!B27,"BR, ",IF('Unit Mix and Rents'!B27&gt;=4,_xlfn.CONCAT(IF('Unit Mix and Rents'!C27&gt;=2,2,'Unit Mix and Rents'!C27)),'Unit Mix and Rents'!C27), "BA",IF('Unit Mix and Rents'!D27="Yes"," Subsidized","")),"")</f>
        <v/>
      </c>
      <c r="F196" s="807" t="str">
        <f t="shared" si="1"/>
        <v/>
      </c>
    </row>
    <row r="197" spans="1:6" x14ac:dyDescent="0.45">
      <c r="A197" s="810" t="str">
        <f>IF(ISBLANK('Unit Mix and Rents'!A28),"",TEXT('Unit Mix and Rents'!A28,"###%"))</f>
        <v/>
      </c>
      <c r="B197" s="810" t="str">
        <f t="shared" si="0"/>
        <v/>
      </c>
      <c r="C197" s="805" t="str">
        <f>IF('Unit Mix and Rents'!F28&lt;=0,"",'Unit Mix and Rents'!F28)</f>
        <v/>
      </c>
      <c r="D197" s="807"/>
      <c r="E197" s="805" t="str">
        <f>IF('Unit Mix and Rents'!B28&lt;&gt;"",_xlfn.CONCAT('Unit Mix and Rents'!B28,"BR, ",IF('Unit Mix and Rents'!B28&gt;=4,_xlfn.CONCAT(IF('Unit Mix and Rents'!C28&gt;=2,2,'Unit Mix and Rents'!C28)),'Unit Mix and Rents'!C28), "BA",IF('Unit Mix and Rents'!D28="Yes"," Subsidized","")),"")</f>
        <v/>
      </c>
      <c r="F197" s="807" t="str">
        <f t="shared" si="1"/>
        <v/>
      </c>
    </row>
    <row r="198" spans="1:6" x14ac:dyDescent="0.45">
      <c r="A198" s="810" t="str">
        <f>IF(ISBLANK('Unit Mix and Rents'!A29),"",TEXT('Unit Mix and Rents'!A29,"###%"))</f>
        <v/>
      </c>
      <c r="B198" s="810" t="str">
        <f t="shared" si="0"/>
        <v/>
      </c>
      <c r="C198" s="805" t="str">
        <f>IF('Unit Mix and Rents'!F29&lt;=0,"",'Unit Mix and Rents'!F29)</f>
        <v/>
      </c>
      <c r="D198" s="807"/>
      <c r="E198" s="805" t="str">
        <f>IF('Unit Mix and Rents'!B29&lt;&gt;"",_xlfn.CONCAT('Unit Mix and Rents'!B29,"BR, ",IF('Unit Mix and Rents'!B29&gt;=4,_xlfn.CONCAT(IF('Unit Mix and Rents'!C29&gt;=2,2,'Unit Mix and Rents'!C29)),'Unit Mix and Rents'!C29), "BA",IF('Unit Mix and Rents'!D29="Yes"," Subsidized","")),"")</f>
        <v/>
      </c>
      <c r="F198" s="807" t="str">
        <f t="shared" si="1"/>
        <v/>
      </c>
    </row>
    <row r="199" spans="1:6" x14ac:dyDescent="0.45">
      <c r="A199" s="810" t="str">
        <f>IF(ISBLANK('Unit Mix and Rents'!A30),"",TEXT('Unit Mix and Rents'!A30,"###%"))</f>
        <v/>
      </c>
      <c r="B199" s="810" t="str">
        <f t="shared" si="0"/>
        <v/>
      </c>
      <c r="C199" s="805" t="str">
        <f>IF('Unit Mix and Rents'!F30&lt;=0,"",'Unit Mix and Rents'!F30)</f>
        <v/>
      </c>
      <c r="D199" s="807"/>
      <c r="E199" s="805" t="str">
        <f>IF('Unit Mix and Rents'!B30&lt;&gt;"",_xlfn.CONCAT('Unit Mix and Rents'!B30,"BR, ",IF('Unit Mix and Rents'!B30&gt;=4,_xlfn.CONCAT(IF('Unit Mix and Rents'!C30&gt;=2,2,'Unit Mix and Rents'!C30)),'Unit Mix and Rents'!C30), "BA",IF('Unit Mix and Rents'!D30="Yes"," Subsidized","")),"")</f>
        <v/>
      </c>
      <c r="F199" s="807" t="str">
        <f t="shared" si="1"/>
        <v/>
      </c>
    </row>
    <row r="200" spans="1:6" x14ac:dyDescent="0.45">
      <c r="A200" s="810" t="str">
        <f>IF(ISBLANK('Unit Mix and Rents'!A31),"",TEXT('Unit Mix and Rents'!A31,"###%"))</f>
        <v/>
      </c>
      <c r="B200" s="810" t="str">
        <f t="shared" si="0"/>
        <v/>
      </c>
      <c r="C200" s="805" t="str">
        <f>IF('Unit Mix and Rents'!F31&lt;=0,"",'Unit Mix and Rents'!F31)</f>
        <v/>
      </c>
      <c r="D200" s="807"/>
      <c r="E200" s="805" t="str">
        <f>IF('Unit Mix and Rents'!B31&lt;&gt;"",_xlfn.CONCAT('Unit Mix and Rents'!B31,"BR, ",IF('Unit Mix and Rents'!B31&gt;=4,_xlfn.CONCAT(IF('Unit Mix and Rents'!C31&gt;=2,2,'Unit Mix and Rents'!C31)),'Unit Mix and Rents'!C31), "BA",IF('Unit Mix and Rents'!D31="Yes"," Subsidized","")),"")</f>
        <v/>
      </c>
      <c r="F200" s="807" t="str">
        <f t="shared" si="1"/>
        <v/>
      </c>
    </row>
    <row r="201" spans="1:6" x14ac:dyDescent="0.45">
      <c r="A201" s="806" t="str">
        <f>IF(ISBLANK('Unit Mix and Rents'!A32),"",TEXT('Unit Mix and Rents'!A32,"###%"))</f>
        <v/>
      </c>
      <c r="B201" s="810" t="str">
        <f t="shared" si="0"/>
        <v/>
      </c>
      <c r="C201" s="805" t="str">
        <f>IF('Unit Mix and Rents'!F32&lt;=0,"",'Unit Mix and Rents'!F32)</f>
        <v/>
      </c>
      <c r="E201" s="805" t="str">
        <f>IF('Unit Mix and Rents'!B32&lt;&gt;"",_xlfn.CONCAT('Unit Mix and Rents'!B32,"BR, ",IF('Unit Mix and Rents'!B32&gt;=4,_xlfn.CONCAT(IF('Unit Mix and Rents'!C32&gt;=2,2,'Unit Mix and Rents'!C32)),'Unit Mix and Rents'!C32), "BA",IF('Unit Mix and Rents'!D32="Yes"," Subsidized","")),"")</f>
        <v/>
      </c>
      <c r="F201" s="805" t="str">
        <f t="shared" si="1"/>
        <v/>
      </c>
    </row>
    <row r="202" spans="1:6" x14ac:dyDescent="0.45">
      <c r="A202" s="806" t="str">
        <f>IF(ISBLANK('Unit Mix and Rents'!A33),"",TEXT('Unit Mix and Rents'!A33,"###%"))</f>
        <v/>
      </c>
      <c r="B202" s="810" t="str">
        <f t="shared" si="0"/>
        <v/>
      </c>
      <c r="C202" s="805" t="str">
        <f>IF('Unit Mix and Rents'!F33&lt;=0,"",'Unit Mix and Rents'!F33)</f>
        <v/>
      </c>
      <c r="E202" s="805" t="str">
        <f>IF('Unit Mix and Rents'!B33&lt;&gt;"",_xlfn.CONCAT('Unit Mix and Rents'!B33,"BR, ",IF('Unit Mix and Rents'!B33&gt;=4,_xlfn.CONCAT(IF('Unit Mix and Rents'!C33&gt;=2,2,'Unit Mix and Rents'!C33)),'Unit Mix and Rents'!C33), "BA",IF('Unit Mix and Rents'!D33="Yes"," Subsidized","")),"")</f>
        <v/>
      </c>
      <c r="F202" s="805" t="str">
        <f t="shared" si="1"/>
        <v/>
      </c>
    </row>
    <row r="203" spans="1:6" x14ac:dyDescent="0.45">
      <c r="A203" s="806" t="str">
        <f>IF(ISBLANK('Unit Mix and Rents'!A34),"",TEXT('Unit Mix and Rents'!A34,"###%"))</f>
        <v/>
      </c>
      <c r="B203" s="810" t="str">
        <f t="shared" si="0"/>
        <v/>
      </c>
      <c r="C203" s="805" t="str">
        <f>IF('Unit Mix and Rents'!F34&lt;=0,"",'Unit Mix and Rents'!F34)</f>
        <v/>
      </c>
      <c r="E203" s="805" t="str">
        <f>IF('Unit Mix and Rents'!B34&lt;&gt;"",_xlfn.CONCAT('Unit Mix and Rents'!B34,"BR, ",IF('Unit Mix and Rents'!B34&gt;=4,_xlfn.CONCAT(IF('Unit Mix and Rents'!C34&gt;=2,2,'Unit Mix and Rents'!C34)),'Unit Mix and Rents'!C34), "BA",IF('Unit Mix and Rents'!D34="Yes"," Subsidized","")),"")</f>
        <v/>
      </c>
      <c r="F203" s="805" t="str">
        <f t="shared" si="1"/>
        <v/>
      </c>
    </row>
    <row r="204" spans="1:6" x14ac:dyDescent="0.45">
      <c r="A204" s="806" t="str">
        <f>IF(ISBLANK('Unit Mix and Rents'!A35),"",TEXT('Unit Mix and Rents'!A35,"###%"))</f>
        <v/>
      </c>
      <c r="B204" s="810" t="str">
        <f t="shared" si="0"/>
        <v/>
      </c>
      <c r="C204" s="805" t="str">
        <f>IF('Unit Mix and Rents'!F35&lt;=0,"",'Unit Mix and Rents'!F35)</f>
        <v/>
      </c>
      <c r="E204" s="805" t="str">
        <f>IF('Unit Mix and Rents'!B35&lt;&gt;"",_xlfn.CONCAT('Unit Mix and Rents'!B35,"BR, ",IF('Unit Mix and Rents'!B35&gt;=4,_xlfn.CONCAT(IF('Unit Mix and Rents'!C35&gt;=2,2,'Unit Mix and Rents'!C35)),'Unit Mix and Rents'!C35), "BA",IF('Unit Mix and Rents'!D35="Yes"," Subsidized","")),"")</f>
        <v/>
      </c>
      <c r="F204" s="805" t="str">
        <f t="shared" si="1"/>
        <v/>
      </c>
    </row>
    <row r="205" spans="1:6" x14ac:dyDescent="0.45">
      <c r="A205" s="806" t="str">
        <f>IF(ISBLANK('Unit Mix and Rents'!A36),"",TEXT('Unit Mix and Rents'!A36,"###%"))</f>
        <v/>
      </c>
      <c r="B205" s="810" t="str">
        <f t="shared" si="0"/>
        <v/>
      </c>
      <c r="C205" s="805" t="str">
        <f>IF('Unit Mix and Rents'!F36&lt;=0,"",'Unit Mix and Rents'!F36)</f>
        <v/>
      </c>
      <c r="E205" s="805" t="str">
        <f>IF('Unit Mix and Rents'!B36&lt;&gt;"",_xlfn.CONCAT('Unit Mix and Rents'!B36,"BR, ",IF('Unit Mix and Rents'!B36&gt;=4,_xlfn.CONCAT(IF('Unit Mix and Rents'!C36&gt;=2,2,'Unit Mix and Rents'!C36)),'Unit Mix and Rents'!C36), "BA",IF('Unit Mix and Rents'!D36="Yes"," Subsidized","")),"")</f>
        <v/>
      </c>
      <c r="F205" s="805" t="str">
        <f t="shared" si="1"/>
        <v/>
      </c>
    </row>
    <row r="206" spans="1:6" x14ac:dyDescent="0.45">
      <c r="A206" s="806" t="str">
        <f>IF(ISBLANK('Unit Mix and Rents'!A37),"",TEXT('Unit Mix and Rents'!A37,"###%"))</f>
        <v/>
      </c>
      <c r="B206" s="810" t="str">
        <f t="shared" si="0"/>
        <v/>
      </c>
      <c r="C206" s="805" t="str">
        <f>IF('Unit Mix and Rents'!F37&lt;=0,"",'Unit Mix and Rents'!F37)</f>
        <v/>
      </c>
      <c r="E206" s="805" t="str">
        <f>IF('Unit Mix and Rents'!B37&lt;&gt;"",_xlfn.CONCAT('Unit Mix and Rents'!B37,"BR, ",IF('Unit Mix and Rents'!B37&gt;=4,_xlfn.CONCAT(IF('Unit Mix and Rents'!C37&gt;=2,2,'Unit Mix and Rents'!C37)),'Unit Mix and Rents'!C37), "BA",IF('Unit Mix and Rents'!D37="Yes"," Subsidized","")),"")</f>
        <v/>
      </c>
      <c r="F206" s="805" t="str">
        <f t="shared" si="1"/>
        <v/>
      </c>
    </row>
    <row r="207" spans="1:6" x14ac:dyDescent="0.45">
      <c r="A207" s="806" t="str">
        <f>IF(ISBLANK('Unit Mix and Rents'!A38),"",TEXT('Unit Mix and Rents'!A38,"###%"))</f>
        <v/>
      </c>
      <c r="B207" s="810" t="str">
        <f t="shared" si="0"/>
        <v/>
      </c>
      <c r="C207" s="805" t="str">
        <f>IF('Unit Mix and Rents'!F38&lt;=0,"",'Unit Mix and Rents'!F38)</f>
        <v/>
      </c>
      <c r="E207" s="805" t="str">
        <f>IF('Unit Mix and Rents'!B38&lt;&gt;"",_xlfn.CONCAT('Unit Mix and Rents'!B38,"BR, ",IF('Unit Mix and Rents'!B38&gt;=4,_xlfn.CONCAT(IF('Unit Mix and Rents'!C38&gt;=2,2,'Unit Mix and Rents'!C38)),'Unit Mix and Rents'!C38), "BA",IF('Unit Mix and Rents'!D38="Yes"," Subsidized","")),"")</f>
        <v/>
      </c>
      <c r="F207" s="805" t="str">
        <f t="shared" si="1"/>
        <v/>
      </c>
    </row>
    <row r="208" spans="1:6" x14ac:dyDescent="0.45">
      <c r="A208" s="806" t="str">
        <f>IF(ISBLANK('Unit Mix and Rents'!A39),"",TEXT('Unit Mix and Rents'!A39,"###%"))</f>
        <v/>
      </c>
      <c r="B208" s="810" t="str">
        <f t="shared" si="0"/>
        <v/>
      </c>
      <c r="C208" s="805" t="str">
        <f>IF('Unit Mix and Rents'!F39&lt;=0,"",'Unit Mix and Rents'!F39)</f>
        <v/>
      </c>
      <c r="E208" s="805" t="str">
        <f>IF('Unit Mix and Rents'!B39&lt;&gt;"",_xlfn.CONCAT('Unit Mix and Rents'!B39,"BR, ",IF('Unit Mix and Rents'!B39&gt;=4,_xlfn.CONCAT(IF('Unit Mix and Rents'!C39&gt;=2,2,'Unit Mix and Rents'!C39)),'Unit Mix and Rents'!C39), "BA",IF('Unit Mix and Rents'!D39="Yes"," Subsidized","")),"")</f>
        <v/>
      </c>
      <c r="F208" s="805" t="str">
        <f t="shared" si="1"/>
        <v/>
      </c>
    </row>
    <row r="209" spans="1:6" x14ac:dyDescent="0.45">
      <c r="A209" s="806" t="str">
        <f>IF(ISBLANK('Unit Mix and Rents'!A40),"",TEXT('Unit Mix and Rents'!A40,"###%"))</f>
        <v/>
      </c>
      <c r="B209" s="810" t="str">
        <f t="shared" si="0"/>
        <v/>
      </c>
      <c r="C209" s="805" t="str">
        <f>IF('Unit Mix and Rents'!F40&lt;=0,"",'Unit Mix and Rents'!F40)</f>
        <v/>
      </c>
      <c r="E209" s="805" t="str">
        <f>IF('Unit Mix and Rents'!B40&lt;&gt;"",_xlfn.CONCAT('Unit Mix and Rents'!B40,"BR, ",IF('Unit Mix and Rents'!B40&gt;=4,_xlfn.CONCAT(IF('Unit Mix and Rents'!C40&gt;=2,2,'Unit Mix and Rents'!C40)),'Unit Mix and Rents'!C40), "BA",IF('Unit Mix and Rents'!D40="Yes"," Subsidized","")),"")</f>
        <v/>
      </c>
      <c r="F209" s="805" t="str">
        <f t="shared" si="1"/>
        <v/>
      </c>
    </row>
    <row r="210" spans="1:6" x14ac:dyDescent="0.45">
      <c r="A210" s="806" t="str">
        <f>IF(ISBLANK('Unit Mix and Rents'!A41),"",TEXT('Unit Mix and Rents'!A41,"###%"))</f>
        <v/>
      </c>
      <c r="B210" s="810" t="str">
        <f t="shared" si="0"/>
        <v/>
      </c>
      <c r="C210" s="805" t="str">
        <f>IF('Unit Mix and Rents'!F41&lt;=0,"",'Unit Mix and Rents'!F41)</f>
        <v/>
      </c>
      <c r="E210" s="805" t="str">
        <f>IF('Unit Mix and Rents'!B41&lt;&gt;"",_xlfn.CONCAT('Unit Mix and Rents'!B41,"BR, ",IF('Unit Mix and Rents'!B41&gt;=4,_xlfn.CONCAT(IF('Unit Mix and Rents'!C41&gt;=2,2,'Unit Mix and Rents'!C41)),'Unit Mix and Rents'!C41), "BA",IF('Unit Mix and Rents'!D41="Yes"," Subsidized","")),"")</f>
        <v/>
      </c>
      <c r="F210" s="805" t="str">
        <f t="shared" si="1"/>
        <v/>
      </c>
    </row>
    <row r="211" spans="1:6" x14ac:dyDescent="0.45">
      <c r="A211" s="806" t="str">
        <f>IF(ISBLANK('Unit Mix and Rents'!A42),"",TEXT('Unit Mix and Rents'!A42,"###%"))</f>
        <v/>
      </c>
      <c r="B211" s="810" t="str">
        <f t="shared" si="0"/>
        <v/>
      </c>
      <c r="C211" s="805" t="str">
        <f>IF('Unit Mix and Rents'!F42&lt;=0,"",'Unit Mix and Rents'!F42)</f>
        <v/>
      </c>
      <c r="E211" s="805" t="str">
        <f>IF('Unit Mix and Rents'!B42&lt;&gt;"",_xlfn.CONCAT('Unit Mix and Rents'!B42,"BR, ",IF('Unit Mix and Rents'!B42&gt;=4,_xlfn.CONCAT(IF('Unit Mix and Rents'!C42&gt;=2,2,'Unit Mix and Rents'!C42)),'Unit Mix and Rents'!C42), "BA",IF('Unit Mix and Rents'!D42="Yes"," Subsidized","")),"")</f>
        <v/>
      </c>
      <c r="F211" s="805" t="str">
        <f t="shared" si="1"/>
        <v/>
      </c>
    </row>
    <row r="212" spans="1:6" x14ac:dyDescent="0.45">
      <c r="A212" s="806" t="str">
        <f>IF(ISBLANK('Unit Mix and Rents'!A43),"",TEXT('Unit Mix and Rents'!A43,"###%"))</f>
        <v/>
      </c>
      <c r="B212" s="810" t="str">
        <f t="shared" si="0"/>
        <v/>
      </c>
      <c r="C212" s="805" t="str">
        <f>IF('Unit Mix and Rents'!F43&lt;=0,"",'Unit Mix and Rents'!F43)</f>
        <v/>
      </c>
      <c r="E212" s="805" t="str">
        <f>IF('Unit Mix and Rents'!B43&lt;&gt;"",_xlfn.CONCAT('Unit Mix and Rents'!B43,"BR, ",IF('Unit Mix and Rents'!B43&gt;=4,_xlfn.CONCAT(IF('Unit Mix and Rents'!C43&gt;=2,2,'Unit Mix and Rents'!C43)),'Unit Mix and Rents'!C43), "BA",IF('Unit Mix and Rents'!D43="Yes"," Subsidized","")),"")</f>
        <v/>
      </c>
      <c r="F212" s="805" t="str">
        <f t="shared" si="1"/>
        <v/>
      </c>
    </row>
    <row r="213" spans="1:6" x14ac:dyDescent="0.45">
      <c r="A213" s="806" t="str">
        <f>IF(ISBLANK('Unit Mix and Rents'!A44),"",TEXT('Unit Mix and Rents'!A44,"###%"))</f>
        <v/>
      </c>
      <c r="B213" s="810" t="str">
        <f t="shared" si="0"/>
        <v/>
      </c>
      <c r="C213" s="805" t="str">
        <f>IF('Unit Mix and Rents'!F44&lt;=0,"",'Unit Mix and Rents'!F44)</f>
        <v/>
      </c>
      <c r="E213" s="805" t="str">
        <f>IF('Unit Mix and Rents'!B44&lt;&gt;"",_xlfn.CONCAT('Unit Mix and Rents'!B44,"BR, ",IF('Unit Mix and Rents'!B44&gt;=4,_xlfn.CONCAT(IF('Unit Mix and Rents'!C44&gt;=2,2,'Unit Mix and Rents'!C44)),'Unit Mix and Rents'!C44), "BA",IF('Unit Mix and Rents'!D44="Yes"," Subsidized","")),"")</f>
        <v/>
      </c>
      <c r="F213" s="805" t="str">
        <f t="shared" si="1"/>
        <v/>
      </c>
    </row>
    <row r="214" spans="1:6" x14ac:dyDescent="0.45">
      <c r="A214" s="806" t="str">
        <f>IF(ISBLANK('Unit Mix and Rents'!A45),"",TEXT('Unit Mix and Rents'!A45,"###%"))</f>
        <v/>
      </c>
      <c r="B214" s="810" t="str">
        <f t="shared" si="0"/>
        <v/>
      </c>
      <c r="C214" s="805" t="str">
        <f>IF('Unit Mix and Rents'!F45&lt;=0,"",'Unit Mix and Rents'!F45)</f>
        <v/>
      </c>
      <c r="E214" s="805" t="str">
        <f>IF('Unit Mix and Rents'!B45&lt;&gt;"",_xlfn.CONCAT('Unit Mix and Rents'!B45,"BR, ",IF('Unit Mix and Rents'!B45&gt;=4,_xlfn.CONCAT(IF('Unit Mix and Rents'!C45&gt;=2,2,'Unit Mix and Rents'!C45)),'Unit Mix and Rents'!C45), "BA",IF('Unit Mix and Rents'!D45="Yes"," Subsidized","")),"")</f>
        <v/>
      </c>
      <c r="F214" s="805" t="str">
        <f t="shared" si="1"/>
        <v/>
      </c>
    </row>
    <row r="215" spans="1:6" x14ac:dyDescent="0.45">
      <c r="A215" s="806" t="str">
        <f>IF(ISBLANK('Unit Mix and Rents'!A46),"",TEXT('Unit Mix and Rents'!A46,"###%"))</f>
        <v/>
      </c>
      <c r="B215" s="810" t="str">
        <f t="shared" si="0"/>
        <v/>
      </c>
      <c r="C215" s="805" t="str">
        <f>IF('Unit Mix and Rents'!F46&lt;=0,"",'Unit Mix and Rents'!F46)</f>
        <v/>
      </c>
      <c r="E215" s="805" t="str">
        <f>IF('Unit Mix and Rents'!B46&lt;&gt;"",_xlfn.CONCAT('Unit Mix and Rents'!B46,"BR, ",IF('Unit Mix and Rents'!B46&gt;=4,_xlfn.CONCAT(IF('Unit Mix and Rents'!C46&gt;=2,2,'Unit Mix and Rents'!C46)),'Unit Mix and Rents'!C46), "BA",IF('Unit Mix and Rents'!D46="Yes"," Subsidized","")),"")</f>
        <v/>
      </c>
      <c r="F215" s="805" t="str">
        <f t="shared" si="1"/>
        <v/>
      </c>
    </row>
    <row r="216" spans="1:6" x14ac:dyDescent="0.45">
      <c r="A216" s="806" t="str">
        <f>IF(ISBLANK('Unit Mix and Rents'!A47),"",TEXT('Unit Mix and Rents'!A47,"###%"))</f>
        <v/>
      </c>
      <c r="B216" s="810" t="str">
        <f t="shared" si="0"/>
        <v/>
      </c>
      <c r="C216" s="805" t="str">
        <f>IF('Unit Mix and Rents'!F47&lt;=0,"",'Unit Mix and Rents'!F47)</f>
        <v/>
      </c>
      <c r="E216" s="805" t="str">
        <f>IF('Unit Mix and Rents'!B47&lt;&gt;"",_xlfn.CONCAT('Unit Mix and Rents'!B47,"BR, ",IF('Unit Mix and Rents'!B47&gt;=4,_xlfn.CONCAT(IF('Unit Mix and Rents'!C47&gt;=2,2,'Unit Mix and Rents'!C47)),'Unit Mix and Rents'!C47), "BA",IF('Unit Mix and Rents'!D47="Yes"," Subsidized","")),"")</f>
        <v/>
      </c>
      <c r="F216" s="805" t="str">
        <f t="shared" si="1"/>
        <v/>
      </c>
    </row>
    <row r="217" spans="1:6" x14ac:dyDescent="0.45">
      <c r="A217" s="806" t="str">
        <f>IF(ISBLANK('Unit Mix and Rents'!A48),"",TEXT('Unit Mix and Rents'!A48,"###%"))</f>
        <v/>
      </c>
      <c r="B217" s="810" t="str">
        <f t="shared" si="0"/>
        <v/>
      </c>
      <c r="C217" s="805" t="str">
        <f>IF('Unit Mix and Rents'!F48&lt;=0,"",'Unit Mix and Rents'!F48)</f>
        <v/>
      </c>
      <c r="E217" s="805" t="str">
        <f>IF('Unit Mix and Rents'!B48&lt;&gt;"",_xlfn.CONCAT('Unit Mix and Rents'!B48,"BR, ",IF('Unit Mix and Rents'!B48&gt;=4,_xlfn.CONCAT(IF('Unit Mix and Rents'!C48&gt;=2,2,'Unit Mix and Rents'!C48)),'Unit Mix and Rents'!C48), "BA",IF('Unit Mix and Rents'!D48="Yes"," Subsidized","")),"")</f>
        <v/>
      </c>
      <c r="F217" s="805" t="str">
        <f t="shared" si="1"/>
        <v/>
      </c>
    </row>
    <row r="218" spans="1:6" x14ac:dyDescent="0.45">
      <c r="A218" s="806" t="str">
        <f>IF(ISBLANK('Unit Mix and Rents'!A49),"",TEXT('Unit Mix and Rents'!A49,"###%"))</f>
        <v/>
      </c>
      <c r="B218" s="810" t="str">
        <f t="shared" si="0"/>
        <v/>
      </c>
      <c r="C218" s="805" t="str">
        <f>IF('Unit Mix and Rents'!F49&lt;=0,"",'Unit Mix and Rents'!F49)</f>
        <v/>
      </c>
      <c r="E218" s="805" t="str">
        <f>IF('Unit Mix and Rents'!B49&lt;&gt;"",_xlfn.CONCAT('Unit Mix and Rents'!B49,"BR, ",IF('Unit Mix and Rents'!B49&gt;=4,_xlfn.CONCAT(IF('Unit Mix and Rents'!C49&gt;=2,2,'Unit Mix and Rents'!C49)),'Unit Mix and Rents'!C49), "BA",IF('Unit Mix and Rents'!D49="Yes"," Subsidized","")),"")</f>
        <v/>
      </c>
      <c r="F218" s="805" t="str">
        <f t="shared" si="1"/>
        <v/>
      </c>
    </row>
    <row r="219" spans="1:6" x14ac:dyDescent="0.45">
      <c r="A219" s="806" t="str">
        <f>IF(ISBLANK('Unit Mix and Rents'!A50),"",TEXT('Unit Mix and Rents'!A50,"###%"))</f>
        <v/>
      </c>
      <c r="B219" s="810" t="str">
        <f t="shared" si="0"/>
        <v/>
      </c>
      <c r="C219" s="805" t="str">
        <f>IF('Unit Mix and Rents'!F50&lt;=0,"",'Unit Mix and Rents'!F50)</f>
        <v/>
      </c>
      <c r="E219" s="805" t="str">
        <f>IF('Unit Mix and Rents'!B50&lt;&gt;"",_xlfn.CONCAT('Unit Mix and Rents'!B50,"BR, ",IF('Unit Mix and Rents'!B50&gt;=4,_xlfn.CONCAT(IF('Unit Mix and Rents'!C50&gt;=2,2,'Unit Mix and Rents'!C50)),'Unit Mix and Rents'!C50), "BA",IF('Unit Mix and Rents'!D50="Yes"," Subsidized","")),"")</f>
        <v/>
      </c>
      <c r="F219" s="805" t="str">
        <f t="shared" si="1"/>
        <v/>
      </c>
    </row>
    <row r="220" spans="1:6" x14ac:dyDescent="0.45">
      <c r="A220" s="806" t="str">
        <f>IF(ISBLANK('Unit Mix and Rents'!A51),"",TEXT('Unit Mix and Rents'!A51,"###%"))</f>
        <v/>
      </c>
      <c r="B220" s="810" t="str">
        <f t="shared" si="0"/>
        <v/>
      </c>
      <c r="C220" s="805" t="str">
        <f>IF('Unit Mix and Rents'!F51&lt;=0,"",'Unit Mix and Rents'!F51)</f>
        <v/>
      </c>
      <c r="E220" s="805" t="str">
        <f>IF('Unit Mix and Rents'!B51&lt;&gt;"",_xlfn.CONCAT('Unit Mix and Rents'!B51,"BR, ",IF('Unit Mix and Rents'!B51&gt;=4,_xlfn.CONCAT(IF('Unit Mix and Rents'!C51&gt;=2,2,'Unit Mix and Rents'!C51)),'Unit Mix and Rents'!C51), "BA",IF('Unit Mix and Rents'!D51="Yes"," Subsidized","")),"")</f>
        <v/>
      </c>
      <c r="F220" s="805" t="str">
        <f t="shared" si="1"/>
        <v/>
      </c>
    </row>
    <row r="221" spans="1:6" x14ac:dyDescent="0.45">
      <c r="A221" s="806" t="str">
        <f>IF(ISBLANK('Unit Mix and Rents'!A52),"",TEXT('Unit Mix and Rents'!A52,"###%"))</f>
        <v/>
      </c>
      <c r="B221" s="810" t="str">
        <f t="shared" si="0"/>
        <v/>
      </c>
      <c r="C221" s="805" t="str">
        <f>IF('Unit Mix and Rents'!F52&lt;=0,"",'Unit Mix and Rents'!F52)</f>
        <v/>
      </c>
      <c r="E221" s="805" t="str">
        <f>IF('Unit Mix and Rents'!B52&lt;&gt;"",_xlfn.CONCAT('Unit Mix and Rents'!B52,"BR, ",IF('Unit Mix and Rents'!B52&gt;=4,_xlfn.CONCAT(IF('Unit Mix and Rents'!C52&gt;=2,2,'Unit Mix and Rents'!C52)),'Unit Mix and Rents'!C52), "BA",IF('Unit Mix and Rents'!D52="Yes"," Subsidized","")),"")</f>
        <v/>
      </c>
      <c r="F221" s="805" t="str">
        <f t="shared" si="1"/>
        <v/>
      </c>
    </row>
    <row r="222" spans="1:6" x14ac:dyDescent="0.45">
      <c r="A222" s="806" t="str">
        <f>IF(ISBLANK('Unit Mix and Rents'!A53),"",TEXT('Unit Mix and Rents'!A53,"###%"))</f>
        <v/>
      </c>
      <c r="B222" s="810" t="str">
        <f t="shared" si="0"/>
        <v/>
      </c>
      <c r="C222" s="805" t="str">
        <f>IF('Unit Mix and Rents'!F53&lt;=0,"",'Unit Mix and Rents'!F53)</f>
        <v/>
      </c>
      <c r="E222" s="805" t="str">
        <f>IF('Unit Mix and Rents'!B53&lt;&gt;"",_xlfn.CONCAT('Unit Mix and Rents'!B53,"BR, ",IF('Unit Mix and Rents'!B53&gt;=4,_xlfn.CONCAT(IF('Unit Mix and Rents'!C53&gt;=2,2,'Unit Mix and Rents'!C53)),'Unit Mix and Rents'!C53), "BA",IF('Unit Mix and Rents'!D53="Yes"," Subsidized","")),"")</f>
        <v/>
      </c>
      <c r="F222" s="805" t="str">
        <f t="shared" si="1"/>
        <v/>
      </c>
    </row>
    <row r="223" spans="1:6" x14ac:dyDescent="0.45">
      <c r="A223" s="806" t="str">
        <f>IF(ISBLANK('Unit Mix and Rents'!A54),"",TEXT('Unit Mix and Rents'!A54,"###%"))</f>
        <v/>
      </c>
      <c r="B223" s="810" t="str">
        <f t="shared" si="0"/>
        <v/>
      </c>
      <c r="C223" s="805" t="str">
        <f>IF('Unit Mix and Rents'!F54&lt;=0,"",'Unit Mix and Rents'!F54)</f>
        <v/>
      </c>
      <c r="E223" s="805" t="str">
        <f>IF('Unit Mix and Rents'!B54&lt;&gt;"",_xlfn.CONCAT('Unit Mix and Rents'!B54,"BR, ",IF('Unit Mix and Rents'!B54&gt;=4,_xlfn.CONCAT(IF('Unit Mix and Rents'!C54&gt;=2,2,'Unit Mix and Rents'!C54)),'Unit Mix and Rents'!C54), "BA",IF('Unit Mix and Rents'!D54="Yes"," Subsidized","")),"")</f>
        <v/>
      </c>
      <c r="F223" s="805" t="str">
        <f t="shared" si="1"/>
        <v/>
      </c>
    </row>
    <row r="224" spans="1:6" x14ac:dyDescent="0.45">
      <c r="A224" s="806" t="str">
        <f>IF(ISBLANK('Unit Mix and Rents'!A55),"",TEXT('Unit Mix and Rents'!A55,"###%"))</f>
        <v/>
      </c>
      <c r="B224" s="810" t="str">
        <f t="shared" si="0"/>
        <v/>
      </c>
      <c r="C224" s="805" t="str">
        <f>IF('Unit Mix and Rents'!F55&lt;=0,"",'Unit Mix and Rents'!F55)</f>
        <v/>
      </c>
      <c r="E224" s="805" t="str">
        <f>IF('Unit Mix and Rents'!B55&lt;&gt;"",_xlfn.CONCAT('Unit Mix and Rents'!B55,"BR, ",IF('Unit Mix and Rents'!B55&gt;=4,_xlfn.CONCAT(IF('Unit Mix and Rents'!C55&gt;=2,2,'Unit Mix and Rents'!C55)),'Unit Mix and Rents'!C55), "BA",IF('Unit Mix and Rents'!D55="Yes"," Subsidized","")),"")</f>
        <v/>
      </c>
      <c r="F224" s="805" t="str">
        <f t="shared" si="1"/>
        <v/>
      </c>
    </row>
    <row r="225" spans="1:6" x14ac:dyDescent="0.45">
      <c r="A225" s="806" t="str">
        <f>IF(ISBLANK('Unit Mix and Rents'!A56),"",TEXT('Unit Mix and Rents'!A56,"###%"))</f>
        <v/>
      </c>
      <c r="B225" s="810" t="str">
        <f t="shared" si="0"/>
        <v/>
      </c>
      <c r="C225" s="805" t="str">
        <f>IF('Unit Mix and Rents'!F56&lt;=0,"",'Unit Mix and Rents'!F56)</f>
        <v/>
      </c>
      <c r="E225" s="805" t="str">
        <f>IF('Unit Mix and Rents'!B56&lt;&gt;"",_xlfn.CONCAT('Unit Mix and Rents'!B56,"BR, ",IF('Unit Mix and Rents'!B56&gt;=4,_xlfn.CONCAT(IF('Unit Mix and Rents'!C56&gt;=2,2,'Unit Mix and Rents'!C56)),'Unit Mix and Rents'!C56), "BA",IF('Unit Mix and Rents'!D56="Yes"," Subsidized","")),"")</f>
        <v/>
      </c>
      <c r="F225" s="805" t="str">
        <f t="shared" si="1"/>
        <v/>
      </c>
    </row>
    <row r="226" spans="1:6" x14ac:dyDescent="0.45">
      <c r="A226" s="806" t="str">
        <f>IF(ISBLANK('Unit Mix and Rents'!A57),"",TEXT('Unit Mix and Rents'!A57,"###%"))</f>
        <v/>
      </c>
      <c r="B226" s="810" t="str">
        <f t="shared" si="0"/>
        <v/>
      </c>
      <c r="C226" s="805" t="str">
        <f>IF('Unit Mix and Rents'!F57&lt;=0,"",'Unit Mix and Rents'!F57)</f>
        <v/>
      </c>
      <c r="E226" s="805" t="str">
        <f>IF('Unit Mix and Rents'!B57&lt;&gt;"",_xlfn.CONCAT('Unit Mix and Rents'!B57,"BR, ",IF('Unit Mix and Rents'!B57&gt;=4,_xlfn.CONCAT(IF('Unit Mix and Rents'!C57&gt;=2,2,'Unit Mix and Rents'!C57)),'Unit Mix and Rents'!C57), "BA",IF('Unit Mix and Rents'!D57="Yes"," Subsidized","")),"")</f>
        <v/>
      </c>
      <c r="F226" s="805" t="str">
        <f t="shared" si="1"/>
        <v/>
      </c>
    </row>
    <row r="227" spans="1:6" x14ac:dyDescent="0.45">
      <c r="A227" s="806" t="str">
        <f>IF(ISBLANK('Unit Mix and Rents'!A58),"",TEXT('Unit Mix and Rents'!A58,"###%"))</f>
        <v/>
      </c>
      <c r="B227" s="810" t="str">
        <f t="shared" si="0"/>
        <v/>
      </c>
      <c r="C227" s="805" t="str">
        <f>IF('Unit Mix and Rents'!F58&lt;=0,"",'Unit Mix and Rents'!F58)</f>
        <v/>
      </c>
      <c r="E227" s="805" t="str">
        <f>IF('Unit Mix and Rents'!B58&lt;&gt;"",_xlfn.CONCAT('Unit Mix and Rents'!B58,"BR, ",IF('Unit Mix and Rents'!B58&gt;=4,_xlfn.CONCAT(IF('Unit Mix and Rents'!C58&gt;=2,2,'Unit Mix and Rents'!C58)),'Unit Mix and Rents'!C58), "BA",IF('Unit Mix and Rents'!D58="Yes"," Subsidized","")),"")</f>
        <v/>
      </c>
      <c r="F227" s="805" t="str">
        <f t="shared" si="1"/>
        <v/>
      </c>
    </row>
    <row r="228" spans="1:6" x14ac:dyDescent="0.45">
      <c r="A228" s="806" t="str">
        <f>IF(ISBLANK('Unit Mix and Rents'!A59),"",TEXT('Unit Mix and Rents'!A59,"###%"))</f>
        <v/>
      </c>
      <c r="B228" s="810" t="str">
        <f t="shared" si="0"/>
        <v/>
      </c>
      <c r="C228" s="805" t="str">
        <f>IF('Unit Mix and Rents'!F59&lt;=0,"",'Unit Mix and Rents'!F59)</f>
        <v/>
      </c>
      <c r="E228" s="805" t="str">
        <f>IF('Unit Mix and Rents'!B59&lt;&gt;"",_xlfn.CONCAT('Unit Mix and Rents'!B59,"BR, ",IF('Unit Mix and Rents'!B59&gt;=4,_xlfn.CONCAT(IF('Unit Mix and Rents'!C59&gt;=2,2,'Unit Mix and Rents'!C59)),'Unit Mix and Rents'!C59), "BA",IF('Unit Mix and Rents'!D59="Yes"," Subsidized","")),"")</f>
        <v/>
      </c>
      <c r="F228" s="805" t="str">
        <f t="shared" si="1"/>
        <v/>
      </c>
    </row>
    <row r="229" spans="1:6" x14ac:dyDescent="0.45">
      <c r="A229" s="806" t="str">
        <f>IF(ISBLANK('Unit Mix and Rents'!A60),"",TEXT('Unit Mix and Rents'!A60,"###%"))</f>
        <v/>
      </c>
      <c r="B229" s="810" t="str">
        <f t="shared" si="0"/>
        <v/>
      </c>
      <c r="C229" s="805" t="str">
        <f>IF('Unit Mix and Rents'!F60&lt;=0,"",'Unit Mix and Rents'!F60)</f>
        <v/>
      </c>
      <c r="E229" s="805" t="str">
        <f>IF('Unit Mix and Rents'!B60&lt;&gt;"",_xlfn.CONCAT('Unit Mix and Rents'!B60,"BR, ",IF('Unit Mix and Rents'!B60&gt;=4,_xlfn.CONCAT(IF('Unit Mix and Rents'!C60&gt;=2,2,'Unit Mix and Rents'!C60)),'Unit Mix and Rents'!C60), "BA",IF('Unit Mix and Rents'!D60="Yes"," Subsidized","")),"")</f>
        <v/>
      </c>
      <c r="F229" s="805" t="str">
        <f t="shared" si="1"/>
        <v/>
      </c>
    </row>
    <row r="230" spans="1:6" x14ac:dyDescent="0.45">
      <c r="A230" s="806" t="str">
        <f>IF(ISBLANK('Unit Mix and Rents'!A61),"",TEXT('Unit Mix and Rents'!A61,"###%"))</f>
        <v/>
      </c>
      <c r="B230" s="810" t="str">
        <f t="shared" si="0"/>
        <v/>
      </c>
      <c r="C230" s="805" t="str">
        <f>IF('Unit Mix and Rents'!F61&lt;=0,"",'Unit Mix and Rents'!F61)</f>
        <v/>
      </c>
      <c r="E230" s="805" t="str">
        <f>IF('Unit Mix and Rents'!B61&lt;&gt;"",_xlfn.CONCAT('Unit Mix and Rents'!B61,"BR, ",IF('Unit Mix and Rents'!B61&gt;=4,_xlfn.CONCAT(IF('Unit Mix and Rents'!C61&gt;=2,2,'Unit Mix and Rents'!C61)),'Unit Mix and Rents'!C61), "BA",IF('Unit Mix and Rents'!D61="Yes"," Subsidized","")),"")</f>
        <v/>
      </c>
      <c r="F230" s="805" t="str">
        <f t="shared" si="1"/>
        <v/>
      </c>
    </row>
    <row r="231" spans="1:6" x14ac:dyDescent="0.45">
      <c r="A231" s="806" t="str">
        <f>IF(ISBLANK('Unit Mix and Rents'!A62),"",TEXT('Unit Mix and Rents'!A62,"###%"))</f>
        <v/>
      </c>
      <c r="B231" s="810" t="str">
        <f t="shared" si="0"/>
        <v/>
      </c>
      <c r="C231" s="805" t="str">
        <f>IF('Unit Mix and Rents'!F62&lt;=0,"",'Unit Mix and Rents'!F62)</f>
        <v/>
      </c>
      <c r="E231" s="805" t="str">
        <f>IF('Unit Mix and Rents'!B62&lt;&gt;"",_xlfn.CONCAT('Unit Mix and Rents'!B62,"BR, ",IF('Unit Mix and Rents'!B62&gt;=4,_xlfn.CONCAT(IF('Unit Mix and Rents'!C62&gt;=2,2,'Unit Mix and Rents'!C62)),'Unit Mix and Rents'!C62), "BA",IF('Unit Mix and Rents'!D62="Yes"," Subsidized","")),"")</f>
        <v/>
      </c>
      <c r="F231" s="805" t="str">
        <f t="shared" si="1"/>
        <v/>
      </c>
    </row>
    <row r="232" spans="1:6" x14ac:dyDescent="0.45">
      <c r="A232" s="806" t="str">
        <f>IF(ISBLANK('Unit Mix and Rents'!A63),"",TEXT('Unit Mix and Rents'!A63,"###%"))</f>
        <v/>
      </c>
      <c r="B232" s="810" t="str">
        <f t="shared" si="0"/>
        <v/>
      </c>
      <c r="C232" s="805" t="str">
        <f>IF('Unit Mix and Rents'!F63&lt;=0,"",'Unit Mix and Rents'!F63)</f>
        <v/>
      </c>
      <c r="E232" s="805" t="str">
        <f>IF('Unit Mix and Rents'!B63&lt;&gt;"",_xlfn.CONCAT('Unit Mix and Rents'!B63,"BR, ",IF('Unit Mix and Rents'!B63&gt;=4,_xlfn.CONCAT(IF('Unit Mix and Rents'!C63&gt;=2,2,'Unit Mix and Rents'!C63)),'Unit Mix and Rents'!C63), "BA",IF('Unit Mix and Rents'!D63="Yes"," Subsidized","")),"")</f>
        <v/>
      </c>
      <c r="F232" s="805" t="str">
        <f t="shared" si="1"/>
        <v/>
      </c>
    </row>
    <row r="233" spans="1:6" x14ac:dyDescent="0.45">
      <c r="A233" s="806" t="str">
        <f>IF(ISBLANK('Unit Mix and Rents'!A64),"",TEXT('Unit Mix and Rents'!A64,"###%"))</f>
        <v/>
      </c>
      <c r="B233" s="810" t="str">
        <f t="shared" si="0"/>
        <v/>
      </c>
      <c r="C233" s="805" t="str">
        <f>IF('Unit Mix and Rents'!F64&lt;=0,"",'Unit Mix and Rents'!F64)</f>
        <v/>
      </c>
      <c r="E233" s="805" t="str">
        <f>IF('Unit Mix and Rents'!B64&lt;&gt;"",_xlfn.CONCAT('Unit Mix and Rents'!B64,"BR, ",IF('Unit Mix and Rents'!B64&gt;=4,_xlfn.CONCAT(IF('Unit Mix and Rents'!C64&gt;=2,2,'Unit Mix and Rents'!C64)),'Unit Mix and Rents'!C64), "BA",IF('Unit Mix and Rents'!D64="Yes"," Subsidized","")),"")</f>
        <v/>
      </c>
      <c r="F233" s="805" t="str">
        <f t="shared" si="1"/>
        <v/>
      </c>
    </row>
    <row r="234" spans="1:6" x14ac:dyDescent="0.45">
      <c r="A234" s="806" t="str">
        <f>IF(ISBLANK('Unit Mix and Rents'!A65),"",TEXT('Unit Mix and Rents'!A65,"###%"))</f>
        <v/>
      </c>
      <c r="B234" s="810" t="str">
        <f t="shared" si="0"/>
        <v/>
      </c>
      <c r="C234" s="805" t="str">
        <f>IF('Unit Mix and Rents'!F65&lt;=0,"",'Unit Mix and Rents'!F65)</f>
        <v/>
      </c>
      <c r="E234" s="805" t="str">
        <f>IF('Unit Mix and Rents'!B65&lt;&gt;"",_xlfn.CONCAT('Unit Mix and Rents'!B65,"BR, ",IF('Unit Mix and Rents'!B65&gt;=4,_xlfn.CONCAT(IF('Unit Mix and Rents'!C65&gt;=2,2,'Unit Mix and Rents'!C65)),'Unit Mix and Rents'!C65), "BA",IF('Unit Mix and Rents'!D65="Yes"," Subsidized","")),"")</f>
        <v/>
      </c>
      <c r="F234" s="805" t="str">
        <f t="shared" si="1"/>
        <v/>
      </c>
    </row>
    <row r="235" spans="1:6" x14ac:dyDescent="0.45">
      <c r="A235" s="806" t="str">
        <f>IF(ISBLANK('Unit Mix and Rents'!A66),"",TEXT('Unit Mix and Rents'!A66,"###%"))</f>
        <v/>
      </c>
      <c r="B235" s="810" t="str">
        <f t="shared" si="0"/>
        <v/>
      </c>
      <c r="C235" s="805" t="str">
        <f>IF('Unit Mix and Rents'!F66&lt;=0,"",'Unit Mix and Rents'!F66)</f>
        <v/>
      </c>
      <c r="E235" s="805" t="str">
        <f>IF('Unit Mix and Rents'!B66&lt;&gt;"",_xlfn.CONCAT('Unit Mix and Rents'!B66,"BR, ",IF('Unit Mix and Rents'!B66&gt;=4,_xlfn.CONCAT(IF('Unit Mix and Rents'!C66&gt;=2,2,'Unit Mix and Rents'!C66)),'Unit Mix and Rents'!C66), "BA",IF('Unit Mix and Rents'!D66="Yes"," Subsidized","")),"")</f>
        <v/>
      </c>
      <c r="F235" s="805" t="str">
        <f t="shared" si="1"/>
        <v/>
      </c>
    </row>
    <row r="236" spans="1:6" x14ac:dyDescent="0.45">
      <c r="A236" s="806" t="str">
        <f>IF(ISBLANK('Unit Mix and Rents'!A67),"",TEXT('Unit Mix and Rents'!A67,"###%"))</f>
        <v/>
      </c>
      <c r="B236" s="810" t="str">
        <f t="shared" si="0"/>
        <v/>
      </c>
      <c r="C236" s="805" t="str">
        <f>IF('Unit Mix and Rents'!F67&lt;=0,"",'Unit Mix and Rents'!F67)</f>
        <v/>
      </c>
      <c r="E236" s="805" t="str">
        <f>IF('Unit Mix and Rents'!B67&lt;&gt;"",_xlfn.CONCAT('Unit Mix and Rents'!B67,"BR, ",IF('Unit Mix and Rents'!B67&gt;=4,_xlfn.CONCAT(IF('Unit Mix and Rents'!C67&gt;=2,2,'Unit Mix and Rents'!C67)),'Unit Mix and Rents'!C67), "BA",IF('Unit Mix and Rents'!D67="Yes"," Subsidized","")),"")</f>
        <v/>
      </c>
      <c r="F236" s="805" t="str">
        <f t="shared" si="1"/>
        <v/>
      </c>
    </row>
    <row r="237" spans="1:6" x14ac:dyDescent="0.45">
      <c r="A237" s="806" t="str">
        <f>IF(ISBLANK('Unit Mix and Rents'!A68),"",TEXT('Unit Mix and Rents'!A68,"###%"))</f>
        <v/>
      </c>
      <c r="B237" s="810" t="str">
        <f t="shared" si="0"/>
        <v/>
      </c>
      <c r="C237" s="805" t="str">
        <f>IF('Unit Mix and Rents'!F68&lt;=0,"",'Unit Mix and Rents'!F68)</f>
        <v/>
      </c>
      <c r="E237" s="805" t="str">
        <f>IF('Unit Mix and Rents'!B68&lt;&gt;"",_xlfn.CONCAT('Unit Mix and Rents'!B68,"BR, ",IF('Unit Mix and Rents'!B68&gt;=4,_xlfn.CONCAT(IF('Unit Mix and Rents'!C68&gt;=2,2,'Unit Mix and Rents'!C68)),'Unit Mix and Rents'!C68), "BA",IF('Unit Mix and Rents'!D68="Yes"," Subsidized","")),"")</f>
        <v/>
      </c>
      <c r="F237" s="805" t="str">
        <f t="shared" si="1"/>
        <v/>
      </c>
    </row>
    <row r="238" spans="1:6" x14ac:dyDescent="0.45">
      <c r="A238" s="806" t="str">
        <f>IF(ISBLANK('Unit Mix and Rents'!A69),"",TEXT('Unit Mix and Rents'!A69,"###%"))</f>
        <v/>
      </c>
      <c r="B238" s="810" t="str">
        <f t="shared" si="0"/>
        <v/>
      </c>
      <c r="C238" s="805" t="str">
        <f>IF('Unit Mix and Rents'!F69&lt;=0,"",'Unit Mix and Rents'!F69)</f>
        <v/>
      </c>
      <c r="E238" s="805" t="str">
        <f>IF('Unit Mix and Rents'!B69&lt;&gt;"",_xlfn.CONCAT('Unit Mix and Rents'!B69,"BR, ",IF('Unit Mix and Rents'!B69&gt;=4,_xlfn.CONCAT(IF('Unit Mix and Rents'!C69&gt;=2,2,'Unit Mix and Rents'!C69)),'Unit Mix and Rents'!C69), "BA",IF('Unit Mix and Rents'!D69="Yes"," Subsidized","")),"")</f>
        <v/>
      </c>
      <c r="F238" s="805" t="str">
        <f t="shared" si="1"/>
        <v/>
      </c>
    </row>
    <row r="239" spans="1:6" x14ac:dyDescent="0.45">
      <c r="A239" s="806" t="str">
        <f>IF(ISBLANK('Unit Mix and Rents'!A70),"",TEXT('Unit Mix and Rents'!A70,"###%"))</f>
        <v/>
      </c>
      <c r="B239" s="810" t="str">
        <f t="shared" si="0"/>
        <v/>
      </c>
      <c r="C239" s="805" t="str">
        <f>IF('Unit Mix and Rents'!F70&lt;=0,"",'Unit Mix and Rents'!F70)</f>
        <v/>
      </c>
      <c r="E239" s="805" t="str">
        <f>IF('Unit Mix and Rents'!B70&lt;&gt;"",_xlfn.CONCAT('Unit Mix and Rents'!B70,"BR, ",IF('Unit Mix and Rents'!B70&gt;=4,_xlfn.CONCAT(IF('Unit Mix and Rents'!C70&gt;=2,2,'Unit Mix and Rents'!C70)),'Unit Mix and Rents'!C70), "BA",IF('Unit Mix and Rents'!D70="Yes"," Subsidized","")),"")</f>
        <v/>
      </c>
      <c r="F239" s="805" t="str">
        <f t="shared" si="1"/>
        <v/>
      </c>
    </row>
    <row r="240" spans="1:6" x14ac:dyDescent="0.45">
      <c r="A240" s="806" t="str">
        <f>IF(ISBLANK('Unit Mix and Rents'!A71),"",TEXT('Unit Mix and Rents'!A71,"###%"))</f>
        <v/>
      </c>
      <c r="B240" s="810" t="str">
        <f t="shared" si="0"/>
        <v/>
      </c>
      <c r="C240" s="805" t="str">
        <f>IF('Unit Mix and Rents'!F71&lt;=0,"",'Unit Mix and Rents'!F71)</f>
        <v/>
      </c>
      <c r="E240" s="805" t="str">
        <f>IF('Unit Mix and Rents'!B71&lt;&gt;"",_xlfn.CONCAT('Unit Mix and Rents'!B71,"BR, ",IF('Unit Mix and Rents'!B71&gt;=4,_xlfn.CONCAT(IF('Unit Mix and Rents'!C71&gt;=2,2,'Unit Mix and Rents'!C71)),'Unit Mix and Rents'!C71), "BA",IF('Unit Mix and Rents'!D71="Yes"," Subsidized","")),"")</f>
        <v/>
      </c>
      <c r="F240" s="805" t="str">
        <f t="shared" si="1"/>
        <v/>
      </c>
    </row>
    <row r="241" spans="1:6" x14ac:dyDescent="0.45">
      <c r="A241" s="806" t="str">
        <f>IF(ISBLANK('Unit Mix and Rents'!A72),"",TEXT('Unit Mix and Rents'!A72,"###%"))</f>
        <v/>
      </c>
      <c r="B241" s="810" t="str">
        <f t="shared" si="0"/>
        <v/>
      </c>
      <c r="C241" s="805" t="str">
        <f>IF('Unit Mix and Rents'!F72&lt;=0,"",'Unit Mix and Rents'!F72)</f>
        <v/>
      </c>
      <c r="E241" s="805" t="str">
        <f>IF('Unit Mix and Rents'!B72&lt;&gt;"",_xlfn.CONCAT('Unit Mix and Rents'!B72,"BR, ",IF('Unit Mix and Rents'!B72&gt;=4,_xlfn.CONCAT(IF('Unit Mix and Rents'!C72&gt;=2,2,'Unit Mix and Rents'!C72)),'Unit Mix and Rents'!C72), "BA",IF('Unit Mix and Rents'!D72="Yes"," Subsidized","")),"")</f>
        <v/>
      </c>
      <c r="F241" s="805" t="str">
        <f t="shared" si="1"/>
        <v/>
      </c>
    </row>
    <row r="242" spans="1:6" x14ac:dyDescent="0.45">
      <c r="A242" s="806" t="str">
        <f>IF(ISBLANK('Unit Mix and Rents'!A73),"",TEXT('Unit Mix and Rents'!A73,"###%"))</f>
        <v/>
      </c>
      <c r="B242" s="810" t="str">
        <f t="shared" si="0"/>
        <v/>
      </c>
      <c r="C242" s="805" t="str">
        <f>IF('Unit Mix and Rents'!F73&lt;=0,"",'Unit Mix and Rents'!F73)</f>
        <v/>
      </c>
      <c r="E242" s="805" t="str">
        <f>IF('Unit Mix and Rents'!B73&lt;&gt;"",_xlfn.CONCAT('Unit Mix and Rents'!B73,"BR, ",IF('Unit Mix and Rents'!B73&gt;=4,_xlfn.CONCAT(IF('Unit Mix and Rents'!C73&gt;=2,2,'Unit Mix and Rents'!C73)),'Unit Mix and Rents'!C73), "BA",IF('Unit Mix and Rents'!D73="Yes"," Subsidized","")),"")</f>
        <v/>
      </c>
      <c r="F242" s="805" t="str">
        <f t="shared" si="1"/>
        <v/>
      </c>
    </row>
    <row r="243" spans="1:6" x14ac:dyDescent="0.45">
      <c r="A243" s="806" t="str">
        <f>IF(ISBLANK('Unit Mix and Rents'!A74),"",TEXT('Unit Mix and Rents'!A74,"###%"))</f>
        <v/>
      </c>
      <c r="B243" s="810" t="str">
        <f t="shared" si="0"/>
        <v/>
      </c>
      <c r="C243" s="805" t="str">
        <f>IF('Unit Mix and Rents'!F74&lt;=0,"",'Unit Mix and Rents'!F74)</f>
        <v/>
      </c>
      <c r="E243" s="805" t="str">
        <f>IF('Unit Mix and Rents'!B74&lt;&gt;"",_xlfn.CONCAT('Unit Mix and Rents'!B74,"BR, ",IF('Unit Mix and Rents'!B74&gt;=4,_xlfn.CONCAT(IF('Unit Mix and Rents'!C74&gt;=2,2,'Unit Mix and Rents'!C74)),'Unit Mix and Rents'!C74), "BA",IF('Unit Mix and Rents'!D74="Yes"," Subsidized","")),"")</f>
        <v/>
      </c>
      <c r="F243" s="805" t="str">
        <f t="shared" si="1"/>
        <v/>
      </c>
    </row>
    <row r="244" spans="1:6" x14ac:dyDescent="0.45">
      <c r="A244" s="806" t="str">
        <f>IF(ISBLANK('Unit Mix and Rents'!A75),"",TEXT('Unit Mix and Rents'!A75,"###%"))</f>
        <v/>
      </c>
      <c r="B244" s="810" t="str">
        <f t="shared" si="0"/>
        <v/>
      </c>
      <c r="C244" s="805" t="str">
        <f>IF('Unit Mix and Rents'!F75&lt;=0,"",'Unit Mix and Rents'!F75)</f>
        <v/>
      </c>
      <c r="E244" s="805" t="str">
        <f>IF('Unit Mix and Rents'!B75&lt;&gt;"",_xlfn.CONCAT('Unit Mix and Rents'!B75,"BR, ",IF('Unit Mix and Rents'!B75&gt;=4,_xlfn.CONCAT(IF('Unit Mix and Rents'!C75&gt;=2,2,'Unit Mix and Rents'!C75)),'Unit Mix and Rents'!C75), "BA",IF('Unit Mix and Rents'!D75="Yes"," Subsidized","")),"")</f>
        <v/>
      </c>
      <c r="F244" s="805" t="str">
        <f t="shared" si="1"/>
        <v/>
      </c>
    </row>
  </sheetData>
  <phoneticPr fontId="63" type="noConversion"/>
  <dataValidations count="29">
    <dataValidation type="list" errorStyle="warning" showInputMessage="1" showErrorMessage="1" errorTitle="SmartDox" error="The value you entered for the dropdown is not valid." sqref="H3:H5" xr:uid="{551D0D1A-311F-4D17-9F7B-B512DC48CE2E}">
      <formula1>SD_D_AllDEVFundingSourcesForSmartDox_Name</formula1>
    </dataValidation>
    <dataValidation type="list" errorStyle="warning" showInputMessage="1" showErrorMessage="1" errorTitle="SmartDox" error="The value you entered for the dropdown is not valid." sqref="J3:J5" xr:uid="{E061F0AC-07FD-4923-845A-4E8C020BF16E}">
      <formula1>SD_D_PL_LoanProductType_Name</formula1>
    </dataValidation>
    <dataValidation type="list" errorStyle="warning" showInputMessage="1" showErrorMessage="1" errorTitle="SmartDox" error="The value you entered for the dropdown is not valid." sqref="B176 B178:B180 G154 D162 D155" xr:uid="{17475B61-28A6-4452-992C-662B80C57D0F}">
      <formula1>SD_D_PL_DealEntityRole_Name</formula1>
    </dataValidation>
    <dataValidation type="list" errorStyle="warning" showInputMessage="1" showErrorMessage="1" errorTitle="SmartDox" error="The value you entered for the dropdown is not valid." sqref="B172 B174 B182 H154 D163 D156" xr:uid="{92D5752E-8649-4FDD-8875-E09390FD5F71}">
      <formula1>SD_D_PL_EntityCompanyOrIndividual_Name</formula1>
    </dataValidation>
    <dataValidation type="list" errorStyle="warning" showInputMessage="1" showErrorMessage="1" errorTitle="SmartDox" error="The value you entered for the dropdown is not valid." sqref="F185:F244" xr:uid="{A5BD9992-8C1A-449E-B722-00E27F744BFD}">
      <formula1>SD_D_PL_ResidentialApartmentType_Name</formula1>
    </dataValidation>
    <dataValidation type="list" errorStyle="warning" showInputMessage="1" showErrorMessage="1" errorTitle="SmartDox" error="The value you entered for the dropdown is not valid." sqref="A185:A244" xr:uid="{BA2C3906-3C82-47FE-9C85-611FD0CDBA4B}">
      <formula1>SD_D_PL_UnitMixAmiPercent_Name</formula1>
    </dataValidation>
    <dataValidation type="list" errorStyle="warning" showInputMessage="1" showErrorMessage="1" errorTitle="SmartDox" error="The value you entered for the dropdown is not valid." sqref="B185:B244" xr:uid="{16BA4E52-6954-462E-9094-25E81BC771F8}">
      <formula1>SD_D_PL_UnitType_Name</formula1>
    </dataValidation>
    <dataValidation type="list" errorStyle="warning" showInputMessage="1" showErrorMessage="1" errorTitle="SmartDox" error="The value you entered for the dropdown is not valid." sqref="F2" xr:uid="{38196E2D-6FA5-41E8-8C05-9EFD9C3E3C0E}">
      <formula1>SD_D_PL_DEVDealType_Name</formula1>
    </dataValidation>
    <dataValidation type="list" errorStyle="warning" showInputMessage="1" showErrorMessage="1" errorTitle="SmartDox" error="The value you entered for the dropdown is not valid." sqref="B5" xr:uid="{FB627326-E95F-41FD-96EB-52E9EC281B37}">
      <formula1>SD_D_PL_Jurisdiction_Name</formula1>
    </dataValidation>
    <dataValidation type="list" errorStyle="warning" showInputMessage="1" showErrorMessage="1" errorTitle="SmartDox" error="The value you entered for the dropdown is not valid." sqref="B8" xr:uid="{5BAC2BE2-43DA-4C63-B146-203797F42EA0}">
      <formula1>SD_D_PL_ConstructionType_Name</formula1>
    </dataValidation>
    <dataValidation type="list" errorStyle="warning" showInputMessage="1" showErrorMessage="1" errorTitle="SmartDox" error="The value you entered for the dropdown is not valid." sqref="B19" xr:uid="{C5C79676-638A-4FA0-B5D9-21A621358945}">
      <formula1>SD_D_PL_UDF_1011_Name</formula1>
    </dataValidation>
    <dataValidation type="list" errorStyle="warning" showInputMessage="1" showErrorMessage="1" errorTitle="SmartDox" error="The value you entered for the dropdown is not valid." sqref="B165" xr:uid="{08F10E2D-7B68-4B77-955A-C09A0D435962}">
      <formula1>SD_D_PL_UDF_1182_Name</formula1>
    </dataValidation>
    <dataValidation type="list" errorStyle="warning" showInputMessage="1" showErrorMessage="1" errorTitle="SmartDox" error="The value you entered for the dropdown is not valid." sqref="B13" xr:uid="{F1D31671-4E97-467C-8110-8369F1BED73E}">
      <formula1>SD_D_PL_UDF_1184_Name</formula1>
    </dataValidation>
    <dataValidation type="list" errorStyle="warning" showInputMessage="1" showErrorMessage="1" errorTitle="SmartDox" error="The value you entered for the dropdown is not valid." sqref="F1" xr:uid="{53DBEF41-6976-4F2F-B20B-E713E30F2CAC}">
      <formula1>SD_D_PL_UDF_1185_Name</formula1>
    </dataValidation>
    <dataValidation type="list" errorStyle="warning" showInputMessage="1" showErrorMessage="1" errorTitle="SmartDox" error="The value you entered for the dropdown is not valid." sqref="B12" xr:uid="{316BE5B1-753A-436F-BA7A-E22EEB9E0FAE}">
      <formula1>SD_D_PL_UDF_1222_Name</formula1>
    </dataValidation>
    <dataValidation type="list" errorStyle="warning" showInputMessage="1" showErrorMessage="1" errorTitle="SmartDox" error="The value you entered for the dropdown is not valid." sqref="B14" xr:uid="{AD5EF342-3EAB-4E87-A834-E3090A7D0771}">
      <formula1>SD_D_PL_UDF_1227_Name</formula1>
    </dataValidation>
    <dataValidation type="list" errorStyle="warning" showInputMessage="1" showErrorMessage="1" errorTitle="SmartDox" error="The value you entered for the dropdown is not valid." sqref="B11" xr:uid="{5EE9EAE2-244C-42C4-BFE6-ECF1AE666303}">
      <formula1>SD_D_PL_UDF_1228_Name</formula1>
    </dataValidation>
    <dataValidation type="list" errorStyle="warning" showInputMessage="1" showErrorMessage="1" errorTitle="SmartDox" error="The value you entered for the dropdown is not valid." sqref="B23" xr:uid="{B9348709-2F7B-4678-834C-BCB17D7928D6}">
      <formula1>SD_D_PL_UDF_1229_Name</formula1>
    </dataValidation>
    <dataValidation type="list" errorStyle="warning" showInputMessage="1" showErrorMessage="1" errorTitle="SmartDox" error="The value you entered for the dropdown is not valid." sqref="B16" xr:uid="{43B9896B-F5FF-4279-A3FE-0D9B37085AD2}">
      <formula1>SD_D_PL_UDF_1230_Name</formula1>
    </dataValidation>
    <dataValidation type="list" errorStyle="warning" showInputMessage="1" showErrorMessage="1" errorTitle="SmartDox" error="The value you entered for the dropdown is not valid." sqref="B17" xr:uid="{710CDBB7-637F-4740-9B23-0A7DC336F705}">
      <formula1>SD_D_PL_UDF_1231_Name</formula1>
    </dataValidation>
    <dataValidation type="list" errorStyle="warning" showInputMessage="1" showErrorMessage="1" errorTitle="SmartDox" error="The value you entered for the dropdown is not valid." sqref="B21" xr:uid="{B136EF45-CAE5-49AA-BEF0-AEC0ACBF5DD2}">
      <formula1>SD_D_PL_UDF_1246_Name</formula1>
    </dataValidation>
    <dataValidation type="list" errorStyle="warning" showInputMessage="1" showErrorMessage="1" errorTitle="SmartDox" error="The value you entered for the dropdown is not valid." sqref="B18" xr:uid="{9D8E7A79-6D20-4E19-B09C-0B49B9584C3D}">
      <formula1>SD_D_PL_UDF_1247_Name</formula1>
    </dataValidation>
    <dataValidation type="list" errorStyle="warning" showInputMessage="1" showErrorMessage="1" errorTitle="SmartDox" error="The value you entered for the dropdown is not valid." sqref="B20" xr:uid="{43F22495-A4B6-4672-A038-483E8BF9CBCC}">
      <formula1>SD_D_PL_UDF_1248_Name</formula1>
    </dataValidation>
    <dataValidation type="list" errorStyle="warning" showInputMessage="1" showErrorMessage="1" errorTitle="SmartDox" error="The value you entered for the dropdown is not valid." sqref="B96" xr:uid="{739D4788-A299-4F47-B5A9-2800BA027233}">
      <formula1>SD_D_PL_UDF_1251_Name</formula1>
    </dataValidation>
    <dataValidation type="list" errorStyle="warning" showInputMessage="1" showErrorMessage="1" errorTitle="SmartDox" error="The value you entered for the dropdown is not valid." sqref="B53" xr:uid="{A2B876A3-C968-42BF-996A-DFFD455F3FF8}">
      <formula1>SD_D_PL_UDF_1253_Name</formula1>
    </dataValidation>
    <dataValidation type="list" errorStyle="warning" showInputMessage="1" showErrorMessage="1" errorTitle="SmartDox" error="The value you entered for the dropdown is not valid." sqref="B123" xr:uid="{F54BB2D0-6BA3-4D76-9CBC-B5A45D917F7C}">
      <formula1>SD_D_PL_UDF_1254_Name</formula1>
    </dataValidation>
    <dataValidation type="list" errorStyle="warning" showInputMessage="1" showErrorMessage="1" errorTitle="SmartDox" error="The value you entered for the dropdown is not valid." sqref="B122" xr:uid="{3D3C9040-8B98-47F6-BFC1-D1309E562BF0}">
      <formula1>SD_D_PL_UDF_1255_Name</formula1>
    </dataValidation>
    <dataValidation type="list" errorStyle="warning" showInputMessage="1" showErrorMessage="1" errorTitle="SmartDox" error="The value you entered for the dropdown is not valid." sqref="B56" xr:uid="{AD6C72A0-71E5-4518-B485-D6E03448505A}">
      <formula1>SD_D_PL_UDF_1256_Name</formula1>
    </dataValidation>
    <dataValidation type="list" errorStyle="warning" showInputMessage="1" showErrorMessage="1" errorTitle="SmartDox" error="The value you entered for the dropdown is not valid." sqref="B158 G158" xr:uid="{C7A47488-4D3D-4B71-92A1-BA2FE4EEF966}">
      <formula1>SD_D_PL_State_Name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3553-4C94-4144-B78E-8C25661B5CCF}">
  <sheetPr codeName="Sheet9">
    <tabColor rgb="FF92D050"/>
  </sheetPr>
  <dimension ref="A1:L129"/>
  <sheetViews>
    <sheetView topLeftCell="A103" zoomScaleNormal="100" workbookViewId="0">
      <selection activeCell="B4" sqref="B4"/>
    </sheetView>
  </sheetViews>
  <sheetFormatPr defaultColWidth="8.86328125" defaultRowHeight="14.25" x14ac:dyDescent="0.45"/>
  <cols>
    <col min="1" max="1" width="59.59765625" style="54" customWidth="1"/>
    <col min="2" max="2" width="24.265625" style="54" customWidth="1"/>
    <col min="3" max="3" width="15.3984375" style="54" customWidth="1"/>
    <col min="4" max="4" width="9.1328125" style="54" hidden="1" customWidth="1"/>
    <col min="5" max="5" width="16" style="54" customWidth="1"/>
    <col min="6" max="16384" width="8.86328125" style="54"/>
  </cols>
  <sheetData>
    <row r="1" spans="1:4" s="58" customFormat="1" ht="28.7" customHeight="1" x14ac:dyDescent="0.45">
      <c r="A1" s="929" t="s">
        <v>494</v>
      </c>
      <c r="B1" s="929"/>
      <c r="C1" s="929"/>
      <c r="D1" s="929"/>
    </row>
    <row r="2" spans="1:4" ht="15" customHeight="1" x14ac:dyDescent="0.45">
      <c r="A2" s="81" t="s">
        <v>495</v>
      </c>
      <c r="B2" s="81"/>
    </row>
    <row r="3" spans="1:4" s="58" customFormat="1" ht="18" customHeight="1" x14ac:dyDescent="0.45">
      <c r="A3" s="60" t="s">
        <v>496</v>
      </c>
      <c r="B3" s="60" t="s">
        <v>94</v>
      </c>
      <c r="C3" s="60" t="s">
        <v>497</v>
      </c>
    </row>
    <row r="4" spans="1:4" s="218" customFormat="1" ht="13.9" x14ac:dyDescent="0.45">
      <c r="A4" s="551" t="s">
        <v>498</v>
      </c>
      <c r="B4" s="552"/>
      <c r="C4" s="553" t="e">
        <f>B4/'Unit Mix and Rents'!$F$76</f>
        <v>#DIV/0!</v>
      </c>
    </row>
    <row r="5" spans="1:4" s="218" customFormat="1" ht="13.9" x14ac:dyDescent="0.45">
      <c r="A5" s="551" t="s">
        <v>499</v>
      </c>
      <c r="B5" s="552"/>
      <c r="C5" s="553" t="e">
        <f>B5/'Unit Mix and Rents'!$F$76</f>
        <v>#DIV/0!</v>
      </c>
    </row>
    <row r="6" spans="1:4" s="218" customFormat="1" ht="13.9" x14ac:dyDescent="0.45">
      <c r="A6" s="551" t="s">
        <v>500</v>
      </c>
      <c r="B6" s="552"/>
      <c r="C6" s="553" t="e">
        <f>B6/'Unit Mix and Rents'!$F$76</f>
        <v>#DIV/0!</v>
      </c>
    </row>
    <row r="7" spans="1:4" s="218" customFormat="1" ht="13.9" x14ac:dyDescent="0.45">
      <c r="A7" s="554" t="s">
        <v>501</v>
      </c>
      <c r="B7" s="555">
        <f>SUM(B4:B6)</f>
        <v>0</v>
      </c>
      <c r="C7" s="553" t="e">
        <f>B7/'Unit Mix and Rents'!$F$76</f>
        <v>#DIV/0!</v>
      </c>
    </row>
    <row r="8" spans="1:4" ht="18" customHeight="1" x14ac:dyDescent="0.45">
      <c r="A8" s="60" t="s">
        <v>502</v>
      </c>
      <c r="B8" s="60"/>
      <c r="C8" s="60"/>
    </row>
    <row r="9" spans="1:4" s="218" customFormat="1" ht="13.9" x14ac:dyDescent="0.45">
      <c r="A9" s="551" t="s">
        <v>503</v>
      </c>
      <c r="B9" s="552"/>
      <c r="C9" s="553" t="e">
        <f>B9/'Unit Mix and Rents'!$F$76</f>
        <v>#DIV/0!</v>
      </c>
    </row>
    <row r="10" spans="1:4" s="218" customFormat="1" ht="13.9" x14ac:dyDescent="0.45">
      <c r="A10" s="551" t="s">
        <v>504</v>
      </c>
      <c r="B10" s="552"/>
      <c r="C10" s="553" t="e">
        <f>B10/'Unit Mix and Rents'!$F$76</f>
        <v>#DIV/0!</v>
      </c>
    </row>
    <row r="11" spans="1:4" s="218" customFormat="1" ht="13.9" x14ac:dyDescent="0.45">
      <c r="A11" s="554" t="s">
        <v>505</v>
      </c>
      <c r="B11" s="555">
        <f>SUM(B9:B10)</f>
        <v>0</v>
      </c>
      <c r="C11" s="553" t="e">
        <f>B11/'Unit Mix and Rents'!$F$76</f>
        <v>#DIV/0!</v>
      </c>
    </row>
    <row r="12" spans="1:4" ht="18" customHeight="1" x14ac:dyDescent="0.45">
      <c r="A12" s="60" t="s">
        <v>506</v>
      </c>
      <c r="B12" s="60"/>
      <c r="C12" s="60"/>
    </row>
    <row r="13" spans="1:4" s="218" customFormat="1" ht="13.9" x14ac:dyDescent="0.45">
      <c r="A13" s="551" t="s">
        <v>507</v>
      </c>
      <c r="B13" s="552"/>
      <c r="C13" s="553" t="e">
        <f>B13/'Unit Mix and Rents'!$F$76</f>
        <v>#DIV/0!</v>
      </c>
    </row>
    <row r="14" spans="1:4" s="218" customFormat="1" ht="13.9" x14ac:dyDescent="0.45">
      <c r="A14" s="551" t="s">
        <v>508</v>
      </c>
      <c r="B14" s="552"/>
      <c r="C14" s="553" t="e">
        <f>B14/'Unit Mix and Rents'!$F$76</f>
        <v>#DIV/0!</v>
      </c>
    </row>
    <row r="15" spans="1:4" s="218" customFormat="1" ht="13.9" x14ac:dyDescent="0.45">
      <c r="A15" s="551" t="s">
        <v>509</v>
      </c>
      <c r="B15" s="552"/>
      <c r="C15" s="553" t="e">
        <f>B15/'Unit Mix and Rents'!$F$76</f>
        <v>#DIV/0!</v>
      </c>
    </row>
    <row r="16" spans="1:4" s="218" customFormat="1" ht="13.9" x14ac:dyDescent="0.45">
      <c r="A16" s="551" t="s">
        <v>510</v>
      </c>
      <c r="B16" s="552"/>
      <c r="C16" s="553" t="e">
        <f>B16/'Unit Mix and Rents'!$F$76</f>
        <v>#DIV/0!</v>
      </c>
    </row>
    <row r="17" spans="1:4" s="218" customFormat="1" ht="13.9" x14ac:dyDescent="0.45">
      <c r="A17" s="551" t="s">
        <v>511</v>
      </c>
      <c r="B17" s="552"/>
      <c r="C17" s="553" t="e">
        <f>B17/'Unit Mix and Rents'!$F$76</f>
        <v>#DIV/0!</v>
      </c>
      <c r="D17" s="99" t="e">
        <f>B17/(B27+B11-B17-B18-B19)</f>
        <v>#DIV/0!</v>
      </c>
    </row>
    <row r="18" spans="1:4" s="218" customFormat="1" ht="13.9" x14ac:dyDescent="0.45">
      <c r="A18" s="551" t="s">
        <v>512</v>
      </c>
      <c r="B18" s="552"/>
      <c r="C18" s="553" t="e">
        <f>B18/'Unit Mix and Rents'!$F$76</f>
        <v>#DIV/0!</v>
      </c>
      <c r="D18" s="99" t="e">
        <f>B18/(B27+B11-B17-B18-B19)</f>
        <v>#DIV/0!</v>
      </c>
    </row>
    <row r="19" spans="1:4" s="218" customFormat="1" ht="13.9" x14ac:dyDescent="0.45">
      <c r="A19" s="551" t="s">
        <v>513</v>
      </c>
      <c r="B19" s="552"/>
      <c r="C19" s="553" t="e">
        <f>B19/'Unit Mix and Rents'!$F$76</f>
        <v>#DIV/0!</v>
      </c>
      <c r="D19" s="99" t="e">
        <f>B19/(B27+B11-B17-B18-B19)</f>
        <v>#DIV/0!</v>
      </c>
    </row>
    <row r="20" spans="1:4" s="218" customFormat="1" ht="13.9" x14ac:dyDescent="0.45">
      <c r="A20" s="551" t="s">
        <v>514</v>
      </c>
      <c r="B20" s="552"/>
      <c r="C20" s="553" t="e">
        <f>B20/'Unit Mix and Rents'!$F$76</f>
        <v>#DIV/0!</v>
      </c>
      <c r="D20" s="99" t="e">
        <f>(B20)/(B11+B27-B21-B20)</f>
        <v>#DIV/0!</v>
      </c>
    </row>
    <row r="21" spans="1:4" s="218" customFormat="1" ht="13.9" x14ac:dyDescent="0.45">
      <c r="A21" s="551" t="s">
        <v>515</v>
      </c>
      <c r="B21" s="552"/>
      <c r="C21" s="553" t="e">
        <f>B21/'Unit Mix and Rents'!$F$76</f>
        <v>#DIV/0!</v>
      </c>
      <c r="D21" s="99" t="e">
        <f>(B21)/(B11+B27-B21-B20)</f>
        <v>#DIV/0!</v>
      </c>
    </row>
    <row r="22" spans="1:4" s="218" customFormat="1" ht="13.9" x14ac:dyDescent="0.45">
      <c r="A22" s="551" t="s">
        <v>516</v>
      </c>
      <c r="B22" s="552"/>
      <c r="C22" s="553" t="e">
        <f>B22/'Unit Mix and Rents'!$F$76</f>
        <v>#DIV/0!</v>
      </c>
    </row>
    <row r="23" spans="1:4" s="218" customFormat="1" ht="13.9" x14ac:dyDescent="0.45">
      <c r="A23" s="551" t="s">
        <v>517</v>
      </c>
      <c r="B23" s="556"/>
      <c r="C23" s="553" t="e">
        <f>B23/'Unit Mix and Rents'!$F$76</f>
        <v>#DIV/0!</v>
      </c>
    </row>
    <row r="24" spans="1:4" s="218" customFormat="1" ht="13.9" x14ac:dyDescent="0.45">
      <c r="A24" s="557" t="str">
        <f t="shared" ref="A24:A26" si="0">"Other (Specify)"</f>
        <v>Other (Specify)</v>
      </c>
      <c r="B24" s="558"/>
      <c r="C24" s="553" t="e">
        <f>B24/'Unit Mix and Rents'!$F$76</f>
        <v>#DIV/0!</v>
      </c>
    </row>
    <row r="25" spans="1:4" s="218" customFormat="1" ht="13.9" x14ac:dyDescent="0.45">
      <c r="A25" s="557" t="str">
        <f t="shared" si="0"/>
        <v>Other (Specify)</v>
      </c>
      <c r="B25" s="558"/>
      <c r="C25" s="553" t="e">
        <f>B25/'Unit Mix and Rents'!$F$76</f>
        <v>#DIV/0!</v>
      </c>
    </row>
    <row r="26" spans="1:4" s="218" customFormat="1" ht="13.9" x14ac:dyDescent="0.45">
      <c r="A26" s="557" t="str">
        <f t="shared" si="0"/>
        <v>Other (Specify)</v>
      </c>
      <c r="B26" s="558"/>
      <c r="C26" s="553" t="e">
        <f>B26/'Unit Mix and Rents'!$F$76</f>
        <v>#DIV/0!</v>
      </c>
    </row>
    <row r="27" spans="1:4" s="218" customFormat="1" ht="13.9" x14ac:dyDescent="0.45">
      <c r="A27" s="554" t="s">
        <v>518</v>
      </c>
      <c r="B27" s="555">
        <f>SUM(B13:B26)</f>
        <v>0</v>
      </c>
      <c r="C27" s="553" t="e">
        <f>B27/'Unit Mix and Rents'!$F$76</f>
        <v>#DIV/0!</v>
      </c>
    </row>
    <row r="28" spans="1:4" ht="18" customHeight="1" x14ac:dyDescent="0.45">
      <c r="A28" s="60" t="s">
        <v>519</v>
      </c>
      <c r="B28" s="60"/>
      <c r="C28" s="60"/>
    </row>
    <row r="29" spans="1:4" s="218" customFormat="1" ht="13.9" x14ac:dyDescent="0.45">
      <c r="A29" s="551" t="s">
        <v>520</v>
      </c>
      <c r="B29" s="552"/>
      <c r="C29" s="553" t="e">
        <f>B29/'Unit Mix and Rents'!$F$76</f>
        <v>#DIV/0!</v>
      </c>
    </row>
    <row r="30" spans="1:4" s="218" customFormat="1" ht="13.9" x14ac:dyDescent="0.45">
      <c r="A30" s="551" t="s">
        <v>521</v>
      </c>
      <c r="B30" s="552"/>
      <c r="C30" s="553" t="e">
        <f>B30/'Unit Mix and Rents'!$F$76</f>
        <v>#DIV/0!</v>
      </c>
    </row>
    <row r="31" spans="1:4" s="218" customFormat="1" ht="13.9" x14ac:dyDescent="0.45">
      <c r="A31" s="551" t="s">
        <v>522</v>
      </c>
      <c r="B31" s="552"/>
      <c r="C31" s="553" t="e">
        <f>B31/'Unit Mix and Rents'!$F$76</f>
        <v>#DIV/0!</v>
      </c>
    </row>
    <row r="32" spans="1:4" s="218" customFormat="1" ht="13.9" x14ac:dyDescent="0.45">
      <c r="A32" s="551" t="s">
        <v>523</v>
      </c>
      <c r="B32" s="552"/>
      <c r="C32" s="553" t="e">
        <f>B32/'Unit Mix and Rents'!$F$76</f>
        <v>#DIV/0!</v>
      </c>
    </row>
    <row r="33" spans="1:5" s="218" customFormat="1" ht="13.9" x14ac:dyDescent="0.45">
      <c r="A33" s="551" t="s">
        <v>524</v>
      </c>
      <c r="B33" s="552"/>
      <c r="C33" s="553" t="e">
        <f>B33/'Unit Mix and Rents'!$F$76</f>
        <v>#DIV/0!</v>
      </c>
    </row>
    <row r="34" spans="1:5" s="218" customFormat="1" ht="13.9" x14ac:dyDescent="0.45">
      <c r="A34" s="551" t="s">
        <v>525</v>
      </c>
      <c r="B34" s="552"/>
      <c r="C34" s="553" t="e">
        <f>B34/'Unit Mix and Rents'!$F$76</f>
        <v>#DIV/0!</v>
      </c>
    </row>
    <row r="35" spans="1:5" s="218" customFormat="1" ht="13.9" x14ac:dyDescent="0.45">
      <c r="A35" s="551" t="s">
        <v>526</v>
      </c>
      <c r="B35" s="552"/>
      <c r="C35" s="553" t="e">
        <f>B35/'Unit Mix and Rents'!$F$76</f>
        <v>#DIV/0!</v>
      </c>
    </row>
    <row r="36" spans="1:5" s="218" customFormat="1" ht="13.9" x14ac:dyDescent="0.45">
      <c r="A36" s="551" t="s">
        <v>527</v>
      </c>
      <c r="B36" s="552"/>
      <c r="C36" s="553" t="e">
        <f>B36/'Unit Mix and Rents'!$F$76</f>
        <v>#DIV/0!</v>
      </c>
    </row>
    <row r="37" spans="1:5" s="218" customFormat="1" ht="13.9" x14ac:dyDescent="0.45">
      <c r="A37" s="551" t="s">
        <v>528</v>
      </c>
      <c r="B37" s="552"/>
      <c r="C37" s="553" t="e">
        <f>B37/'Unit Mix and Rents'!$F$76</f>
        <v>#DIV/0!</v>
      </c>
    </row>
    <row r="38" spans="1:5" s="218" customFormat="1" ht="13.9" x14ac:dyDescent="0.45">
      <c r="A38" s="551" t="s">
        <v>529</v>
      </c>
      <c r="B38" s="552"/>
      <c r="C38" s="553" t="e">
        <f>B38/'Unit Mix and Rents'!$F$76</f>
        <v>#DIV/0!</v>
      </c>
    </row>
    <row r="39" spans="1:5" s="218" customFormat="1" ht="13.9" x14ac:dyDescent="0.45">
      <c r="A39" s="551" t="s">
        <v>530</v>
      </c>
      <c r="B39" s="556"/>
      <c r="C39" s="553" t="e">
        <f>B39/'Unit Mix and Rents'!$F$76</f>
        <v>#DIV/0!</v>
      </c>
    </row>
    <row r="40" spans="1:5" s="218" customFormat="1" ht="13.9" x14ac:dyDescent="0.45">
      <c r="A40" s="557" t="s">
        <v>531</v>
      </c>
      <c r="B40" s="558"/>
      <c r="C40" s="553" t="e">
        <f>B40/'Unit Mix and Rents'!$F$76</f>
        <v>#DIV/0!</v>
      </c>
    </row>
    <row r="41" spans="1:5" s="218" customFormat="1" ht="13.9" x14ac:dyDescent="0.45">
      <c r="A41" s="557" t="s">
        <v>531</v>
      </c>
      <c r="B41" s="558"/>
      <c r="C41" s="553" t="e">
        <f>B41/'Unit Mix and Rents'!$F$76</f>
        <v>#DIV/0!</v>
      </c>
    </row>
    <row r="42" spans="1:5" s="218" customFormat="1" ht="13.9" x14ac:dyDescent="0.45">
      <c r="A42" s="557" t="s">
        <v>531</v>
      </c>
      <c r="B42" s="558"/>
      <c r="C42" s="553" t="e">
        <f>B42/'Unit Mix and Rents'!$F$76</f>
        <v>#DIV/0!</v>
      </c>
    </row>
    <row r="43" spans="1:5" s="218" customFormat="1" ht="13.9" x14ac:dyDescent="0.45">
      <c r="A43" s="554" t="s">
        <v>532</v>
      </c>
      <c r="B43" s="555">
        <f>SUM(B29:B42)</f>
        <v>0</v>
      </c>
      <c r="C43" s="553" t="e">
        <f>B43/'Unit Mix and Rents'!$F$76</f>
        <v>#DIV/0!</v>
      </c>
    </row>
    <row r="44" spans="1:5" ht="18" customHeight="1" x14ac:dyDescent="0.45">
      <c r="A44" s="60" t="s">
        <v>533</v>
      </c>
      <c r="B44" s="60"/>
      <c r="C44" s="60"/>
    </row>
    <row r="45" spans="1:5" s="218" customFormat="1" ht="13.9" x14ac:dyDescent="0.45">
      <c r="A45" s="551" t="s">
        <v>534</v>
      </c>
      <c r="B45" s="552"/>
      <c r="C45" s="553" t="e">
        <f>B45/'Unit Mix and Rents'!$F$76</f>
        <v>#DIV/0!</v>
      </c>
    </row>
    <row r="46" spans="1:5" s="218" customFormat="1" ht="13.9" x14ac:dyDescent="0.45">
      <c r="A46" s="551" t="s">
        <v>535</v>
      </c>
      <c r="B46" s="552"/>
      <c r="C46" s="553" t="e">
        <f>B46/'Unit Mix and Rents'!$F$76</f>
        <v>#DIV/0!</v>
      </c>
    </row>
    <row r="47" spans="1:5" s="218" customFormat="1" ht="13.9" x14ac:dyDescent="0.45">
      <c r="A47" s="551" t="s">
        <v>536</v>
      </c>
      <c r="B47" s="552"/>
      <c r="C47" s="553" t="e">
        <f>B47/'Unit Mix and Rents'!$F$76</f>
        <v>#DIV/0!</v>
      </c>
    </row>
    <row r="48" spans="1:5" s="218" customFormat="1" ht="13.9" x14ac:dyDescent="0.45">
      <c r="A48" s="551" t="s">
        <v>537</v>
      </c>
      <c r="B48" s="552"/>
      <c r="C48" s="553" t="e">
        <f>B48/'Unit Mix and Rents'!$F$76</f>
        <v>#DIV/0!</v>
      </c>
      <c r="E48" s="218" t="s">
        <v>538</v>
      </c>
    </row>
    <row r="49" spans="1:5" s="218" customFormat="1" ht="13.9" x14ac:dyDescent="0.45">
      <c r="A49" s="551" t="s">
        <v>539</v>
      </c>
      <c r="B49" s="552"/>
      <c r="C49" s="553" t="e">
        <f>B49/'Unit Mix and Rents'!$F$76</f>
        <v>#DIV/0!</v>
      </c>
    </row>
    <row r="50" spans="1:5" s="218" customFormat="1" ht="13.9" x14ac:dyDescent="0.45">
      <c r="A50" s="551" t="s">
        <v>540</v>
      </c>
      <c r="B50" s="552"/>
      <c r="C50" s="553" t="e">
        <f>B50/'Unit Mix and Rents'!$F$76</f>
        <v>#DIV/0!</v>
      </c>
    </row>
    <row r="51" spans="1:5" s="218" customFormat="1" ht="13.9" x14ac:dyDescent="0.45">
      <c r="A51" s="551" t="s">
        <v>541</v>
      </c>
      <c r="B51" s="552"/>
      <c r="C51" s="553" t="e">
        <f>B51/'Unit Mix and Rents'!$F$76</f>
        <v>#DIV/0!</v>
      </c>
    </row>
    <row r="52" spans="1:5" s="218" customFormat="1" ht="13.9" x14ac:dyDescent="0.45">
      <c r="A52" s="551" t="s">
        <v>542</v>
      </c>
      <c r="B52" s="552"/>
      <c r="C52" s="553" t="e">
        <f>B52/'Unit Mix and Rents'!$F$76</f>
        <v>#DIV/0!</v>
      </c>
    </row>
    <row r="53" spans="1:5" s="218" customFormat="1" ht="13.9" x14ac:dyDescent="0.45">
      <c r="A53" s="551" t="s">
        <v>543</v>
      </c>
      <c r="B53" s="552"/>
      <c r="C53" s="553" t="e">
        <f>B53/'Unit Mix and Rents'!$F$76</f>
        <v>#DIV/0!</v>
      </c>
    </row>
    <row r="54" spans="1:5" s="218" customFormat="1" ht="13.9" x14ac:dyDescent="0.45">
      <c r="A54" s="551" t="s">
        <v>544</v>
      </c>
      <c r="B54" s="552"/>
      <c r="C54" s="553" t="e">
        <f>B54/'Unit Mix and Rents'!$F$76</f>
        <v>#DIV/0!</v>
      </c>
    </row>
    <row r="55" spans="1:5" s="218" customFormat="1" ht="13.9" x14ac:dyDescent="0.45">
      <c r="A55" s="551" t="s">
        <v>545</v>
      </c>
      <c r="B55" s="552"/>
      <c r="C55" s="553" t="e">
        <f>B55/'Unit Mix and Rents'!$F$76</f>
        <v>#DIV/0!</v>
      </c>
    </row>
    <row r="56" spans="1:5" s="218" customFormat="1" ht="13.9" x14ac:dyDescent="0.45">
      <c r="A56" s="551" t="s">
        <v>546</v>
      </c>
      <c r="B56" s="552"/>
      <c r="C56" s="553" t="e">
        <f>B56/'Unit Mix and Rents'!$F$76</f>
        <v>#DIV/0!</v>
      </c>
    </row>
    <row r="57" spans="1:5" s="218" customFormat="1" ht="13.9" x14ac:dyDescent="0.45">
      <c r="A57" s="551" t="s">
        <v>547</v>
      </c>
      <c r="B57" s="552"/>
      <c r="C57" s="553" t="e">
        <f>B57/'Unit Mix and Rents'!$F$76</f>
        <v>#DIV/0!</v>
      </c>
    </row>
    <row r="58" spans="1:5" s="218" customFormat="1" ht="13.9" x14ac:dyDescent="0.45">
      <c r="A58" s="551" t="s">
        <v>548</v>
      </c>
      <c r="B58" s="552"/>
      <c r="C58" s="553" t="e">
        <f>B58/'Unit Mix and Rents'!$F$76</f>
        <v>#DIV/0!</v>
      </c>
      <c r="E58" s="218" t="s">
        <v>538</v>
      </c>
    </row>
    <row r="59" spans="1:5" s="218" customFormat="1" ht="13.9" x14ac:dyDescent="0.45">
      <c r="A59" s="551" t="s">
        <v>549</v>
      </c>
      <c r="B59" s="556"/>
      <c r="C59" s="553" t="e">
        <f>B59/'Unit Mix and Rents'!$F$76</f>
        <v>#DIV/0!</v>
      </c>
      <c r="E59" s="218" t="s">
        <v>538</v>
      </c>
    </row>
    <row r="60" spans="1:5" s="218" customFormat="1" ht="13.9" x14ac:dyDescent="0.45">
      <c r="A60" s="557" t="str">
        <f t="shared" ref="A60:A62" si="1">"Other (Specify)"</f>
        <v>Other (Specify)</v>
      </c>
      <c r="B60" s="558"/>
      <c r="C60" s="553" t="e">
        <f>B60/'Unit Mix and Rents'!$F$76</f>
        <v>#DIV/0!</v>
      </c>
    </row>
    <row r="61" spans="1:5" s="218" customFormat="1" ht="13.9" x14ac:dyDescent="0.45">
      <c r="A61" s="557" t="str">
        <f t="shared" si="1"/>
        <v>Other (Specify)</v>
      </c>
      <c r="B61" s="558"/>
      <c r="C61" s="553" t="e">
        <f>B61/'Unit Mix and Rents'!$F$76</f>
        <v>#DIV/0!</v>
      </c>
    </row>
    <row r="62" spans="1:5" s="218" customFormat="1" ht="13.9" x14ac:dyDescent="0.45">
      <c r="A62" s="557" t="str">
        <f t="shared" si="1"/>
        <v>Other (Specify)</v>
      </c>
      <c r="B62" s="558"/>
      <c r="C62" s="553" t="e">
        <f>B62/'Unit Mix and Rents'!$F$76</f>
        <v>#DIV/0!</v>
      </c>
    </row>
    <row r="63" spans="1:5" s="218" customFormat="1" ht="13.9" x14ac:dyDescent="0.45">
      <c r="A63" s="554" t="s">
        <v>550</v>
      </c>
      <c r="B63" s="555">
        <f>SUM(B45:B62)</f>
        <v>0</v>
      </c>
      <c r="C63" s="553" t="e">
        <f>B63/'Unit Mix and Rents'!$F$76</f>
        <v>#DIV/0!</v>
      </c>
    </row>
    <row r="64" spans="1:5" ht="18" customHeight="1" x14ac:dyDescent="0.45">
      <c r="A64" s="60" t="s">
        <v>551</v>
      </c>
      <c r="B64" s="60"/>
      <c r="C64" s="60"/>
    </row>
    <row r="65" spans="1:3" s="218" customFormat="1" ht="13.9" x14ac:dyDescent="0.45">
      <c r="A65" s="551" t="s">
        <v>552</v>
      </c>
      <c r="B65" s="552"/>
      <c r="C65" s="553" t="e">
        <f>B65/'Unit Mix and Rents'!$F$76</f>
        <v>#DIV/0!</v>
      </c>
    </row>
    <row r="66" spans="1:3" s="218" customFormat="1" ht="13.9" x14ac:dyDescent="0.45">
      <c r="A66" s="551" t="s">
        <v>553</v>
      </c>
      <c r="B66" s="552"/>
      <c r="C66" s="553" t="e">
        <f>B66/'Unit Mix and Rents'!$F$76</f>
        <v>#DIV/0!</v>
      </c>
    </row>
    <row r="67" spans="1:3" s="218" customFormat="1" ht="13.9" x14ac:dyDescent="0.45">
      <c r="A67" s="551" t="s">
        <v>554</v>
      </c>
      <c r="B67" s="552"/>
      <c r="C67" s="553" t="e">
        <f>B67/'Unit Mix and Rents'!$F$76</f>
        <v>#DIV/0!</v>
      </c>
    </row>
    <row r="68" spans="1:3" s="218" customFormat="1" ht="13.9" x14ac:dyDescent="0.45">
      <c r="A68" s="551" t="s">
        <v>555</v>
      </c>
      <c r="B68" s="552"/>
      <c r="C68" s="553" t="e">
        <f>B68/'Unit Mix and Rents'!$F$76</f>
        <v>#DIV/0!</v>
      </c>
    </row>
    <row r="69" spans="1:3" s="218" customFormat="1" ht="13.9" x14ac:dyDescent="0.45">
      <c r="A69" s="551" t="s">
        <v>556</v>
      </c>
      <c r="B69" s="552"/>
      <c r="C69" s="553" t="e">
        <f>B69/'Unit Mix and Rents'!$F$76</f>
        <v>#DIV/0!</v>
      </c>
    </row>
    <row r="70" spans="1:3" s="218" customFormat="1" ht="13.9" x14ac:dyDescent="0.45">
      <c r="A70" s="551" t="s">
        <v>557</v>
      </c>
      <c r="B70" s="552"/>
      <c r="C70" s="553" t="e">
        <f>B70/'Unit Mix and Rents'!$F$76</f>
        <v>#DIV/0!</v>
      </c>
    </row>
    <row r="71" spans="1:3" s="218" customFormat="1" ht="13.9" x14ac:dyDescent="0.45">
      <c r="A71" s="551" t="s">
        <v>558</v>
      </c>
      <c r="B71" s="552"/>
      <c r="C71" s="553" t="e">
        <f>B71/'Unit Mix and Rents'!$F$76</f>
        <v>#DIV/0!</v>
      </c>
    </row>
    <row r="72" spans="1:3" s="218" customFormat="1" ht="13.9" x14ac:dyDescent="0.45">
      <c r="A72" s="551" t="s">
        <v>559</v>
      </c>
      <c r="B72" s="552"/>
      <c r="C72" s="553" t="e">
        <f>B72/'Unit Mix and Rents'!$F$76</f>
        <v>#DIV/0!</v>
      </c>
    </row>
    <row r="73" spans="1:3" s="218" customFormat="1" ht="13.9" x14ac:dyDescent="0.45">
      <c r="A73" s="551" t="s">
        <v>560</v>
      </c>
      <c r="B73" s="552"/>
      <c r="C73" s="553" t="e">
        <f>B73/'Unit Mix and Rents'!$F$76</f>
        <v>#DIV/0!</v>
      </c>
    </row>
    <row r="74" spans="1:3" s="218" customFormat="1" ht="13.9" x14ac:dyDescent="0.45">
      <c r="A74" s="551" t="s">
        <v>561</v>
      </c>
      <c r="B74" s="552"/>
      <c r="C74" s="553" t="e">
        <f>B74/'Unit Mix and Rents'!$F$76</f>
        <v>#DIV/0!</v>
      </c>
    </row>
    <row r="75" spans="1:3" s="218" customFormat="1" ht="13.9" x14ac:dyDescent="0.45">
      <c r="A75" s="551" t="s">
        <v>562</v>
      </c>
      <c r="B75" s="552"/>
      <c r="C75" s="553" t="e">
        <f>B75/'Unit Mix and Rents'!$F$76</f>
        <v>#DIV/0!</v>
      </c>
    </row>
    <row r="76" spans="1:3" s="218" customFormat="1" ht="13.9" x14ac:dyDescent="0.45">
      <c r="A76" s="551" t="s">
        <v>563</v>
      </c>
      <c r="B76" s="552"/>
      <c r="C76" s="553" t="e">
        <f>B76/'Unit Mix and Rents'!$F$76</f>
        <v>#DIV/0!</v>
      </c>
    </row>
    <row r="77" spans="1:3" s="218" customFormat="1" ht="13.9" x14ac:dyDescent="0.45">
      <c r="A77" s="551" t="s">
        <v>564</v>
      </c>
      <c r="B77" s="552"/>
      <c r="C77" s="553" t="e">
        <f>B77/'Unit Mix and Rents'!$F$76</f>
        <v>#DIV/0!</v>
      </c>
    </row>
    <row r="78" spans="1:3" s="218" customFormat="1" ht="13.9" x14ac:dyDescent="0.45">
      <c r="A78" s="551" t="s">
        <v>565</v>
      </c>
      <c r="B78" s="552"/>
      <c r="C78" s="553" t="e">
        <f>B78/'Unit Mix and Rents'!$F$76</f>
        <v>#DIV/0!</v>
      </c>
    </row>
    <row r="79" spans="1:3" s="218" customFormat="1" ht="13.9" x14ac:dyDescent="0.45">
      <c r="A79" s="551" t="s">
        <v>566</v>
      </c>
      <c r="B79" s="552"/>
      <c r="C79" s="553" t="e">
        <f>B79/'Unit Mix and Rents'!$F$76</f>
        <v>#DIV/0!</v>
      </c>
    </row>
    <row r="80" spans="1:3" s="218" customFormat="1" ht="13.9" x14ac:dyDescent="0.45">
      <c r="A80" s="551" t="s">
        <v>567</v>
      </c>
      <c r="B80" s="552"/>
      <c r="C80" s="553" t="e">
        <f>B80/'Unit Mix and Rents'!$F$76</f>
        <v>#DIV/0!</v>
      </c>
    </row>
    <row r="81" spans="1:3" s="218" customFormat="1" ht="13.9" x14ac:dyDescent="0.45">
      <c r="A81" s="557" t="str">
        <f t="shared" ref="A81:A83" si="2">"Other (Specify)"</f>
        <v>Other (Specify)</v>
      </c>
      <c r="B81" s="558"/>
      <c r="C81" s="553" t="e">
        <f>B81/'Unit Mix and Rents'!$F$76</f>
        <v>#DIV/0!</v>
      </c>
    </row>
    <row r="82" spans="1:3" s="218" customFormat="1" ht="13.9" x14ac:dyDescent="0.45">
      <c r="A82" s="557" t="str">
        <f t="shared" si="2"/>
        <v>Other (Specify)</v>
      </c>
      <c r="B82" s="558"/>
      <c r="C82" s="553" t="e">
        <f>B82/'Unit Mix and Rents'!$F$76</f>
        <v>#DIV/0!</v>
      </c>
    </row>
    <row r="83" spans="1:3" s="218" customFormat="1" ht="13.9" x14ac:dyDescent="0.45">
      <c r="A83" s="557" t="str">
        <f t="shared" si="2"/>
        <v>Other (Specify)</v>
      </c>
      <c r="B83" s="558"/>
      <c r="C83" s="553" t="e">
        <f>B83/'Unit Mix and Rents'!$F$76</f>
        <v>#DIV/0!</v>
      </c>
    </row>
    <row r="84" spans="1:3" s="218" customFormat="1" ht="13.9" x14ac:dyDescent="0.45">
      <c r="A84" s="554" t="s">
        <v>568</v>
      </c>
      <c r="B84" s="555">
        <f>SUM(B65:B83)</f>
        <v>0</v>
      </c>
      <c r="C84" s="553" t="e">
        <f>B84/'Unit Mix and Rents'!$F$76</f>
        <v>#DIV/0!</v>
      </c>
    </row>
    <row r="85" spans="1:3" ht="18" customHeight="1" x14ac:dyDescent="0.45">
      <c r="A85" s="60" t="s">
        <v>569</v>
      </c>
      <c r="B85" s="60"/>
      <c r="C85" s="60"/>
    </row>
    <row r="86" spans="1:3" s="218" customFormat="1" ht="13.9" x14ac:dyDescent="0.45">
      <c r="A86" s="551" t="s">
        <v>570</v>
      </c>
      <c r="B86" s="552"/>
      <c r="C86" s="553" t="e">
        <f>B86/'Unit Mix and Rents'!$F$76</f>
        <v>#DIV/0!</v>
      </c>
    </row>
    <row r="87" spans="1:3" s="218" customFormat="1" ht="13.9" x14ac:dyDescent="0.45">
      <c r="A87" s="551" t="s">
        <v>571</v>
      </c>
      <c r="B87" s="552"/>
      <c r="C87" s="553" t="e">
        <f>B87/'Unit Mix and Rents'!$F$76</f>
        <v>#DIV/0!</v>
      </c>
    </row>
    <row r="88" spans="1:3" s="218" customFormat="1" ht="13.9" x14ac:dyDescent="0.45">
      <c r="A88" s="551" t="s">
        <v>572</v>
      </c>
      <c r="B88" s="552"/>
      <c r="C88" s="553" t="e">
        <f>B88/'Unit Mix and Rents'!$F$76</f>
        <v>#DIV/0!</v>
      </c>
    </row>
    <row r="89" spans="1:3" s="218" customFormat="1" ht="13.9" x14ac:dyDescent="0.45">
      <c r="A89" s="551" t="s">
        <v>573</v>
      </c>
      <c r="B89" s="552"/>
      <c r="C89" s="553" t="e">
        <f>B89/'Unit Mix and Rents'!$F$76</f>
        <v>#DIV/0!</v>
      </c>
    </row>
    <row r="90" spans="1:3" s="218" customFormat="1" ht="13.9" x14ac:dyDescent="0.45">
      <c r="A90" s="551" t="s">
        <v>574</v>
      </c>
      <c r="B90" s="552"/>
      <c r="C90" s="553" t="e">
        <f>B90/'Unit Mix and Rents'!$F$76</f>
        <v>#DIV/0!</v>
      </c>
    </row>
    <row r="91" spans="1:3" s="218" customFormat="1" ht="13.9" x14ac:dyDescent="0.45">
      <c r="A91" s="551" t="s">
        <v>575</v>
      </c>
      <c r="B91" s="552"/>
      <c r="C91" s="553" t="e">
        <f>B91/'Unit Mix and Rents'!$F$76</f>
        <v>#DIV/0!</v>
      </c>
    </row>
    <row r="92" spans="1:3" s="218" customFormat="1" ht="13.9" x14ac:dyDescent="0.45">
      <c r="A92" s="551" t="s">
        <v>576</v>
      </c>
      <c r="B92" s="552"/>
      <c r="C92" s="553" t="e">
        <f>B92/'Unit Mix and Rents'!$F$76</f>
        <v>#DIV/0!</v>
      </c>
    </row>
    <row r="93" spans="1:3" s="218" customFormat="1" ht="13.9" x14ac:dyDescent="0.45">
      <c r="A93" s="551" t="s">
        <v>577</v>
      </c>
      <c r="B93" s="552"/>
      <c r="C93" s="553" t="e">
        <f>B93/'Unit Mix and Rents'!$F$76</f>
        <v>#DIV/0!</v>
      </c>
    </row>
    <row r="94" spans="1:3" s="218" customFormat="1" ht="13.9" x14ac:dyDescent="0.45">
      <c r="A94" s="551" t="s">
        <v>578</v>
      </c>
      <c r="B94" s="552"/>
      <c r="C94" s="553" t="e">
        <f>B94/'Unit Mix and Rents'!$F$76</f>
        <v>#DIV/0!</v>
      </c>
    </row>
    <row r="95" spans="1:3" s="218" customFormat="1" ht="13.9" x14ac:dyDescent="0.45">
      <c r="A95" s="551" t="s">
        <v>579</v>
      </c>
      <c r="B95" s="552"/>
      <c r="C95" s="553" t="e">
        <f>B95/'Unit Mix and Rents'!$F$76</f>
        <v>#DIV/0!</v>
      </c>
    </row>
    <row r="96" spans="1:3" s="218" customFormat="1" ht="13.9" x14ac:dyDescent="0.45">
      <c r="A96" s="551" t="s">
        <v>580</v>
      </c>
      <c r="B96" s="552"/>
      <c r="C96" s="553" t="e">
        <f>B96/'Unit Mix and Rents'!$F$76</f>
        <v>#DIV/0!</v>
      </c>
    </row>
    <row r="97" spans="1:5" s="218" customFormat="1" ht="13.9" x14ac:dyDescent="0.45">
      <c r="A97" s="551" t="s">
        <v>581</v>
      </c>
      <c r="B97" s="552"/>
      <c r="C97" s="553" t="e">
        <f>B97/'Unit Mix and Rents'!$F$76</f>
        <v>#DIV/0!</v>
      </c>
    </row>
    <row r="98" spans="1:5" s="218" customFormat="1" ht="13.9" x14ac:dyDescent="0.45">
      <c r="A98" s="551" t="s">
        <v>582</v>
      </c>
      <c r="B98" s="556"/>
      <c r="C98" s="553" t="e">
        <f>B98/'Unit Mix and Rents'!$F$76</f>
        <v>#DIV/0!</v>
      </c>
    </row>
    <row r="99" spans="1:5" s="218" customFormat="1" ht="13.9" x14ac:dyDescent="0.45">
      <c r="A99" s="557" t="str">
        <f t="shared" ref="A99:A101" si="3">"Other (Specify)"</f>
        <v>Other (Specify)</v>
      </c>
      <c r="B99" s="558"/>
      <c r="C99" s="553" t="e">
        <f>B99/'Unit Mix and Rents'!$F$76</f>
        <v>#DIV/0!</v>
      </c>
    </row>
    <row r="100" spans="1:5" s="218" customFormat="1" ht="13.9" x14ac:dyDescent="0.45">
      <c r="A100" s="557" t="str">
        <f t="shared" si="3"/>
        <v>Other (Specify)</v>
      </c>
      <c r="B100" s="558"/>
      <c r="C100" s="553" t="e">
        <f>B100/'Unit Mix and Rents'!$F$76</f>
        <v>#DIV/0!</v>
      </c>
    </row>
    <row r="101" spans="1:5" s="218" customFormat="1" ht="13.9" x14ac:dyDescent="0.45">
      <c r="A101" s="557" t="str">
        <f t="shared" si="3"/>
        <v>Other (Specify)</v>
      </c>
      <c r="B101" s="558"/>
      <c r="C101" s="553" t="e">
        <f>B101/'Unit Mix and Rents'!$F$76</f>
        <v>#DIV/0!</v>
      </c>
    </row>
    <row r="102" spans="1:5" s="218" customFormat="1" ht="13.9" x14ac:dyDescent="0.45">
      <c r="A102" s="554" t="s">
        <v>583</v>
      </c>
      <c r="B102" s="555">
        <f>SUM(B86:B101)</f>
        <v>0</v>
      </c>
      <c r="C102" s="553" t="e">
        <f>B102/'Unit Mix and Rents'!$F$76</f>
        <v>#DIV/0!</v>
      </c>
    </row>
    <row r="103" spans="1:5" ht="18" customHeight="1" x14ac:dyDescent="0.45">
      <c r="A103" s="60" t="s">
        <v>584</v>
      </c>
      <c r="B103" s="60"/>
      <c r="C103" s="60"/>
    </row>
    <row r="104" spans="1:5" s="218" customFormat="1" ht="13.9" x14ac:dyDescent="0.45">
      <c r="A104" s="551" t="s">
        <v>585</v>
      </c>
      <c r="B104" s="552"/>
      <c r="C104" s="553" t="e">
        <f>B104/'Unit Mix and Rents'!$F$76</f>
        <v>#DIV/0!</v>
      </c>
    </row>
    <row r="105" spans="1:5" s="218" customFormat="1" ht="13.9" x14ac:dyDescent="0.45">
      <c r="A105" s="551" t="s">
        <v>586</v>
      </c>
      <c r="B105" s="552"/>
      <c r="C105" s="553" t="e">
        <f>B105/'Unit Mix and Rents'!$F$76</f>
        <v>#DIV/0!</v>
      </c>
    </row>
    <row r="106" spans="1:5" s="218" customFormat="1" ht="13.9" x14ac:dyDescent="0.45">
      <c r="A106" s="551" t="s">
        <v>587</v>
      </c>
      <c r="B106" s="556"/>
      <c r="C106" s="553" t="e">
        <f>B106/'Unit Mix and Rents'!$F$76</f>
        <v>#DIV/0!</v>
      </c>
    </row>
    <row r="107" spans="1:5" s="218" customFormat="1" ht="13.9" x14ac:dyDescent="0.45">
      <c r="A107" s="557" t="str">
        <f t="shared" ref="A107:A109" si="4">"Other (Specify)"</f>
        <v>Other (Specify)</v>
      </c>
      <c r="B107" s="558"/>
      <c r="C107" s="553" t="e">
        <f>B107/'Unit Mix and Rents'!$F$76</f>
        <v>#DIV/0!</v>
      </c>
    </row>
    <row r="108" spans="1:5" s="218" customFormat="1" ht="13.9" x14ac:dyDescent="0.45">
      <c r="A108" s="557" t="str">
        <f t="shared" si="4"/>
        <v>Other (Specify)</v>
      </c>
      <c r="B108" s="558"/>
      <c r="C108" s="553" t="e">
        <f>B108/'Unit Mix and Rents'!$F$76</f>
        <v>#DIV/0!</v>
      </c>
    </row>
    <row r="109" spans="1:5" s="218" customFormat="1" ht="13.9" x14ac:dyDescent="0.45">
      <c r="A109" s="557" t="str">
        <f t="shared" si="4"/>
        <v>Other (Specify)</v>
      </c>
      <c r="B109" s="558"/>
      <c r="C109" s="553" t="e">
        <f>B109/'Unit Mix and Rents'!$F$76</f>
        <v>#DIV/0!</v>
      </c>
    </row>
    <row r="110" spans="1:5" s="218" customFormat="1" ht="13.9" x14ac:dyDescent="0.45">
      <c r="A110" s="554" t="s">
        <v>588</v>
      </c>
      <c r="B110" s="555">
        <f>SUM(B104:B109)</f>
        <v>0</v>
      </c>
      <c r="C110" s="553" t="e">
        <f>B110/'Unit Mix and Rents'!$F$76</f>
        <v>#DIV/0!</v>
      </c>
    </row>
    <row r="111" spans="1:5" ht="18" customHeight="1" x14ac:dyDescent="0.45">
      <c r="A111" s="60" t="s">
        <v>589</v>
      </c>
      <c r="B111" s="60"/>
      <c r="C111" s="60"/>
    </row>
    <row r="112" spans="1:5" s="218" customFormat="1" ht="13.9" x14ac:dyDescent="0.45">
      <c r="A112" s="551" t="s">
        <v>161</v>
      </c>
      <c r="B112" s="552"/>
      <c r="C112" s="559" t="e">
        <f>B112/'Unit Mix and Rents'!$F$76</f>
        <v>#DIV/0!</v>
      </c>
      <c r="D112" s="218">
        <f>IF(Application!B5="Option 2: Mixed-Income",ROUND(0.04*SUM(B7,B11,B27,B43,B63,B84,B102),0),IF(Application!B5="Option 1: Affordability-Driven",ROUND(0.07*SUM(B7,B11,B27,B43,B63,B84,B102),0),0))</f>
        <v>0</v>
      </c>
      <c r="E112" s="218" t="str">
        <f>_xlfn.CONCAT("MAX:",TEXT(D112,"$#,###,###")," | The maximum is a percentage of TDC less Investor costs, dev fees, and reserves; 7% for Option 1 and 4% for Option 2.")</f>
        <v>MAX:$ | The maximum is a percentage of TDC less Investor costs, dev fees, and reserves; 7% for Option 1 and 4% for Option 2.</v>
      </c>
    </row>
    <row r="113" spans="1:12" s="218" customFormat="1" ht="13.9" x14ac:dyDescent="0.45">
      <c r="A113" s="551" t="s">
        <v>590</v>
      </c>
      <c r="B113" s="552"/>
      <c r="C113" s="553" t="e">
        <f>B113/'Unit Mix and Rents'!$F$76</f>
        <v>#DIV/0!</v>
      </c>
    </row>
    <row r="114" spans="1:12" s="218" customFormat="1" ht="13.9" x14ac:dyDescent="0.45">
      <c r="A114" s="551" t="s">
        <v>591</v>
      </c>
      <c r="B114" s="552"/>
      <c r="C114" s="553" t="e">
        <f>B114/'Unit Mix and Rents'!$F$76</f>
        <v>#DIV/0!</v>
      </c>
    </row>
    <row r="115" spans="1:12" s="218" customFormat="1" ht="13.9" x14ac:dyDescent="0.45">
      <c r="A115" s="551" t="s">
        <v>592</v>
      </c>
      <c r="B115" s="552"/>
      <c r="C115" s="553" t="e">
        <f>B115/'Unit Mix and Rents'!$F$76</f>
        <v>#DIV/0!</v>
      </c>
    </row>
    <row r="116" spans="1:12" s="218" customFormat="1" ht="13.9" x14ac:dyDescent="0.45">
      <c r="A116" s="551" t="s">
        <v>593</v>
      </c>
      <c r="B116" s="552"/>
      <c r="C116" s="553" t="e">
        <f>B116/'Unit Mix and Rents'!$F$76</f>
        <v>#DIV/0!</v>
      </c>
    </row>
    <row r="117" spans="1:12" s="218" customFormat="1" ht="13.9" x14ac:dyDescent="0.45">
      <c r="A117" s="551" t="s">
        <v>594</v>
      </c>
      <c r="B117" s="552"/>
      <c r="C117" s="553" t="e">
        <f>B117/'Unit Mix and Rents'!$F$76</f>
        <v>#DIV/0!</v>
      </c>
    </row>
    <row r="118" spans="1:12" s="218" customFormat="1" ht="13.9" x14ac:dyDescent="0.45">
      <c r="A118" s="551" t="s">
        <v>595</v>
      </c>
      <c r="B118" s="552"/>
      <c r="C118" s="553" t="e">
        <f>B118/'Unit Mix and Rents'!$F$76</f>
        <v>#DIV/0!</v>
      </c>
    </row>
    <row r="119" spans="1:12" s="218" customFormat="1" ht="13.9" x14ac:dyDescent="0.45">
      <c r="A119" s="554" t="s">
        <v>596</v>
      </c>
      <c r="B119" s="555">
        <f>SUM(B112:B118)</f>
        <v>0</v>
      </c>
      <c r="C119" s="553" t="e">
        <f>B119/'Unit Mix and Rents'!$F$76</f>
        <v>#DIV/0!</v>
      </c>
    </row>
    <row r="120" spans="1:12" ht="18" customHeight="1" x14ac:dyDescent="0.45">
      <c r="A120" s="60" t="s">
        <v>597</v>
      </c>
      <c r="B120" s="60"/>
      <c r="C120" s="60"/>
    </row>
    <row r="121" spans="1:12" s="218" customFormat="1" ht="13.9" x14ac:dyDescent="0.45">
      <c r="A121" s="551" t="s">
        <v>598</v>
      </c>
      <c r="B121" s="552"/>
      <c r="C121" s="553" t="e">
        <f>B121/'Unit Mix and Rents'!$F$76</f>
        <v>#DIV/0!</v>
      </c>
    </row>
    <row r="122" spans="1:12" s="218" customFormat="1" ht="13.9" x14ac:dyDescent="0.45">
      <c r="A122" s="551" t="s">
        <v>599</v>
      </c>
      <c r="B122" s="552"/>
      <c r="C122" s="553" t="e">
        <f>B122/'Unit Mix and Rents'!$F$76</f>
        <v>#DIV/0!</v>
      </c>
      <c r="D122" s="218">
        <f>'Income and Operating Expenses'!B76/3</f>
        <v>0</v>
      </c>
      <c r="E122" s="218" t="str">
        <f>_xlfn.CONCAT("MIN:",TEXT(D122,"$#,###,###"))</f>
        <v>MIN:$</v>
      </c>
      <c r="F122" s="931" t="str">
        <f>IF(B122&lt;'Income and Operating Expenses'!B76/3,"Must be enough to cover at least 4 months of operating expenses.","Reserves are sufficient to cover 4 months of operating expenses.")</f>
        <v>Reserves are sufficient to cover 4 months of operating expenses.</v>
      </c>
      <c r="G122" s="931"/>
      <c r="H122" s="931"/>
      <c r="I122" s="931"/>
      <c r="J122" s="931"/>
      <c r="K122" s="931"/>
      <c r="L122" s="931"/>
    </row>
    <row r="123" spans="1:12" s="218" customFormat="1" ht="13.9" x14ac:dyDescent="0.45">
      <c r="A123" s="551" t="s">
        <v>600</v>
      </c>
      <c r="B123" s="552"/>
      <c r="C123" s="553" t="e">
        <f>B123/'Unit Mix and Rents'!$F$76</f>
        <v>#DIV/0!</v>
      </c>
    </row>
    <row r="124" spans="1:12" s="218" customFormat="1" ht="13.9" x14ac:dyDescent="0.45">
      <c r="A124" s="551" t="s">
        <v>601</v>
      </c>
      <c r="B124" s="556"/>
      <c r="C124" s="553" t="e">
        <f>B124/'Unit Mix and Rents'!$F$76</f>
        <v>#DIV/0!</v>
      </c>
      <c r="D124" s="797">
        <f>SUM('30-Year Cash Flow'!C14:C17)/3</f>
        <v>0</v>
      </c>
      <c r="E124" s="218" t="str">
        <f>_xlfn.CONCAT("MIN:",TEXT(D124,"$#,###,###"))</f>
        <v>MIN:$</v>
      </c>
      <c r="F124" s="931" t="str">
        <f>IF(B124&lt;(SUM('30-Year Cash Flow'!C14:C17)/3),"Must be enough to cover at least 4 months of debt service.","Reserves are sufficient to cover 4 months of debt service.")</f>
        <v>Reserves are sufficient to cover 4 months of debt service.</v>
      </c>
      <c r="G124" s="931"/>
      <c r="H124" s="931"/>
      <c r="I124" s="931"/>
      <c r="J124" s="931"/>
      <c r="K124" s="931"/>
      <c r="L124" s="931"/>
    </row>
    <row r="125" spans="1:12" s="218" customFormat="1" ht="13.9" x14ac:dyDescent="0.45">
      <c r="A125" s="557" t="str">
        <f t="shared" ref="A125:A126" si="5">"Other (Specify)"</f>
        <v>Other (Specify)</v>
      </c>
      <c r="B125" s="558"/>
      <c r="C125" s="553" t="e">
        <f>B125/'Unit Mix and Rents'!$F$76</f>
        <v>#DIV/0!</v>
      </c>
    </row>
    <row r="126" spans="1:12" s="218" customFormat="1" ht="13.9" x14ac:dyDescent="0.45">
      <c r="A126" s="557" t="str">
        <f t="shared" si="5"/>
        <v>Other (Specify)</v>
      </c>
      <c r="B126" s="558"/>
      <c r="C126" s="553" t="e">
        <f>B126/'Unit Mix and Rents'!$F$76</f>
        <v>#DIV/0!</v>
      </c>
    </row>
    <row r="127" spans="1:12" s="218" customFormat="1" ht="13.9" x14ac:dyDescent="0.45">
      <c r="A127" s="554" t="s">
        <v>602</v>
      </c>
      <c r="B127" s="555">
        <f>SUM(B121:B126)</f>
        <v>0</v>
      </c>
      <c r="C127" s="553" t="e">
        <f>B127/'Unit Mix and Rents'!$F$76</f>
        <v>#DIV/0!</v>
      </c>
    </row>
    <row r="128" spans="1:12" s="218" customFormat="1" ht="13.9" x14ac:dyDescent="0.45">
      <c r="A128" s="930"/>
      <c r="B128" s="930"/>
      <c r="C128" s="930"/>
    </row>
    <row r="129" spans="1:3" s="218" customFormat="1" ht="13.9" x14ac:dyDescent="0.45">
      <c r="A129" s="560" t="s">
        <v>603</v>
      </c>
      <c r="B129" s="555">
        <f>SUM(B4:B6,B9:B10,B13:B26,B29:B42,B45:B62,B65:B83,B86:B101,B104:B109,B112:B118,B121:B126)</f>
        <v>0</v>
      </c>
      <c r="C129" s="553" t="e">
        <f>B129/'Unit Mix and Rents'!$F$76</f>
        <v>#DIV/0!</v>
      </c>
    </row>
  </sheetData>
  <sheetProtection algorithmName="SHA-512" hashValue="02z8Pp7iCgIQwIV95qDhzi26W9R+IuH96gjjgAX+kwm+O86ipqMx9aroyZlXOyJ1pvor3ygnTx2uatklVufvyw==" saltValue="oDyanZ1QokrVi3eVG/uf6w==" spinCount="100000" sheet="1" objects="1" scenarios="1"/>
  <mergeCells count="4">
    <mergeCell ref="A1:D1"/>
    <mergeCell ref="A128:C128"/>
    <mergeCell ref="F122:L122"/>
    <mergeCell ref="F124:L124"/>
  </mergeCells>
  <conditionalFormatting sqref="B112">
    <cfRule type="cellIs" dxfId="42" priority="3" operator="greaterThan">
      <formula>$D$112</formula>
    </cfRule>
  </conditionalFormatting>
  <conditionalFormatting sqref="F122">
    <cfRule type="cellIs" dxfId="41" priority="4" operator="equal">
      <formula>"Reserves are sufficient to cover 4 months of operating expenses."</formula>
    </cfRule>
    <cfRule type="cellIs" dxfId="40" priority="5" operator="equal">
      <formula>"Must be enough to cover at least 4 months of operating expenses."</formula>
    </cfRule>
  </conditionalFormatting>
  <conditionalFormatting sqref="F124">
    <cfRule type="cellIs" dxfId="39" priority="1" operator="equal">
      <formula>"Reserves are sufficient to cover 4 months of debt service."</formula>
    </cfRule>
    <cfRule type="cellIs" dxfId="38" priority="2" operator="equal">
      <formula>"Must be enough to cover at least 4 months of debt service."</formula>
    </cfRule>
  </conditionalFormatting>
  <dataValidations count="1">
    <dataValidation type="whole" allowBlank="1" showInputMessage="1" showErrorMessage="1" errorTitle="Whole Numbers Only" error="All numbers on development budget must be entered as a whole number." sqref="B4:B6 B13:B26 B9:B10 B29:B42 B112:B118 B104:B109 B45:B62 B65:B83 B86:B101 B121:B126" xr:uid="{2015F9E9-DF4D-42D7-99E2-77C10A31CCC7}">
      <formula1>0</formula1>
      <formula2>100000000</formula2>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C2A9A-6BD4-4A5F-85EB-0824684A5314}">
  <sheetPr codeName="Sheet10">
    <tabColor rgb="FF92D050"/>
  </sheetPr>
  <dimension ref="A1:Z62"/>
  <sheetViews>
    <sheetView zoomScaleNormal="100" workbookViewId="0">
      <selection activeCell="F11" sqref="A11:F11"/>
    </sheetView>
  </sheetViews>
  <sheetFormatPr defaultColWidth="8.86328125" defaultRowHeight="14.25" x14ac:dyDescent="0.45"/>
  <cols>
    <col min="1" max="1" width="40" style="54" customWidth="1"/>
    <col min="2" max="2" width="21.3984375" style="54" customWidth="1"/>
    <col min="3" max="3" width="21.3984375" style="54" bestFit="1" customWidth="1"/>
    <col min="4" max="4" width="24.73046875" style="54" bestFit="1" customWidth="1"/>
    <col min="5" max="5" width="33.59765625" style="54" customWidth="1"/>
    <col min="6" max="6" width="19.265625" style="54" bestFit="1" customWidth="1"/>
    <col min="7" max="7" width="25" style="54" customWidth="1"/>
    <col min="8" max="8" width="28.1328125" style="54" bestFit="1" customWidth="1"/>
    <col min="9" max="9" width="2.265625" style="54" customWidth="1"/>
    <col min="10" max="11" width="15" style="54" customWidth="1"/>
    <col min="12" max="14" width="14" style="54" customWidth="1"/>
    <col min="15" max="17" width="14.3984375" style="54" customWidth="1"/>
    <col min="18" max="26" width="9.3984375" style="54" customWidth="1"/>
    <col min="27" max="16384" width="8.86328125" style="54"/>
  </cols>
  <sheetData>
    <row r="1" spans="1:26" s="58" customFormat="1" ht="30" customHeight="1" thickBot="1" x14ac:dyDescent="0.5">
      <c r="A1" s="59" t="s">
        <v>604</v>
      </c>
      <c r="B1" s="59"/>
      <c r="C1" s="59"/>
      <c r="D1" s="59"/>
      <c r="E1" s="59"/>
      <c r="F1" s="59"/>
      <c r="G1" s="59"/>
      <c r="H1" s="59"/>
      <c r="J1" s="510" t="s">
        <v>605</v>
      </c>
      <c r="K1" s="511"/>
      <c r="L1" s="511"/>
      <c r="M1" s="511"/>
      <c r="N1" s="511"/>
      <c r="O1" s="511"/>
      <c r="P1" s="511"/>
      <c r="Q1" s="512"/>
      <c r="R1" s="952" t="s">
        <v>606</v>
      </c>
      <c r="S1" s="953"/>
      <c r="T1" s="953"/>
      <c r="U1" s="953"/>
      <c r="V1" s="953"/>
      <c r="W1" s="953"/>
      <c r="X1" s="953"/>
      <c r="Y1" s="953"/>
      <c r="Z1" s="954"/>
    </row>
    <row r="2" spans="1:26" s="58" customFormat="1" ht="15" customHeight="1" x14ac:dyDescent="0.45">
      <c r="A2" s="104" t="s">
        <v>607</v>
      </c>
      <c r="J2" s="945" t="s">
        <v>608</v>
      </c>
      <c r="K2" s="946"/>
      <c r="L2" s="946"/>
      <c r="M2" s="946"/>
      <c r="N2" s="946"/>
      <c r="O2" s="946"/>
      <c r="P2" s="946"/>
      <c r="Q2" s="947"/>
      <c r="R2" s="949"/>
      <c r="S2" s="950"/>
      <c r="T2" s="950"/>
      <c r="U2" s="950"/>
      <c r="V2" s="950"/>
      <c r="W2" s="950"/>
      <c r="X2" s="950"/>
      <c r="Y2" s="950"/>
      <c r="Z2" s="951"/>
    </row>
    <row r="3" spans="1:26" s="58" customFormat="1" ht="15" customHeight="1" x14ac:dyDescent="0.45">
      <c r="A3" s="513" t="s">
        <v>93</v>
      </c>
      <c r="B3" s="514" t="s">
        <v>94</v>
      </c>
      <c r="C3" s="514" t="s">
        <v>95</v>
      </c>
      <c r="D3" s="515" t="s">
        <v>609</v>
      </c>
      <c r="J3" s="711"/>
      <c r="K3" s="712"/>
      <c r="L3" s="712" t="s">
        <v>610</v>
      </c>
      <c r="M3" s="944">
        <f>F37</f>
        <v>0</v>
      </c>
      <c r="N3" s="944"/>
      <c r="O3" s="713" t="s">
        <v>611</v>
      </c>
      <c r="P3" s="713"/>
      <c r="Q3" s="714"/>
      <c r="R3" s="949"/>
      <c r="S3" s="950"/>
      <c r="T3" s="950"/>
      <c r="U3" s="950"/>
      <c r="V3" s="950"/>
      <c r="W3" s="950"/>
      <c r="X3" s="950"/>
      <c r="Y3" s="950"/>
      <c r="Z3" s="951"/>
    </row>
    <row r="4" spans="1:26" s="58" customFormat="1" ht="15" customHeight="1" x14ac:dyDescent="0.45">
      <c r="A4" s="573"/>
      <c r="B4" s="574"/>
      <c r="C4" s="575"/>
      <c r="D4" s="573"/>
      <c r="E4" s="576" t="s">
        <v>612</v>
      </c>
      <c r="J4" s="715"/>
      <c r="K4" s="716"/>
      <c r="L4" s="716" t="s">
        <v>121</v>
      </c>
      <c r="M4" s="968" t="str">
        <f ca="1">IFERROR(IF(F41="No",'30-Year Cash Flow'!B60,'30-Year Cash Flow'!B53), "Not Good")</f>
        <v>Not Good</v>
      </c>
      <c r="N4" s="968"/>
      <c r="O4" s="717" t="s">
        <v>121</v>
      </c>
      <c r="P4" s="717"/>
      <c r="Q4" s="718"/>
      <c r="R4" s="949" t="s">
        <v>741</v>
      </c>
      <c r="S4" s="950"/>
      <c r="T4" s="950"/>
      <c r="U4" s="950"/>
      <c r="V4" s="950"/>
      <c r="W4" s="950"/>
      <c r="X4" s="950"/>
      <c r="Y4" s="950"/>
      <c r="Z4" s="951"/>
    </row>
    <row r="5" spans="1:26" s="58" customFormat="1" ht="15" customHeight="1" x14ac:dyDescent="0.45">
      <c r="A5" s="573"/>
      <c r="B5" s="574"/>
      <c r="C5" s="575"/>
      <c r="D5" s="573"/>
      <c r="E5" s="576" t="s">
        <v>613</v>
      </c>
      <c r="J5" s="516"/>
      <c r="K5" s="517"/>
      <c r="L5" s="517" t="s">
        <v>614</v>
      </c>
      <c r="M5" s="969">
        <f>F38</f>
        <v>0</v>
      </c>
      <c r="N5" s="969"/>
      <c r="O5" s="520" t="s">
        <v>615</v>
      </c>
      <c r="P5" s="520"/>
      <c r="Q5" s="521"/>
      <c r="R5" s="949"/>
      <c r="S5" s="950"/>
      <c r="T5" s="950"/>
      <c r="U5" s="950"/>
      <c r="V5" s="950"/>
      <c r="W5" s="950"/>
      <c r="X5" s="950"/>
      <c r="Y5" s="950"/>
      <c r="Z5" s="951"/>
    </row>
    <row r="6" spans="1:26" s="58" customFormat="1" ht="15" customHeight="1" x14ac:dyDescent="0.45">
      <c r="A6" s="573"/>
      <c r="B6" s="574"/>
      <c r="C6" s="575"/>
      <c r="D6" s="573"/>
      <c r="E6" s="576" t="s">
        <v>613</v>
      </c>
      <c r="J6" s="711"/>
      <c r="K6" s="712"/>
      <c r="L6" s="712" t="s">
        <v>616</v>
      </c>
      <c r="M6" s="967" t="e">
        <f>IF($F$37&lt;30,_xlfn.XLOOKUP($M$3,'30-Year Cash Flow'!$C$3:$AF$3,'30-Year Cash Flow'!$C$11:$AF$11,"Lookup Error",0,1)/$M$5,"N/A")</f>
        <v>#VALUE!</v>
      </c>
      <c r="N6" s="967"/>
      <c r="O6" s="713" t="s">
        <v>617</v>
      </c>
      <c r="P6" s="713"/>
      <c r="Q6" s="714"/>
      <c r="R6" s="949"/>
      <c r="S6" s="950"/>
      <c r="T6" s="950"/>
      <c r="U6" s="950"/>
      <c r="V6" s="950"/>
      <c r="W6" s="950"/>
      <c r="X6" s="950"/>
      <c r="Y6" s="950"/>
      <c r="Z6" s="951"/>
    </row>
    <row r="7" spans="1:26" s="58" customFormat="1" ht="15" customHeight="1" x14ac:dyDescent="0.45">
      <c r="A7" s="577" t="s">
        <v>101</v>
      </c>
      <c r="B7" s="578">
        <f>SUM(B4:B6)</f>
        <v>0</v>
      </c>
      <c r="C7" s="579"/>
      <c r="D7" s="580"/>
      <c r="E7" s="581"/>
      <c r="F7" s="581"/>
      <c r="J7" s="715"/>
      <c r="K7" s="716"/>
      <c r="L7" s="716" t="s">
        <v>124</v>
      </c>
      <c r="M7" s="933">
        <f>IF($F$37&lt;30,SUM('Amortization Tables'!C4,'Amortization Tables'!J4,'Amortization Tables'!Q4,'Amortization Tables'!X4),"N/A")</f>
        <v>0</v>
      </c>
      <c r="N7" s="933"/>
      <c r="O7" s="717" t="s">
        <v>124</v>
      </c>
      <c r="P7" s="717"/>
      <c r="Q7" s="718"/>
      <c r="R7" s="949"/>
      <c r="S7" s="950"/>
      <c r="T7" s="950"/>
      <c r="U7" s="950"/>
      <c r="V7" s="950"/>
      <c r="W7" s="950"/>
      <c r="X7" s="950"/>
      <c r="Y7" s="950"/>
      <c r="Z7" s="951"/>
    </row>
    <row r="8" spans="1:26" s="58" customFormat="1" ht="15" customHeight="1" x14ac:dyDescent="0.45">
      <c r="D8" s="523"/>
      <c r="E8" s="523"/>
      <c r="F8" s="523"/>
      <c r="J8" s="715"/>
      <c r="K8" s="716"/>
      <c r="L8" s="716" t="s">
        <v>125</v>
      </c>
      <c r="M8" s="933">
        <f>IF($F$37&lt;30,_xlfn.XLOOKUP($M$3,'30-Year Cash Flow'!$C$3:$AF$3,'30-Year Cash Flow'!$C$63:$AF$63,0,0,1)+IF(G19="No",_xlfn.XLOOKUP($M$3,'30-Year Cash Flow'!$C$3:$AF$3,'30-Year Cash Flow'!$C$64:$AF$64,0,0,1),0)+IF(G20="No",_xlfn.XLOOKUP($M$3,'30-Year Cash Flow'!$C$3:$AF$3,'30-Year Cash Flow'!$C$65:$AF$65,0,0,1),0)+IF(G21="No",_xlfn.XLOOKUP($M$3,'30-Year Cash Flow'!$C$3:$AF$3,'30-Year Cash Flow'!$C$66:$AF$66,0,0,1),0)+IF(G22="No",_xlfn.XLOOKUP($M$3,'30-Year Cash Flow'!$C$3:$AF$3,'30-Year Cash Flow'!$C$67:$AF$67,0,0,1),0),"N/A")</f>
        <v>0</v>
      </c>
      <c r="N8" s="933"/>
      <c r="O8" s="717" t="s">
        <v>125</v>
      </c>
      <c r="P8" s="717"/>
      <c r="Q8" s="718"/>
      <c r="R8" s="949"/>
      <c r="S8" s="950"/>
      <c r="T8" s="950"/>
      <c r="U8" s="950"/>
      <c r="V8" s="950"/>
      <c r="W8" s="950"/>
      <c r="X8" s="950"/>
      <c r="Y8" s="950"/>
      <c r="Z8" s="951"/>
    </row>
    <row r="9" spans="1:26" s="58" customFormat="1" ht="15" customHeight="1" x14ac:dyDescent="0.45">
      <c r="A9" s="104" t="s">
        <v>618</v>
      </c>
      <c r="D9" s="931" t="str">
        <f>IF(OR(AND(ISBLANK(D11)=FALSE,D11&lt;&gt;$F$37),AND(ISBLANK(D12)=FALSE,D12&lt;&gt;$F$37),AND(ISBLANK(D13)=FALSE,D13&lt;&gt;$F$37),AND(ISBLANK(D14)=FALSE,D14&lt;&gt;$F$37)),"Make sure your loan term matches the refinancing year or the end of the investment term for the hard debt balance calculation.","")</f>
        <v/>
      </c>
      <c r="E9" s="931"/>
      <c r="F9" s="931"/>
      <c r="G9" s="931"/>
      <c r="H9" s="931"/>
      <c r="J9" s="939" t="s">
        <v>619</v>
      </c>
      <c r="K9" s="940"/>
      <c r="L9" s="940"/>
      <c r="M9" s="940"/>
      <c r="N9" s="941" t="s">
        <v>620</v>
      </c>
      <c r="O9" s="942"/>
      <c r="P9" s="942"/>
      <c r="Q9" s="943"/>
      <c r="R9" s="949"/>
      <c r="S9" s="950"/>
      <c r="T9" s="950"/>
      <c r="U9" s="950"/>
      <c r="V9" s="950"/>
      <c r="W9" s="950"/>
      <c r="X9" s="950"/>
      <c r="Y9" s="950"/>
      <c r="Z9" s="951"/>
    </row>
    <row r="10" spans="1:26" s="58" customFormat="1" ht="15" customHeight="1" x14ac:dyDescent="0.45">
      <c r="A10" s="513" t="s">
        <v>93</v>
      </c>
      <c r="B10" s="514" t="s">
        <v>94</v>
      </c>
      <c r="C10" s="514" t="s">
        <v>95</v>
      </c>
      <c r="D10" s="515" t="s">
        <v>621</v>
      </c>
      <c r="E10" s="515" t="s">
        <v>622</v>
      </c>
      <c r="F10" s="515" t="s">
        <v>107</v>
      </c>
      <c r="G10" s="524" t="s">
        <v>623</v>
      </c>
      <c r="H10" s="524" t="s">
        <v>624</v>
      </c>
      <c r="J10" s="719"/>
      <c r="K10" s="520"/>
      <c r="L10" s="517" t="s">
        <v>625</v>
      </c>
      <c r="M10" s="720">
        <f>IF($F$37&lt;30,SUM(M7:M8)*0.01,"N/A")</f>
        <v>0</v>
      </c>
      <c r="N10" s="731" t="e">
        <f>IF(OR(AND($F$36="Sale",$F$37=30),F36="Refi"),"N/A",M6*0.03)</f>
        <v>#VALUE!</v>
      </c>
      <c r="O10" s="717" t="s">
        <v>626</v>
      </c>
      <c r="P10" s="717"/>
      <c r="Q10" s="718"/>
      <c r="R10" s="949"/>
      <c r="S10" s="950"/>
      <c r="T10" s="950"/>
      <c r="U10" s="950"/>
      <c r="V10" s="950"/>
      <c r="W10" s="950"/>
      <c r="X10" s="950"/>
      <c r="Y10" s="950"/>
      <c r="Z10" s="951"/>
    </row>
    <row r="11" spans="1:26" s="58" customFormat="1" ht="15" customHeight="1" x14ac:dyDescent="0.45">
      <c r="A11" s="573"/>
      <c r="B11" s="574"/>
      <c r="C11" s="575"/>
      <c r="D11" s="573"/>
      <c r="E11" s="573"/>
      <c r="F11" s="573"/>
      <c r="G11" s="582">
        <f>IF(OR(B11="",F11=0),0,IF(OR(E11="I/O",F11&lt;&gt;""),B11*C11,-PMT(C11/12,E11*12,B11)*12))</f>
        <v>0</v>
      </c>
      <c r="H11" s="582">
        <f>IF(B11="",0,IF(E11="I/O",B11*C11,-PMT(C11/12,E11*12,B11)*12))</f>
        <v>0</v>
      </c>
      <c r="J11" s="525"/>
      <c r="K11" s="519"/>
      <c r="L11" s="518" t="s">
        <v>627</v>
      </c>
      <c r="M11" s="522">
        <f>IF($F$37&lt;30,SUM(M7:M8,M10),"N/A")</f>
        <v>0</v>
      </c>
      <c r="N11" s="732" t="str">
        <f>IF(AND(F36="Sale",M3&lt;30),IF(F41="Yes",_xlfn.XLOOKUP($M$3,'30-Year Cash Flow'!$C$3:$AF$3,'30-Year Cash Flow'!$C$49:$AF$49,"Lookup Error",0,1),_xlfn.XLOOKUP($M$3,'30-Year Cash Flow'!$C$3:$AF$3,'30-Year Cash Flow'!$C$57:$AF$57,"Lookup Error",0,1)),"N/A")</f>
        <v>N/A</v>
      </c>
      <c r="O11" s="520" t="s">
        <v>628</v>
      </c>
      <c r="P11" s="520"/>
      <c r="Q11" s="521"/>
      <c r="R11" s="949"/>
      <c r="S11" s="950"/>
      <c r="T11" s="950"/>
      <c r="U11" s="950"/>
      <c r="V11" s="950"/>
      <c r="W11" s="950"/>
      <c r="X11" s="950"/>
      <c r="Y11" s="950"/>
      <c r="Z11" s="951"/>
    </row>
    <row r="12" spans="1:26" s="58" customFormat="1" ht="15" customHeight="1" x14ac:dyDescent="0.45">
      <c r="A12" s="573"/>
      <c r="B12" s="574"/>
      <c r="C12" s="575"/>
      <c r="D12" s="573"/>
      <c r="E12" s="583"/>
      <c r="F12" s="583"/>
      <c r="G12" s="582">
        <f t="shared" ref="G12:G14" si="0">IF(OR(B12="",F12=0),0,IF(OR(E12="I/O",F12&lt;&gt;""),B12*C12,-PMT(C12/12,E12*12,B12)*12))</f>
        <v>0</v>
      </c>
      <c r="H12" s="582">
        <f t="shared" ref="H12:H14" si="1">IF(B12="",0,IF(E12="I/O",B12*C12,-PMT(C12/12,E12*12,B12)*12))</f>
        <v>0</v>
      </c>
      <c r="J12" s="721"/>
      <c r="K12" s="712" t="s">
        <v>629</v>
      </c>
      <c r="L12" s="722">
        <v>0.8</v>
      </c>
      <c r="M12" s="723">
        <v>1.2</v>
      </c>
      <c r="N12" s="733" t="str">
        <f>IFERROR(M6-M7-M8-N10-N11,"N/A")</f>
        <v>N/A</v>
      </c>
      <c r="O12" s="713" t="s">
        <v>630</v>
      </c>
      <c r="P12" s="713"/>
      <c r="Q12" s="714"/>
      <c r="R12" s="949"/>
      <c r="S12" s="950"/>
      <c r="T12" s="950"/>
      <c r="U12" s="950"/>
      <c r="V12" s="950"/>
      <c r="W12" s="950"/>
      <c r="X12" s="950"/>
      <c r="Y12" s="950"/>
      <c r="Z12" s="951"/>
    </row>
    <row r="13" spans="1:26" s="58" customFormat="1" ht="15" customHeight="1" x14ac:dyDescent="0.45">
      <c r="A13" s="573"/>
      <c r="B13" s="574"/>
      <c r="C13" s="575"/>
      <c r="D13" s="573"/>
      <c r="E13" s="583"/>
      <c r="F13" s="583"/>
      <c r="G13" s="582">
        <f t="shared" si="0"/>
        <v>0</v>
      </c>
      <c r="H13" s="582">
        <f>IF(B13="",0,IF(E13="I/O",B13*C13,-PMT(C13/12,E13*12,B13)*12))</f>
        <v>0</v>
      </c>
      <c r="J13" s="724"/>
      <c r="K13" s="716" t="s">
        <v>631</v>
      </c>
      <c r="L13" s="725">
        <v>0.06</v>
      </c>
      <c r="M13" s="726">
        <v>30</v>
      </c>
      <c r="N13" s="526" t="str">
        <f>IFERROR(IF(N12&gt;0,N12*0.15,0),"N/A")</f>
        <v>N/A</v>
      </c>
      <c r="O13" s="520" t="s">
        <v>632</v>
      </c>
      <c r="P13" s="520"/>
      <c r="Q13" s="521"/>
      <c r="R13" s="949"/>
      <c r="S13" s="950"/>
      <c r="T13" s="950"/>
      <c r="U13" s="950"/>
      <c r="V13" s="950"/>
      <c r="W13" s="950"/>
      <c r="X13" s="950"/>
      <c r="Y13" s="950"/>
      <c r="Z13" s="951"/>
    </row>
    <row r="14" spans="1:26" s="58" customFormat="1" ht="15" customHeight="1" x14ac:dyDescent="0.45">
      <c r="A14" s="573"/>
      <c r="B14" s="574"/>
      <c r="C14" s="575"/>
      <c r="D14" s="573"/>
      <c r="E14" s="583"/>
      <c r="F14" s="583"/>
      <c r="G14" s="582">
        <f t="shared" si="0"/>
        <v>0</v>
      </c>
      <c r="H14" s="582">
        <f t="shared" si="1"/>
        <v>0</v>
      </c>
      <c r="J14" s="724"/>
      <c r="K14" s="716" t="s">
        <v>633</v>
      </c>
      <c r="L14" s="727" t="e">
        <f>IF($F$37&lt;30,-PMT(L13/12,M13*12,L15)*12,"N/A")</f>
        <v>#VALUE!</v>
      </c>
      <c r="M14" s="728" t="e">
        <f>IF($F$37&lt;30,_xlfn.XLOOKUP($M$3,'30-Year Cash Flow'!$C$3:$AF$3,'30-Year Cash Flow'!$C$11:$AF$11,"Lookup Error",0,1)/M12,"N/A")</f>
        <v>#VALUE!</v>
      </c>
      <c r="N14" s="733" t="str">
        <f>IFERROR(N12-N13,"N/A")</f>
        <v>N/A</v>
      </c>
      <c r="O14" s="713" t="s">
        <v>634</v>
      </c>
      <c r="P14" s="713"/>
      <c r="Q14" s="714"/>
      <c r="R14" s="949"/>
      <c r="S14" s="950"/>
      <c r="T14" s="950"/>
      <c r="U14" s="950"/>
      <c r="V14" s="950"/>
      <c r="W14" s="950"/>
      <c r="X14" s="950"/>
      <c r="Y14" s="950"/>
      <c r="Z14" s="951"/>
    </row>
    <row r="15" spans="1:26" s="58" customFormat="1" ht="15" customHeight="1" x14ac:dyDescent="0.45">
      <c r="A15" s="577" t="s">
        <v>101</v>
      </c>
      <c r="B15" s="578">
        <f>SUM(B11:B14)</f>
        <v>0</v>
      </c>
      <c r="C15" s="584" t="e">
        <f>B15/$B$49</f>
        <v>#DIV/0!</v>
      </c>
      <c r="D15" s="578" t="s">
        <v>635</v>
      </c>
      <c r="E15" s="936" t="s">
        <v>636</v>
      </c>
      <c r="F15" s="936"/>
      <c r="G15" s="936"/>
      <c r="H15" s="240"/>
      <c r="J15" s="719"/>
      <c r="K15" s="517" t="s">
        <v>637</v>
      </c>
      <c r="L15" s="729" t="e">
        <f>IF($F$37&lt;30,M6*L12,"N/A")</f>
        <v>#VALUE!</v>
      </c>
      <c r="M15" s="730" t="e">
        <f>IF($F$37&lt;30,-PV(L13/12,M13*12,M14/12),"N/A")</f>
        <v>#VALUE!</v>
      </c>
      <c r="N15" s="526" t="str">
        <f>IF(AND(F36="Sale",F37&lt;30),'30-Year Cash Flow'!B78,"N/A")</f>
        <v>N/A</v>
      </c>
      <c r="O15" s="520" t="s">
        <v>168</v>
      </c>
      <c r="P15" s="520"/>
      <c r="Q15" s="521"/>
      <c r="R15" s="949"/>
      <c r="S15" s="950"/>
      <c r="T15" s="950"/>
      <c r="U15" s="950"/>
      <c r="V15" s="950"/>
      <c r="W15" s="950"/>
      <c r="X15" s="950"/>
      <c r="Y15" s="950"/>
      <c r="Z15" s="951"/>
    </row>
    <row r="16" spans="1:26" s="58" customFormat="1" ht="15" customHeight="1" x14ac:dyDescent="0.45">
      <c r="E16" s="58" t="str">
        <f ca="1">IF(F35="Option 2",IFERROR(IF(MIN(OFFSET('30-Year Cash Flow'!B33,0,1,1,F37))&lt;1.2,"DCR below 1.2!",IF(AND(MIN(OFFSET('30-Year Cash Flow'!B33,0,1,1,F37))&lt;1.25,MIN(OFFSET('30-Year Cash Flow'!B33,0,1,1,F37))&gt;1.2),"DCR between 1.2 and 1.25.","")),""),IFERROR(IF(MIN(OFFSET('30-Year Cash Flow'!B33,0,1,1,F37))&lt;1.1,"DCR below 1.1!",IF(AND(MIN(OFFSET('30-Year Cash Flow'!B33,0,1,1,F37))&lt;1.15,MIN(OFFSET('30-Year Cash Flow'!B33,0,1,1,F37))&gt;1.1),"DCR between 1.1 and 1.15.","")),""))</f>
        <v/>
      </c>
      <c r="J16" s="525"/>
      <c r="K16" s="518" t="s">
        <v>638</v>
      </c>
      <c r="L16" s="527">
        <f>M11</f>
        <v>0</v>
      </c>
      <c r="M16" s="374" t="e">
        <f>IF($F$37&lt;30,MIN(L15:M15),"N/A")</f>
        <v>#VALUE!</v>
      </c>
      <c r="N16" s="733" t="str">
        <f>IFERROR(IF(N14&lt;0,N15,IF(-N14+N15&lt;0,0,-N14+N15)),"N/A")</f>
        <v>N/A</v>
      </c>
      <c r="O16" s="713" t="s">
        <v>639</v>
      </c>
      <c r="P16" s="713"/>
      <c r="Q16" s="714"/>
      <c r="R16" s="949"/>
      <c r="S16" s="950"/>
      <c r="T16" s="950"/>
      <c r="U16" s="950"/>
      <c r="V16" s="950"/>
      <c r="W16" s="950"/>
      <c r="X16" s="950"/>
      <c r="Y16" s="950"/>
      <c r="Z16" s="951"/>
    </row>
    <row r="17" spans="1:26" s="58" customFormat="1" ht="15" customHeight="1" thickBot="1" x14ac:dyDescent="0.5">
      <c r="A17" s="104" t="s">
        <v>115</v>
      </c>
      <c r="D17" s="931" t="str">
        <f>IF(OR(AND(ISBLANK(D19)=FALSE,D19&lt;&gt;$F$37),AND(ISBLANK(D20)=FALSE,D20&lt;&gt;$F$37),AND(ISBLANK(D21)=FALSE,D21&lt;&gt;$F$37),AND(ISBLANK(D22)=FALSE,D22&lt;&gt;$F$37)),"Make sure your loan term matches the refinancing year or the end of the investment term for the cash flow loan balance calculation.","")</f>
        <v/>
      </c>
      <c r="E17" s="931"/>
      <c r="F17" s="931"/>
      <c r="G17" s="931"/>
      <c r="H17" s="931"/>
      <c r="J17" s="528"/>
      <c r="K17" s="529"/>
      <c r="L17" s="533" t="s">
        <v>640</v>
      </c>
      <c r="M17" s="545" t="e">
        <f>IF($F$37&lt;30,IF(L16-M16&lt;0,0,L16-M16),"N/A")</f>
        <v>#VALUE!</v>
      </c>
      <c r="N17" s="530" t="str">
        <f>IFERROR(IF(AND(F36="Sale",F37=30),"N/A",IF(N16="N/A","N/A",IF(N16&gt;0,0,N14-N15))),"N/A")</f>
        <v>N/A</v>
      </c>
      <c r="O17" s="734" t="s">
        <v>641</v>
      </c>
      <c r="P17" s="734"/>
      <c r="Q17" s="735"/>
      <c r="R17" s="949"/>
      <c r="S17" s="950"/>
      <c r="T17" s="950"/>
      <c r="U17" s="950"/>
      <c r="V17" s="950"/>
      <c r="W17" s="950"/>
      <c r="X17" s="950"/>
      <c r="Y17" s="950"/>
      <c r="Z17" s="951"/>
    </row>
    <row r="18" spans="1:26" s="58" customFormat="1" ht="15" customHeight="1" x14ac:dyDescent="0.45">
      <c r="A18" s="513" t="s">
        <v>93</v>
      </c>
      <c r="B18" s="514" t="s">
        <v>94</v>
      </c>
      <c r="C18" s="514" t="s">
        <v>95</v>
      </c>
      <c r="D18" s="514" t="s">
        <v>621</v>
      </c>
      <c r="E18" s="524" t="s">
        <v>118</v>
      </c>
      <c r="F18" s="524" t="s">
        <v>119</v>
      </c>
      <c r="G18" s="524" t="s">
        <v>1005</v>
      </c>
      <c r="H18" s="524" t="s">
        <v>642</v>
      </c>
      <c r="J18" s="945" t="s">
        <v>149</v>
      </c>
      <c r="K18" s="946"/>
      <c r="L18" s="946"/>
      <c r="M18" s="946"/>
      <c r="N18" s="946"/>
      <c r="O18" s="946"/>
      <c r="P18" s="946"/>
      <c r="Q18" s="947"/>
      <c r="R18" s="949"/>
      <c r="S18" s="950"/>
      <c r="T18" s="950"/>
      <c r="U18" s="950"/>
      <c r="V18" s="950"/>
      <c r="W18" s="950"/>
      <c r="X18" s="950"/>
      <c r="Y18" s="950"/>
      <c r="Z18" s="951"/>
    </row>
    <row r="19" spans="1:26" s="58" customFormat="1" ht="15" customHeight="1" x14ac:dyDescent="0.45">
      <c r="A19" s="573"/>
      <c r="B19" s="574"/>
      <c r="C19" s="575"/>
      <c r="D19" s="573"/>
      <c r="E19" s="585"/>
      <c r="F19" s="585"/>
      <c r="G19" s="585"/>
      <c r="H19" s="582">
        <f>IF(B19="",0,'30-Year Cash Flow'!C26)</f>
        <v>0</v>
      </c>
      <c r="J19" s="711"/>
      <c r="K19" s="712"/>
      <c r="L19" s="712" t="s">
        <v>153</v>
      </c>
      <c r="M19" s="944">
        <v>30</v>
      </c>
      <c r="N19" s="944"/>
      <c r="O19" s="713" t="s">
        <v>153</v>
      </c>
      <c r="P19" s="713"/>
      <c r="Q19" s="714"/>
      <c r="R19" s="949"/>
      <c r="S19" s="950"/>
      <c r="T19" s="950"/>
      <c r="U19" s="950"/>
      <c r="V19" s="950"/>
      <c r="W19" s="950"/>
      <c r="X19" s="950"/>
      <c r="Y19" s="950"/>
      <c r="Z19" s="951"/>
    </row>
    <row r="20" spans="1:26" s="58" customFormat="1" ht="15" customHeight="1" x14ac:dyDescent="0.45">
      <c r="A20" s="573"/>
      <c r="B20" s="574"/>
      <c r="C20" s="575"/>
      <c r="D20" s="573"/>
      <c r="E20" s="585"/>
      <c r="F20" s="585"/>
      <c r="G20" s="585"/>
      <c r="H20" s="582">
        <f>IF(B20="",0,'30-Year Cash Flow'!C27)</f>
        <v>0</v>
      </c>
      <c r="J20" s="715"/>
      <c r="K20" s="716"/>
      <c r="L20" s="716" t="s">
        <v>121</v>
      </c>
      <c r="M20" s="937" t="str">
        <f ca="1">IFERROR(IF(F41="No",'30-Year Cash Flow'!B60,'30-Year Cash Flow'!B53), "Not Good")</f>
        <v>Not Good</v>
      </c>
      <c r="N20" s="937"/>
      <c r="O20" s="717" t="s">
        <v>121</v>
      </c>
      <c r="P20" s="717"/>
      <c r="Q20" s="718"/>
      <c r="R20" s="949"/>
      <c r="S20" s="950"/>
      <c r="T20" s="950"/>
      <c r="U20" s="950"/>
      <c r="V20" s="950"/>
      <c r="W20" s="950"/>
      <c r="X20" s="950"/>
      <c r="Y20" s="950"/>
      <c r="Z20" s="951"/>
    </row>
    <row r="21" spans="1:26" s="58" customFormat="1" ht="15" customHeight="1" x14ac:dyDescent="0.45">
      <c r="A21" s="573"/>
      <c r="B21" s="574"/>
      <c r="C21" s="575"/>
      <c r="D21" s="573"/>
      <c r="E21" s="585"/>
      <c r="F21" s="585"/>
      <c r="G21" s="585"/>
      <c r="H21" s="582">
        <f>IF(B21="",0,'30-Year Cash Flow'!C28)</f>
        <v>0</v>
      </c>
      <c r="J21" s="516"/>
      <c r="K21" s="517"/>
      <c r="L21" s="517" t="s">
        <v>643</v>
      </c>
      <c r="M21" s="938">
        <f>F38</f>
        <v>0</v>
      </c>
      <c r="N21" s="938"/>
      <c r="O21" s="520" t="s">
        <v>615</v>
      </c>
      <c r="P21" s="520"/>
      <c r="Q21" s="521"/>
      <c r="R21" s="955" t="s">
        <v>1006</v>
      </c>
      <c r="S21" s="956"/>
      <c r="T21" s="956"/>
      <c r="U21" s="956"/>
      <c r="V21" s="956"/>
      <c r="W21" s="956"/>
      <c r="X21" s="956"/>
      <c r="Y21" s="956"/>
      <c r="Z21" s="957"/>
    </row>
    <row r="22" spans="1:26" s="58" customFormat="1" ht="15" customHeight="1" x14ac:dyDescent="0.45">
      <c r="A22" s="573"/>
      <c r="B22" s="574"/>
      <c r="C22" s="575"/>
      <c r="D22" s="573"/>
      <c r="E22" s="585"/>
      <c r="F22" s="585"/>
      <c r="G22" s="585"/>
      <c r="H22" s="582">
        <f>IF(B22="",0,'30-Year Cash Flow'!C29)</f>
        <v>0</v>
      </c>
      <c r="J22" s="711"/>
      <c r="K22" s="712"/>
      <c r="L22" s="712" t="s">
        <v>616</v>
      </c>
      <c r="M22" s="934" t="e">
        <f>IF(AND($F$36="Sale",$F$37&lt;30),"N/A",_xlfn.XLOOKUP(M19,'30-Year Cash Flow'!$C$3:$AF$3,'30-Year Cash Flow'!$C$11:$AF$11,"Lookup Error",0,1)/M21)</f>
        <v>#DIV/0!</v>
      </c>
      <c r="N22" s="934"/>
      <c r="O22" s="713" t="s">
        <v>617</v>
      </c>
      <c r="P22" s="713"/>
      <c r="Q22" s="714"/>
      <c r="R22" s="958"/>
      <c r="S22" s="959"/>
      <c r="T22" s="959"/>
      <c r="U22" s="959"/>
      <c r="V22" s="959"/>
      <c r="W22" s="959"/>
      <c r="X22" s="959"/>
      <c r="Y22" s="959"/>
      <c r="Z22" s="960"/>
    </row>
    <row r="23" spans="1:26" s="58" customFormat="1" ht="15" customHeight="1" x14ac:dyDescent="0.45">
      <c r="A23" s="577" t="s">
        <v>101</v>
      </c>
      <c r="B23" s="578">
        <f>SUM(B19:B22)</f>
        <v>0</v>
      </c>
      <c r="C23" s="584" t="e">
        <f>B23/$B$49</f>
        <v>#DIV/0!</v>
      </c>
      <c r="D23" s="578" t="s">
        <v>635</v>
      </c>
      <c r="E23" s="240"/>
      <c r="F23" s="240"/>
      <c r="G23" s="240"/>
      <c r="J23" s="715"/>
      <c r="K23" s="716"/>
      <c r="L23" s="716" t="s">
        <v>124</v>
      </c>
      <c r="M23" s="935" t="e">
        <f>IF(AND($F$36="Sale",$F$37&lt;30),"N/A",IF($M$3&lt;30,'Amortization Tables'!AE4,SUM('Amortization Tables'!C4,'Amortization Tables'!J4,'Amortization Tables'!Q4,'Amortization Tables'!X4)))</f>
        <v>#VALUE!</v>
      </c>
      <c r="N23" s="935"/>
      <c r="O23" s="717" t="s">
        <v>124</v>
      </c>
      <c r="P23" s="717"/>
      <c r="Q23" s="718"/>
      <c r="R23" s="958"/>
      <c r="S23" s="959"/>
      <c r="T23" s="959"/>
      <c r="U23" s="959"/>
      <c r="V23" s="959"/>
      <c r="W23" s="959"/>
      <c r="X23" s="959"/>
      <c r="Y23" s="959"/>
      <c r="Z23" s="960"/>
    </row>
    <row r="24" spans="1:26" s="58" customFormat="1" ht="15" customHeight="1" x14ac:dyDescent="0.45">
      <c r="J24" s="715"/>
      <c r="K24" s="716"/>
      <c r="L24" s="716" t="s">
        <v>125</v>
      </c>
      <c r="M24" s="935">
        <f>IF(AND($F$36="Sale",$F$37&lt;30),"N/A",_xlfn.XLOOKUP($M$19,'30-Year Cash Flow'!$C$3:$AF$3,'30-Year Cash Flow'!$C$63:$AF$63,0,0,1)+IF(G19="No",_xlfn.XLOOKUP($M$19,'30-Year Cash Flow'!$C$3:$AF$3,'30-Year Cash Flow'!$C$64:$AF$64,0,0,1),0)+IF(G20="No",_xlfn.XLOOKUP($M$19,'30-Year Cash Flow'!$C$3:$AF$3,'30-Year Cash Flow'!$C$65:$AF$65,0,0,1),0)+IF(G21="No",_xlfn.XLOOKUP($M$19,'30-Year Cash Flow'!$C$3:$AF$3,'30-Year Cash Flow'!$C$66:$AF$66,0,0,1),0)+IF(G22="No",_xlfn.XLOOKUP($M$19,'30-Year Cash Flow'!$C$3:$AF$3,'30-Year Cash Flow'!$C$67:$AF$67,0,0,1),0))</f>
        <v>0</v>
      </c>
      <c r="N24" s="935"/>
      <c r="O24" s="717" t="s">
        <v>125</v>
      </c>
      <c r="P24" s="717"/>
      <c r="Q24" s="718"/>
      <c r="R24" s="958"/>
      <c r="S24" s="959"/>
      <c r="T24" s="959"/>
      <c r="U24" s="959"/>
      <c r="V24" s="959"/>
      <c r="W24" s="959"/>
      <c r="X24" s="959"/>
      <c r="Y24" s="959"/>
      <c r="Z24" s="960"/>
    </row>
    <row r="25" spans="1:26" s="58" customFormat="1" ht="15" customHeight="1" x14ac:dyDescent="0.45">
      <c r="A25" s="104" t="s">
        <v>132</v>
      </c>
      <c r="J25" s="939" t="s">
        <v>619</v>
      </c>
      <c r="K25" s="940"/>
      <c r="L25" s="940"/>
      <c r="M25" s="940"/>
      <c r="N25" s="941" t="s">
        <v>620</v>
      </c>
      <c r="O25" s="942"/>
      <c r="P25" s="942"/>
      <c r="Q25" s="943"/>
      <c r="R25" s="958"/>
      <c r="S25" s="959"/>
      <c r="T25" s="959"/>
      <c r="U25" s="959"/>
      <c r="V25" s="959"/>
      <c r="W25" s="959"/>
      <c r="X25" s="959"/>
      <c r="Y25" s="959"/>
      <c r="Z25" s="960"/>
    </row>
    <row r="26" spans="1:26" s="58" customFormat="1" ht="15" customHeight="1" x14ac:dyDescent="0.45">
      <c r="A26" s="513" t="s">
        <v>93</v>
      </c>
      <c r="B26" s="514" t="s">
        <v>94</v>
      </c>
      <c r="J26" s="715"/>
      <c r="K26" s="716"/>
      <c r="L26" s="716" t="s">
        <v>168</v>
      </c>
      <c r="M26" s="736">
        <f>IF(AND($F$36="Sale",$F$37&lt;30),"N/A",B36)</f>
        <v>0</v>
      </c>
      <c r="N26" s="737"/>
      <c r="O26" s="738"/>
      <c r="P26" s="717"/>
      <c r="Q26" s="718"/>
      <c r="R26" s="958"/>
      <c r="S26" s="959"/>
      <c r="T26" s="959"/>
      <c r="U26" s="959"/>
      <c r="V26" s="959"/>
      <c r="W26" s="959"/>
      <c r="X26" s="959"/>
      <c r="Y26" s="959"/>
      <c r="Z26" s="960"/>
    </row>
    <row r="27" spans="1:26" s="58" customFormat="1" ht="15" customHeight="1" x14ac:dyDescent="0.45">
      <c r="A27" s="573"/>
      <c r="B27" s="574"/>
      <c r="C27" s="240"/>
      <c r="D27" s="240"/>
      <c r="J27" s="516"/>
      <c r="K27" s="517"/>
      <c r="L27" s="517" t="s">
        <v>625</v>
      </c>
      <c r="M27" s="739" t="e">
        <f>IF(AND($F$36="Sale",$F$37&lt;30),"N/A",SUM(M23:N24,M26)*0.01)</f>
        <v>#VALUE!</v>
      </c>
      <c r="N27" s="731" t="e">
        <f>IF(AND($F$36="Sale",$F$37&lt;30),"N/A",M22*0.03)</f>
        <v>#DIV/0!</v>
      </c>
      <c r="O27" s="717" t="s">
        <v>626</v>
      </c>
      <c r="P27" s="717"/>
      <c r="Q27" s="718"/>
      <c r="R27" s="958"/>
      <c r="S27" s="959"/>
      <c r="T27" s="959"/>
      <c r="U27" s="959"/>
      <c r="V27" s="959"/>
      <c r="W27" s="959"/>
      <c r="X27" s="959"/>
      <c r="Y27" s="959"/>
      <c r="Z27" s="960"/>
    </row>
    <row r="28" spans="1:26" s="58" customFormat="1" ht="15" customHeight="1" x14ac:dyDescent="0.45">
      <c r="A28" s="573"/>
      <c r="B28" s="574"/>
      <c r="C28" s="240"/>
      <c r="D28" s="240"/>
      <c r="J28" s="525"/>
      <c r="K28" s="519"/>
      <c r="L28" s="518" t="s">
        <v>627</v>
      </c>
      <c r="M28" s="522" t="e">
        <f>IF(AND($F$36="Sale",$F$37&lt;30),"N/A",SUM(M23:M24,M26:M27))</f>
        <v>#VALUE!</v>
      </c>
      <c r="N28" s="732">
        <f>IF(AND($F$36="Sale",$F$37&lt;30),"N/A",IF(F41="Yes",_xlfn.XLOOKUP($M$19,'30-Year Cash Flow'!$C$3:$AF$3,'30-Year Cash Flow'!$C$49:$AF$49,"Lookup Error",0,1),_xlfn.XLOOKUP($M$19,'30-Year Cash Flow'!$C$3:$AF$3,'30-Year Cash Flow'!$C$57:$AF$57,"Lookup Error",0,1)))</f>
        <v>0</v>
      </c>
      <c r="O28" s="520" t="s">
        <v>628</v>
      </c>
      <c r="P28" s="520"/>
      <c r="Q28" s="521"/>
      <c r="R28" s="958"/>
      <c r="S28" s="959"/>
      <c r="T28" s="959"/>
      <c r="U28" s="959"/>
      <c r="V28" s="959"/>
      <c r="W28" s="959"/>
      <c r="X28" s="959"/>
      <c r="Y28" s="959"/>
      <c r="Z28" s="960"/>
    </row>
    <row r="29" spans="1:26" s="58" customFormat="1" ht="15" customHeight="1" x14ac:dyDescent="0.45">
      <c r="A29" s="573"/>
      <c r="B29" s="574"/>
      <c r="C29" s="240"/>
      <c r="D29" s="240"/>
      <c r="J29" s="721"/>
      <c r="K29" s="712" t="s">
        <v>629</v>
      </c>
      <c r="L29" s="722">
        <v>0.8</v>
      </c>
      <c r="M29" s="723">
        <v>1.2</v>
      </c>
      <c r="N29" s="733" t="e">
        <f>IF(AND($F$36="Sale",$F$37&lt;30),"N/A",M22-M23-M24-N27-N28)</f>
        <v>#DIV/0!</v>
      </c>
      <c r="O29" s="713" t="s">
        <v>630</v>
      </c>
      <c r="P29" s="713"/>
      <c r="Q29" s="714"/>
      <c r="R29" s="958"/>
      <c r="S29" s="959"/>
      <c r="T29" s="959"/>
      <c r="U29" s="959"/>
      <c r="V29" s="959"/>
      <c r="W29" s="959"/>
      <c r="X29" s="959"/>
      <c r="Y29" s="959"/>
      <c r="Z29" s="960"/>
    </row>
    <row r="30" spans="1:26" s="58" customFormat="1" ht="15" customHeight="1" x14ac:dyDescent="0.45">
      <c r="A30" s="573"/>
      <c r="B30" s="574"/>
      <c r="C30" s="240"/>
      <c r="D30" s="240"/>
      <c r="J30" s="724"/>
      <c r="K30" s="716" t="s">
        <v>631</v>
      </c>
      <c r="L30" s="725">
        <v>0.06</v>
      </c>
      <c r="M30" s="726">
        <v>30</v>
      </c>
      <c r="N30" s="526" t="e">
        <f>IF(AND($F$36="Sale",$F$37&lt;30),"N/A",IF(N29&gt;0,N29*0.15,0))</f>
        <v>#DIV/0!</v>
      </c>
      <c r="O30" s="520" t="s">
        <v>632</v>
      </c>
      <c r="P30" s="520"/>
      <c r="Q30" s="521"/>
      <c r="R30" s="958"/>
      <c r="S30" s="959"/>
      <c r="T30" s="959"/>
      <c r="U30" s="959"/>
      <c r="V30" s="959"/>
      <c r="W30" s="959"/>
      <c r="X30" s="959"/>
      <c r="Y30" s="959"/>
      <c r="Z30" s="960"/>
    </row>
    <row r="31" spans="1:26" s="58" customFormat="1" ht="15" customHeight="1" x14ac:dyDescent="0.45">
      <c r="A31" s="573"/>
      <c r="B31" s="574"/>
      <c r="C31" s="240"/>
      <c r="D31" s="240"/>
      <c r="J31" s="724"/>
      <c r="K31" s="716" t="s">
        <v>633</v>
      </c>
      <c r="L31" s="727" t="e">
        <f>IF(AND($F$36="Sale",$F$37&lt;30),"N/A",-PMT(L30/12,M30*12,L32)*12)</f>
        <v>#DIV/0!</v>
      </c>
      <c r="M31" s="728">
        <f>IF(AND($F$36="Sale",$F$37&lt;30),"N/A",_xlfn.XLOOKUP($M$19,'30-Year Cash Flow'!$C$3:$AF$3,'30-Year Cash Flow'!$C$11:$AF$11,"Lookup Error",0,1)/M29)</f>
        <v>0</v>
      </c>
      <c r="N31" s="733" t="e">
        <f>IF(AND($F$36="Sale",$F$37&lt;30),"N/A",N29-N30)</f>
        <v>#DIV/0!</v>
      </c>
      <c r="O31" s="713" t="s">
        <v>634</v>
      </c>
      <c r="P31" s="713"/>
      <c r="Q31" s="714"/>
      <c r="R31" s="958"/>
      <c r="S31" s="959"/>
      <c r="T31" s="959"/>
      <c r="U31" s="959"/>
      <c r="V31" s="959"/>
      <c r="W31" s="959"/>
      <c r="X31" s="959"/>
      <c r="Y31" s="959"/>
      <c r="Z31" s="960"/>
    </row>
    <row r="32" spans="1:26" s="58" customFormat="1" ht="15" customHeight="1" x14ac:dyDescent="0.45">
      <c r="A32" s="577" t="s">
        <v>101</v>
      </c>
      <c r="B32" s="578">
        <f>SUM(B27:B31)</f>
        <v>0</v>
      </c>
      <c r="C32" s="584" t="e">
        <f>B32/$B$49</f>
        <v>#DIV/0!</v>
      </c>
      <c r="D32" s="578" t="s">
        <v>635</v>
      </c>
      <c r="J32" s="724"/>
      <c r="K32" s="716" t="s">
        <v>637</v>
      </c>
      <c r="L32" s="740" t="e">
        <f>IF(AND($F$36="Sale",$F$37&lt;30),"N/A",M22*L29)</f>
        <v>#DIV/0!</v>
      </c>
      <c r="M32" s="728">
        <f>IF(AND($F$36="Sale",$F$37&lt;30),"N/A",-PV(L30/12,M30*12,M31/12))</f>
        <v>0</v>
      </c>
      <c r="N32" s="526">
        <f>IF(AND($F$36="Sale",$F$37&lt;30),"N/A",'30-Year Cash Flow'!B78)</f>
        <v>0</v>
      </c>
      <c r="O32" s="520" t="s">
        <v>168</v>
      </c>
      <c r="P32" s="520"/>
      <c r="Q32" s="521"/>
      <c r="R32" s="958"/>
      <c r="S32" s="959"/>
      <c r="T32" s="959"/>
      <c r="U32" s="959"/>
      <c r="V32" s="959"/>
      <c r="W32" s="959"/>
      <c r="X32" s="959"/>
      <c r="Y32" s="959"/>
      <c r="Z32" s="960"/>
    </row>
    <row r="33" spans="1:26" s="58" customFormat="1" ht="15" customHeight="1" x14ac:dyDescent="0.45">
      <c r="J33" s="525"/>
      <c r="K33" s="518" t="s">
        <v>638</v>
      </c>
      <c r="L33" s="527" t="e">
        <f>M28</f>
        <v>#VALUE!</v>
      </c>
      <c r="M33" s="741" t="e">
        <f>IF(AND($F$36="Sale",$F$37&lt;30),"N/A",MIN(L32:M32))</f>
        <v>#DIV/0!</v>
      </c>
      <c r="N33" s="733" t="e">
        <f>IF(AND($F$36="Sale",$F$37&lt;30),"N/A",IF(N31&lt;0,N32,IF(-N31+N32&lt;0,0,-N31+N32)))</f>
        <v>#DIV/0!</v>
      </c>
      <c r="O33" s="713" t="s">
        <v>639</v>
      </c>
      <c r="P33" s="713"/>
      <c r="Q33" s="714"/>
      <c r="R33" s="961"/>
      <c r="S33" s="962"/>
      <c r="T33" s="962"/>
      <c r="U33" s="962"/>
      <c r="V33" s="962"/>
      <c r="W33" s="962"/>
      <c r="X33" s="962"/>
      <c r="Y33" s="962"/>
      <c r="Z33" s="963"/>
    </row>
    <row r="34" spans="1:26" s="58" customFormat="1" ht="15" customHeight="1" thickBot="1" x14ac:dyDescent="0.5">
      <c r="A34" s="104" t="s">
        <v>151</v>
      </c>
      <c r="D34" s="795"/>
      <c r="J34" s="532"/>
      <c r="K34" s="533"/>
      <c r="L34" s="533" t="s">
        <v>640</v>
      </c>
      <c r="M34" s="545" t="e">
        <f>IF(AND($F$36="Sale",$F$37&lt;30),"N/A",IF(L33-M33&lt;0,0,L33-M33))</f>
        <v>#VALUE!</v>
      </c>
      <c r="N34" s="530" t="e">
        <f>IF(AND($F$36="Sale",$F$37&lt;30),"N/A",IF(N33&gt;0,0,N31-M26))</f>
        <v>#DIV/0!</v>
      </c>
      <c r="O34" s="734" t="s">
        <v>641</v>
      </c>
      <c r="P34" s="734"/>
      <c r="Q34" s="735"/>
      <c r="R34" s="964" t="s">
        <v>645</v>
      </c>
      <c r="S34" s="965"/>
      <c r="T34" s="965"/>
      <c r="U34" s="965"/>
      <c r="V34" s="965"/>
      <c r="W34" s="965"/>
      <c r="X34" s="965"/>
      <c r="Y34" s="965"/>
      <c r="Z34" s="966"/>
    </row>
    <row r="35" spans="1:26" s="58" customFormat="1" ht="15" customHeight="1" x14ac:dyDescent="0.45">
      <c r="A35" s="513" t="s">
        <v>154</v>
      </c>
      <c r="B35" s="514" t="s">
        <v>94</v>
      </c>
      <c r="C35" s="948" t="s">
        <v>742</v>
      </c>
      <c r="D35" s="948"/>
      <c r="E35" s="531" t="s">
        <v>644</v>
      </c>
      <c r="F35" s="513" t="str">
        <f>LEFT(Application!B5,8)</f>
        <v/>
      </c>
    </row>
    <row r="36" spans="1:26" s="58" customFormat="1" ht="15" customHeight="1" x14ac:dyDescent="0.45">
      <c r="A36" s="588" t="s">
        <v>105</v>
      </c>
      <c r="B36" s="574"/>
      <c r="C36" s="948"/>
      <c r="D36" s="948"/>
      <c r="E36" s="586" t="s">
        <v>646</v>
      </c>
      <c r="F36" s="587"/>
      <c r="G36" s="576" t="s">
        <v>647</v>
      </c>
    </row>
    <row r="37" spans="1:26" s="58" customFormat="1" ht="15" customHeight="1" x14ac:dyDescent="0.45">
      <c r="A37" s="590" t="s">
        <v>110</v>
      </c>
      <c r="B37" s="574"/>
      <c r="C37" s="948"/>
      <c r="D37" s="948"/>
      <c r="E37" s="586" t="s">
        <v>1002</v>
      </c>
      <c r="F37" s="589"/>
      <c r="G37" s="576" t="s">
        <v>743</v>
      </c>
      <c r="P37" s="802"/>
    </row>
    <row r="38" spans="1:26" s="58" customFormat="1" ht="15" customHeight="1" x14ac:dyDescent="0.45">
      <c r="A38" s="590" t="s">
        <v>763</v>
      </c>
      <c r="B38" s="574"/>
      <c r="C38" s="948"/>
      <c r="D38" s="948"/>
      <c r="E38" s="586" t="s">
        <v>1003</v>
      </c>
      <c r="F38" s="591"/>
      <c r="G38" s="576" t="s">
        <v>648</v>
      </c>
      <c r="P38" s="802"/>
    </row>
    <row r="39" spans="1:26" s="58" customFormat="1" ht="15" customHeight="1" x14ac:dyDescent="0.45">
      <c r="A39" s="590" t="s">
        <v>761</v>
      </c>
      <c r="B39" s="574"/>
      <c r="C39" s="948"/>
      <c r="D39" s="948"/>
      <c r="E39" s="586" t="s">
        <v>649</v>
      </c>
      <c r="F39" s="592"/>
      <c r="G39" s="576" t="s">
        <v>650</v>
      </c>
    </row>
    <row r="40" spans="1:26" s="58" customFormat="1" ht="15" customHeight="1" x14ac:dyDescent="0.45">
      <c r="A40" s="590" t="s">
        <v>765</v>
      </c>
      <c r="B40" s="574"/>
      <c r="C40" s="948"/>
      <c r="D40" s="948"/>
      <c r="E40" s="586" t="s">
        <v>1004</v>
      </c>
      <c r="F40" s="592"/>
      <c r="G40" s="576" t="s">
        <v>651</v>
      </c>
    </row>
    <row r="41" spans="1:26" s="58" customFormat="1" ht="15" customHeight="1" x14ac:dyDescent="0.45">
      <c r="A41" s="577" t="s">
        <v>101</v>
      </c>
      <c r="B41" s="578">
        <f>SUM(B36:B40)</f>
        <v>0</v>
      </c>
      <c r="C41" s="584" t="e">
        <f>B41/$B$49</f>
        <v>#DIV/0!</v>
      </c>
      <c r="D41" s="578" t="s">
        <v>635</v>
      </c>
      <c r="E41" s="586" t="s">
        <v>652</v>
      </c>
      <c r="F41" s="592"/>
    </row>
    <row r="42" spans="1:26" s="58" customFormat="1" ht="15" customHeight="1" x14ac:dyDescent="0.45">
      <c r="A42" s="135"/>
      <c r="B42" s="135"/>
    </row>
    <row r="43" spans="1:26" s="58" customFormat="1" ht="15" customHeight="1" x14ac:dyDescent="0.45">
      <c r="A43" s="104" t="s">
        <v>653</v>
      </c>
    </row>
    <row r="44" spans="1:26" s="58" customFormat="1" ht="15" customHeight="1" x14ac:dyDescent="0.45">
      <c r="A44" s="534" t="s">
        <v>154</v>
      </c>
      <c r="B44" s="524" t="s">
        <v>654</v>
      </c>
    </row>
    <row r="45" spans="1:26" s="58" customFormat="1" ht="15" customHeight="1" x14ac:dyDescent="0.45">
      <c r="A45" s="588" t="s">
        <v>764</v>
      </c>
      <c r="B45" s="593"/>
      <c r="C45" s="594"/>
      <c r="D45" s="240"/>
    </row>
    <row r="46" spans="1:26" s="58" customFormat="1" ht="15" customHeight="1" x14ac:dyDescent="0.45">
      <c r="A46" s="588" t="s">
        <v>199</v>
      </c>
      <c r="B46" s="574"/>
      <c r="C46" s="594"/>
      <c r="D46" s="240"/>
    </row>
    <row r="47" spans="1:26" s="58" customFormat="1" ht="15" customHeight="1" x14ac:dyDescent="0.45">
      <c r="A47" s="577" t="s">
        <v>101</v>
      </c>
      <c r="B47" s="578">
        <f>SUM(B44:B46)</f>
        <v>0</v>
      </c>
      <c r="C47" s="584" t="e">
        <f>B47/$B$49</f>
        <v>#DIV/0!</v>
      </c>
      <c r="D47" s="578" t="s">
        <v>635</v>
      </c>
    </row>
    <row r="48" spans="1:26" s="58" customFormat="1" ht="15" customHeight="1" x14ac:dyDescent="0.45">
      <c r="A48" s="595"/>
      <c r="B48" s="596"/>
    </row>
    <row r="49" spans="1:5" s="58" customFormat="1" ht="15" customHeight="1" x14ac:dyDescent="0.45">
      <c r="A49" s="597" t="s">
        <v>655</v>
      </c>
      <c r="B49" s="582">
        <f>SUM(B47,B41,B32,B23,B15)</f>
        <v>0</v>
      </c>
    </row>
    <row r="50" spans="1:5" s="58" customFormat="1" ht="15" customHeight="1" x14ac:dyDescent="0.45">
      <c r="A50" s="597" t="s">
        <v>603</v>
      </c>
      <c r="B50" s="582">
        <f>'Development Budget'!B129</f>
        <v>0</v>
      </c>
      <c r="C50" s="932" t="s">
        <v>656</v>
      </c>
      <c r="D50" s="932"/>
      <c r="E50" s="598"/>
    </row>
    <row r="51" spans="1:5" s="58" customFormat="1" ht="15" customHeight="1" x14ac:dyDescent="0.45">
      <c r="A51" s="240"/>
      <c r="B51" s="599">
        <f>B49-B50</f>
        <v>0</v>
      </c>
    </row>
    <row r="53" spans="1:5" x14ac:dyDescent="0.45">
      <c r="A53" s="784"/>
      <c r="B53" s="784"/>
    </row>
    <row r="54" spans="1:5" x14ac:dyDescent="0.45">
      <c r="A54" s="787"/>
      <c r="B54" s="784"/>
    </row>
    <row r="55" spans="1:5" ht="15.4" x14ac:dyDescent="0.45">
      <c r="A55" s="788"/>
      <c r="B55" s="789"/>
    </row>
    <row r="56" spans="1:5" x14ac:dyDescent="0.45">
      <c r="A56" s="790"/>
      <c r="B56" s="791"/>
    </row>
    <row r="57" spans="1:5" x14ac:dyDescent="0.45">
      <c r="A57" s="790"/>
      <c r="B57" s="791"/>
    </row>
    <row r="58" spans="1:5" x14ac:dyDescent="0.45">
      <c r="A58" s="790"/>
      <c r="B58" s="791"/>
    </row>
    <row r="59" spans="1:5" x14ac:dyDescent="0.45">
      <c r="A59" s="790"/>
      <c r="B59" s="791"/>
    </row>
    <row r="60" spans="1:5" x14ac:dyDescent="0.45">
      <c r="A60" s="790"/>
      <c r="B60" s="791"/>
    </row>
    <row r="61" spans="1:5" x14ac:dyDescent="0.45">
      <c r="A61" s="790"/>
      <c r="B61" s="791"/>
    </row>
    <row r="62" spans="1:5" x14ac:dyDescent="0.45">
      <c r="A62" s="790"/>
      <c r="B62" s="791"/>
    </row>
  </sheetData>
  <sheetProtection algorithmName="SHA-512" hashValue="Tpi7b7pDQjZjEshFuYNQGTU8daZRJMpL/EiW5ctyq4F4nkEVTFopzoVuTjDGzK0vWaXrHQ7cSzMHkOXe8bytWQ==" saltValue="czL06pcZ2wo62Sxqf5IcPQ==" spinCount="100000" sheet="1" objects="1" scenarios="1"/>
  <mergeCells count="27">
    <mergeCell ref="C35:D40"/>
    <mergeCell ref="R4:Z20"/>
    <mergeCell ref="R1:Z3"/>
    <mergeCell ref="R21:Z33"/>
    <mergeCell ref="R34:Z34"/>
    <mergeCell ref="M6:N6"/>
    <mergeCell ref="J2:Q2"/>
    <mergeCell ref="N9:Q9"/>
    <mergeCell ref="M3:N3"/>
    <mergeCell ref="M4:N4"/>
    <mergeCell ref="M5:N5"/>
    <mergeCell ref="C50:D50"/>
    <mergeCell ref="M7:N7"/>
    <mergeCell ref="M8:N8"/>
    <mergeCell ref="M22:N22"/>
    <mergeCell ref="M23:N23"/>
    <mergeCell ref="M24:N24"/>
    <mergeCell ref="D9:H9"/>
    <mergeCell ref="D17:H17"/>
    <mergeCell ref="E15:G15"/>
    <mergeCell ref="M20:N20"/>
    <mergeCell ref="M21:N21"/>
    <mergeCell ref="J25:M25"/>
    <mergeCell ref="N25:Q25"/>
    <mergeCell ref="M19:N19"/>
    <mergeCell ref="J18:Q18"/>
    <mergeCell ref="J9:M9"/>
  </mergeCells>
  <conditionalFormatting sqref="B36">
    <cfRule type="cellIs" dxfId="37" priority="25" operator="greaterThan">
      <formula>15000000</formula>
    </cfRule>
  </conditionalFormatting>
  <conditionalFormatting sqref="B51">
    <cfRule type="cellIs" dxfId="36" priority="29" operator="equal">
      <formula>0</formula>
    </cfRule>
    <cfRule type="cellIs" dxfId="35" priority="30" operator="notEqual">
      <formula>0</formula>
    </cfRule>
  </conditionalFormatting>
  <conditionalFormatting sqref="B50:C50">
    <cfRule type="expression" dxfId="34" priority="39">
      <formula>$B$50&lt;&gt;$B$49</formula>
    </cfRule>
  </conditionalFormatting>
  <conditionalFormatting sqref="D16:F16">
    <cfRule type="cellIs" dxfId="33" priority="3" operator="equal">
      <formula>"DCR between 1.2 and 1.25."</formula>
    </cfRule>
    <cfRule type="cellIs" dxfId="32" priority="4" operator="equal">
      <formula>"DCR below 1.1!"</formula>
    </cfRule>
    <cfRule type="cellIs" dxfId="31" priority="26" operator="equal">
      <formula>"DCR below 1.2!"</formula>
    </cfRule>
    <cfRule type="cellIs" dxfId="30" priority="27" operator="equal">
      <formula>"DCR between 1.1 and 1.15."</formula>
    </cfRule>
  </conditionalFormatting>
  <conditionalFormatting sqref="D9:H9">
    <cfRule type="cellIs" dxfId="29" priority="7" operator="equal">
      <formula>"Make sure your loan term matches the refinancing year or the end of the investment term for the hard debt balance calculation."</formula>
    </cfRule>
  </conditionalFormatting>
  <conditionalFormatting sqref="D17:H17">
    <cfRule type="cellIs" dxfId="28" priority="2" operator="equal">
      <formula>"Make sure your loan term matches the refinancing year or the end of the investment term for the cash flow loan balance calculation."</formula>
    </cfRule>
  </conditionalFormatting>
  <conditionalFormatting sqref="F40">
    <cfRule type="expression" dxfId="27" priority="312">
      <formula>AND(F40&gt;10%,F35="Option 1")</formula>
    </cfRule>
    <cfRule type="expression" dxfId="26" priority="313">
      <formula>OR(AND(F40&gt;12%,F35="Option 2",F37&gt;5,$F$36="Sale"),AND(F40&gt;12%,F35="Option 2",F37&gt;5,$F$36="Refi"))</formula>
    </cfRule>
  </conditionalFormatting>
  <conditionalFormatting sqref="M17">
    <cfRule type="expression" dxfId="25" priority="14">
      <formula>AND($M$17&lt;&gt;"N/A",$M$17&gt;0)</formula>
    </cfRule>
    <cfRule type="cellIs" dxfId="24" priority="19" operator="lessThanOrEqual">
      <formula>0</formula>
    </cfRule>
  </conditionalFormatting>
  <conditionalFormatting sqref="M34">
    <cfRule type="expression" dxfId="23" priority="314">
      <formula>AND($F$36="Refi",$M$34&gt;0)</formula>
    </cfRule>
    <cfRule type="cellIs" dxfId="22" priority="315" operator="lessThanOrEqual">
      <formula>0</formula>
    </cfRule>
  </conditionalFormatting>
  <conditionalFormatting sqref="N16">
    <cfRule type="cellIs" dxfId="21" priority="1" operator="equal">
      <formula>"N/A"</formula>
    </cfRule>
    <cfRule type="cellIs" dxfId="20" priority="16" operator="greaterThan">
      <formula>0</formula>
    </cfRule>
    <cfRule type="cellIs" dxfId="19" priority="18" operator="equal">
      <formula>0</formula>
    </cfRule>
  </conditionalFormatting>
  <conditionalFormatting sqref="N17">
    <cfRule type="expression" dxfId="18" priority="316">
      <formula>AND($F$36="Sale",$N$17=0)</formula>
    </cfRule>
    <cfRule type="expression" dxfId="17" priority="317">
      <formula>AND($N$16&lt;&gt;"N/A",$N$17&gt;0)</formula>
    </cfRule>
  </conditionalFormatting>
  <conditionalFormatting sqref="N33">
    <cfRule type="expression" dxfId="16" priority="318">
      <formula>AND($F$36="Refi",$N$33&gt;0)</formula>
    </cfRule>
    <cfRule type="cellIs" dxfId="15" priority="319" operator="equal">
      <formula>0</formula>
    </cfRule>
  </conditionalFormatting>
  <conditionalFormatting sqref="N34">
    <cfRule type="cellIs" dxfId="14" priority="320" operator="equal">
      <formula>0</formula>
    </cfRule>
    <cfRule type="expression" dxfId="13" priority="321">
      <formula>AND(OR(AND($F$36="Sale",$F$37=30),$F$36="Refi"),$N$34&gt;0)</formula>
    </cfRule>
  </conditionalFormatting>
  <dataValidations count="8">
    <dataValidation type="decimal" allowBlank="1" showInputMessage="1" showErrorMessage="1" sqref="C4:C6 C19:C22 C11:C14" xr:uid="{A922DF66-82A0-4472-9CF9-9B5D9F2A2F3A}">
      <formula1>0</formula1>
      <formula2>100</formula2>
    </dataValidation>
    <dataValidation type="whole" allowBlank="1" showInputMessage="1" showErrorMessage="1" sqref="D19:D22 D4:D6 D11:D14" xr:uid="{95BD2538-DAA5-4CBD-86DF-DDE2391BEF35}">
      <formula1>0</formula1>
      <formula2>100000</formula2>
    </dataValidation>
    <dataValidation type="whole" allowBlank="1" showInputMessage="1" showErrorMessage="1" errorTitle="Whole Numbers Only" error="All Amount of Funds values on financing worksheet must be entered as a whole number." sqref="B19:B22 B13:B14 B45:B46 B11 B4:B6 B27:B31 B37:B40" xr:uid="{50E85A7A-78DE-4B20-9F11-DD21AD0E1403}">
      <formula1>0</formula1>
      <formula2>100000000</formula2>
    </dataValidation>
    <dataValidation type="list" allowBlank="1" showInputMessage="1" showErrorMessage="1" errorTitle="Whole Numbers Only" error="All Amount of Funds values on financing worksheet must be entered as a whole number." sqref="F37" xr:uid="{9AB229A6-B4E5-4AC8-9EC5-2B8BECD21D9D}">
      <formula1>"3,4,5,6,7,8,9,10,11,12,13,14,15,16,17,18,19,20,21,22,23,24,25,26,27,28,29,30"</formula1>
    </dataValidation>
    <dataValidation type="list" allowBlank="1" showInputMessage="1" showErrorMessage="1" errorTitle="Whole Numbers Only" error="All Amount of Funds values on financing worksheet must be entered as a whole number." sqref="F38" xr:uid="{1A3DBBA1-B983-42AC-8901-0FD60993AAD7}">
      <formula1>".055,.06,.065,.07,.075,.08"</formula1>
    </dataValidation>
    <dataValidation type="list" allowBlank="1" showInputMessage="1" showErrorMessage="1" sqref="F41 F19:G22" xr:uid="{CBCE826B-FE92-4F7A-BC41-4BEBFBD7BF43}">
      <formula1>"Yes,No"</formula1>
    </dataValidation>
    <dataValidation type="list" allowBlank="1" showInputMessage="1" showErrorMessage="1" errorTitle="Whole Numbers Only" error="All Amount of Funds values on financing worksheet must be entered as a whole number." sqref="F36:F37" xr:uid="{23C41F00-78A8-495B-8B59-478313B71AAC}">
      <formula1>"Sale,Refi"</formula1>
    </dataValidation>
    <dataValidation type="list" allowBlank="1" showInputMessage="1" showErrorMessage="1" sqref="F40" xr:uid="{F9B62B86-9873-4366-B1BA-487A68275C32}">
      <formula1>".01,.02,.03,.04,.05,.06,.07,.08,.09,.1,.11,.12,.13,.14,.15"</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C40D6-17C7-4301-94A3-1931AD621DA6}">
  <sheetPr codeName="Sheet11">
    <tabColor rgb="FF92D050"/>
  </sheetPr>
  <dimension ref="A1:AV171"/>
  <sheetViews>
    <sheetView zoomScaleNormal="100" workbookViewId="0">
      <pane xSplit="4" topLeftCell="E1" activePane="topRight" state="frozen"/>
      <selection pane="topRight" activeCell="F8" sqref="F8"/>
    </sheetView>
  </sheetViews>
  <sheetFormatPr defaultColWidth="8.86328125" defaultRowHeight="14.25" x14ac:dyDescent="0.45"/>
  <cols>
    <col min="1" max="1" width="10" style="662" customWidth="1"/>
    <col min="2" max="2" width="39.1328125" style="58" customWidth="1"/>
    <col min="3" max="3" width="14.265625" style="58" customWidth="1"/>
    <col min="4" max="4" width="16.86328125" style="58" customWidth="1"/>
    <col min="5" max="5" width="17.86328125" style="58" customWidth="1"/>
    <col min="6" max="43" width="15.73046875" style="58" customWidth="1"/>
    <col min="44" max="16384" width="8.86328125" style="58"/>
  </cols>
  <sheetData>
    <row r="1" spans="1:43" ht="32.25" customHeight="1" x14ac:dyDescent="0.45">
      <c r="A1" s="615" t="s">
        <v>657</v>
      </c>
      <c r="B1" s="59" t="s">
        <v>658</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row>
    <row r="2" spans="1:43" s="240" customFormat="1" ht="63.75" customHeight="1" x14ac:dyDescent="0.45">
      <c r="A2" s="239" t="s">
        <v>659</v>
      </c>
      <c r="B2" s="948" t="s">
        <v>1113</v>
      </c>
      <c r="C2" s="948"/>
      <c r="D2" s="948"/>
      <c r="E2" s="948"/>
      <c r="F2" s="948"/>
      <c r="G2" s="948"/>
      <c r="H2" s="948"/>
      <c r="I2" s="948"/>
      <c r="J2" s="948"/>
      <c r="K2" s="948"/>
      <c r="L2" s="948"/>
      <c r="M2" s="948"/>
      <c r="N2" s="948"/>
      <c r="O2" s="948"/>
      <c r="P2" s="948"/>
      <c r="Q2" s="948"/>
      <c r="R2" s="948"/>
      <c r="S2" s="948"/>
    </row>
    <row r="3" spans="1:43" s="240" customFormat="1" ht="15" customHeight="1" x14ac:dyDescent="0.45">
      <c r="A3" s="239" t="s">
        <v>659</v>
      </c>
      <c r="B3" s="600" t="s">
        <v>660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row>
    <row r="4" spans="1:43" s="240" customFormat="1" ht="15" customHeight="1" x14ac:dyDescent="0.45">
      <c r="A4" s="239" t="s">
        <v>659</v>
      </c>
      <c r="B4" s="616"/>
      <c r="C4" s="577" t="s">
        <v>661</v>
      </c>
      <c r="D4" s="617">
        <v>3.5</v>
      </c>
      <c r="E4" s="618" t="s">
        <v>662</v>
      </c>
      <c r="F4" s="618"/>
      <c r="G4" s="618"/>
      <c r="H4" s="618"/>
      <c r="I4" s="588"/>
      <c r="J4" s="970" t="e" vm="1">
        <v>#VALUE!</v>
      </c>
      <c r="K4" s="970"/>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row>
    <row r="5" spans="1:43" s="240" customFormat="1" ht="15" customHeight="1" x14ac:dyDescent="0.45">
      <c r="A5" s="239" t="s">
        <v>659</v>
      </c>
      <c r="B5" s="616"/>
      <c r="C5" s="577" t="s">
        <v>663</v>
      </c>
      <c r="D5" s="619" t="str">
        <f>IF(D4&lt;3.5,"Slower Start",IF(D4&gt;3.5,"Faster Start",IF(D4=3.5,"Balanced Start","")))</f>
        <v>Balanced Start</v>
      </c>
      <c r="E5" s="618" t="s">
        <v>664</v>
      </c>
      <c r="F5" s="618"/>
      <c r="G5" s="618"/>
      <c r="H5" s="618"/>
      <c r="I5" s="588"/>
      <c r="J5" s="970"/>
      <c r="K5" s="970"/>
      <c r="L5" s="588"/>
      <c r="M5" s="588"/>
      <c r="N5" s="588"/>
      <c r="O5" s="588"/>
      <c r="P5" s="588"/>
      <c r="Q5" s="588"/>
      <c r="R5" s="588"/>
      <c r="S5" s="588"/>
      <c r="T5" s="588"/>
      <c r="U5" s="588"/>
      <c r="V5" s="588"/>
      <c r="W5" s="588"/>
      <c r="X5" s="588"/>
      <c r="Y5" s="588"/>
      <c r="Z5" s="588"/>
      <c r="AA5" s="588"/>
      <c r="AB5" s="588"/>
      <c r="AC5" s="588"/>
      <c r="AD5" s="588"/>
      <c r="AE5" s="588"/>
      <c r="AF5" s="588"/>
      <c r="AG5" s="588"/>
      <c r="AH5" s="588"/>
      <c r="AI5" s="588"/>
      <c r="AJ5" s="588"/>
      <c r="AK5" s="588"/>
      <c r="AL5" s="588"/>
      <c r="AM5" s="588"/>
      <c r="AN5" s="588"/>
      <c r="AO5" s="588"/>
    </row>
    <row r="6" spans="1:43" s="240" customFormat="1" ht="15" customHeight="1" x14ac:dyDescent="0.45">
      <c r="A6" s="239" t="s">
        <v>659</v>
      </c>
      <c r="B6" s="971" t="s">
        <v>665</v>
      </c>
      <c r="C6" s="972"/>
      <c r="D6" s="972"/>
      <c r="E6" s="618">
        <f>E166</f>
        <v>0</v>
      </c>
      <c r="F6" s="618" t="e">
        <f>IF($D$48&gt;0,F48/($D$48-$E$48),D49/(($D$49-$E$49)))</f>
        <v>#DIV/0!</v>
      </c>
      <c r="G6" s="618" t="e">
        <f>F6+IF($D$48&gt;0,G48/($D$48-$E$48),E49/(($D$49-$E$49)))</f>
        <v>#DIV/0!</v>
      </c>
      <c r="H6" s="618" t="e">
        <f t="shared" ref="H6:AO6" si="0">G6+IF($D$48&gt;0,H48/($D$48-$E$48),F49/(($D$49-$E$49)))</f>
        <v>#DIV/0!</v>
      </c>
      <c r="I6" s="618" t="e">
        <f t="shared" si="0"/>
        <v>#DIV/0!</v>
      </c>
      <c r="J6" s="618" t="e">
        <f t="shared" si="0"/>
        <v>#DIV/0!</v>
      </c>
      <c r="K6" s="618" t="e">
        <f t="shared" si="0"/>
        <v>#DIV/0!</v>
      </c>
      <c r="L6" s="618" t="e">
        <f t="shared" si="0"/>
        <v>#DIV/0!</v>
      </c>
      <c r="M6" s="618" t="e">
        <f t="shared" si="0"/>
        <v>#DIV/0!</v>
      </c>
      <c r="N6" s="618" t="e">
        <f t="shared" si="0"/>
        <v>#DIV/0!</v>
      </c>
      <c r="O6" s="618" t="e">
        <f t="shared" si="0"/>
        <v>#DIV/0!</v>
      </c>
      <c r="P6" s="618" t="e">
        <f t="shared" si="0"/>
        <v>#DIV/0!</v>
      </c>
      <c r="Q6" s="618" t="e">
        <f t="shared" si="0"/>
        <v>#DIV/0!</v>
      </c>
      <c r="R6" s="618" t="e">
        <f t="shared" si="0"/>
        <v>#DIV/0!</v>
      </c>
      <c r="S6" s="618" t="e">
        <f t="shared" si="0"/>
        <v>#DIV/0!</v>
      </c>
      <c r="T6" s="618" t="e">
        <f t="shared" si="0"/>
        <v>#DIV/0!</v>
      </c>
      <c r="U6" s="618" t="e">
        <f t="shared" si="0"/>
        <v>#DIV/0!</v>
      </c>
      <c r="V6" s="618" t="e">
        <f t="shared" si="0"/>
        <v>#DIV/0!</v>
      </c>
      <c r="W6" s="618" t="e">
        <f t="shared" si="0"/>
        <v>#DIV/0!</v>
      </c>
      <c r="X6" s="618" t="e">
        <f t="shared" si="0"/>
        <v>#DIV/0!</v>
      </c>
      <c r="Y6" s="618" t="e">
        <f t="shared" si="0"/>
        <v>#DIV/0!</v>
      </c>
      <c r="Z6" s="618" t="e">
        <f t="shared" si="0"/>
        <v>#DIV/0!</v>
      </c>
      <c r="AA6" s="618" t="e">
        <f t="shared" si="0"/>
        <v>#DIV/0!</v>
      </c>
      <c r="AB6" s="618" t="e">
        <f t="shared" si="0"/>
        <v>#DIV/0!</v>
      </c>
      <c r="AC6" s="618" t="e">
        <f t="shared" si="0"/>
        <v>#DIV/0!</v>
      </c>
      <c r="AD6" s="618" t="e">
        <f t="shared" si="0"/>
        <v>#DIV/0!</v>
      </c>
      <c r="AE6" s="618" t="e">
        <f t="shared" si="0"/>
        <v>#DIV/0!</v>
      </c>
      <c r="AF6" s="618" t="e">
        <f t="shared" si="0"/>
        <v>#DIV/0!</v>
      </c>
      <c r="AG6" s="618" t="e">
        <f t="shared" si="0"/>
        <v>#DIV/0!</v>
      </c>
      <c r="AH6" s="618" t="e">
        <f t="shared" si="0"/>
        <v>#DIV/0!</v>
      </c>
      <c r="AI6" s="618" t="e">
        <f t="shared" si="0"/>
        <v>#DIV/0!</v>
      </c>
      <c r="AJ6" s="618" t="e">
        <f t="shared" si="0"/>
        <v>#DIV/0!</v>
      </c>
      <c r="AK6" s="618" t="e">
        <f t="shared" si="0"/>
        <v>#DIV/0!</v>
      </c>
      <c r="AL6" s="618" t="e">
        <f t="shared" si="0"/>
        <v>#DIV/0!</v>
      </c>
      <c r="AM6" s="618" t="e">
        <f t="shared" si="0"/>
        <v>#DIV/0!</v>
      </c>
      <c r="AN6" s="618" t="e">
        <f t="shared" si="0"/>
        <v>#DIV/0!</v>
      </c>
      <c r="AO6" s="618" t="e">
        <f t="shared" si="0"/>
        <v>#DIV/0!</v>
      </c>
    </row>
    <row r="7" spans="1:43" s="240" customFormat="1" ht="15" customHeight="1" x14ac:dyDescent="0.45">
      <c r="A7" s="239" t="s">
        <v>659</v>
      </c>
      <c r="B7" s="602"/>
      <c r="C7" s="603"/>
      <c r="D7" s="604" t="s">
        <v>666</v>
      </c>
      <c r="E7" s="620">
        <v>46266</v>
      </c>
      <c r="F7" s="605">
        <f>EDATE(E7,1)</f>
        <v>46296</v>
      </c>
      <c r="G7" s="605">
        <f>EDATE(F7,1)</f>
        <v>46327</v>
      </c>
      <c r="H7" s="605">
        <f>EDATE(G7,1)</f>
        <v>46357</v>
      </c>
      <c r="I7" s="605">
        <f>EDATE(H7,1)</f>
        <v>46388</v>
      </c>
      <c r="J7" s="605">
        <f>EDATE(I7,1)</f>
        <v>46419</v>
      </c>
      <c r="K7" s="605">
        <f t="shared" ref="K7:S7" si="1">EDATE(J7,1)</f>
        <v>46447</v>
      </c>
      <c r="L7" s="605">
        <f t="shared" si="1"/>
        <v>46478</v>
      </c>
      <c r="M7" s="605">
        <f t="shared" si="1"/>
        <v>46508</v>
      </c>
      <c r="N7" s="605">
        <f t="shared" si="1"/>
        <v>46539</v>
      </c>
      <c r="O7" s="605">
        <f t="shared" si="1"/>
        <v>46569</v>
      </c>
      <c r="P7" s="605">
        <f t="shared" si="1"/>
        <v>46600</v>
      </c>
      <c r="Q7" s="605">
        <f t="shared" si="1"/>
        <v>46631</v>
      </c>
      <c r="R7" s="605">
        <f t="shared" si="1"/>
        <v>46661</v>
      </c>
      <c r="S7" s="605">
        <f t="shared" si="1"/>
        <v>46692</v>
      </c>
      <c r="T7" s="605">
        <f>EDATE(S7,1)</f>
        <v>46722</v>
      </c>
      <c r="U7" s="605">
        <f t="shared" ref="U7:AO7" si="2">EDATE(T7,1)</f>
        <v>46753</v>
      </c>
      <c r="V7" s="605">
        <f t="shared" si="2"/>
        <v>46784</v>
      </c>
      <c r="W7" s="605">
        <f t="shared" si="2"/>
        <v>46813</v>
      </c>
      <c r="X7" s="605">
        <f t="shared" si="2"/>
        <v>46844</v>
      </c>
      <c r="Y7" s="605">
        <f t="shared" si="2"/>
        <v>46874</v>
      </c>
      <c r="Z7" s="605">
        <f t="shared" si="2"/>
        <v>46905</v>
      </c>
      <c r="AA7" s="605">
        <f t="shared" si="2"/>
        <v>46935</v>
      </c>
      <c r="AB7" s="605">
        <f t="shared" si="2"/>
        <v>46966</v>
      </c>
      <c r="AC7" s="605">
        <f t="shared" si="2"/>
        <v>46997</v>
      </c>
      <c r="AD7" s="605">
        <f t="shared" si="2"/>
        <v>47027</v>
      </c>
      <c r="AE7" s="605">
        <f t="shared" si="2"/>
        <v>47058</v>
      </c>
      <c r="AF7" s="605">
        <f t="shared" si="2"/>
        <v>47088</v>
      </c>
      <c r="AG7" s="605">
        <f t="shared" si="2"/>
        <v>47119</v>
      </c>
      <c r="AH7" s="605">
        <f t="shared" si="2"/>
        <v>47150</v>
      </c>
      <c r="AI7" s="605">
        <f t="shared" si="2"/>
        <v>47178</v>
      </c>
      <c r="AJ7" s="605">
        <f t="shared" si="2"/>
        <v>47209</v>
      </c>
      <c r="AK7" s="605">
        <f t="shared" si="2"/>
        <v>47239</v>
      </c>
      <c r="AL7" s="605">
        <f t="shared" si="2"/>
        <v>47270</v>
      </c>
      <c r="AM7" s="605">
        <f t="shared" si="2"/>
        <v>47300</v>
      </c>
      <c r="AN7" s="605">
        <f t="shared" si="2"/>
        <v>47331</v>
      </c>
      <c r="AO7" s="605">
        <f t="shared" si="2"/>
        <v>47362</v>
      </c>
      <c r="AP7" s="621"/>
      <c r="AQ7" s="621"/>
    </row>
    <row r="8" spans="1:43" s="240" customFormat="1" ht="15" customHeight="1" x14ac:dyDescent="0.45">
      <c r="A8" s="239" t="s">
        <v>667</v>
      </c>
      <c r="B8" s="602" t="s">
        <v>668</v>
      </c>
      <c r="C8" s="603" t="s">
        <v>669</v>
      </c>
      <c r="D8" s="603" t="s">
        <v>670</v>
      </c>
      <c r="E8" s="606" t="s">
        <v>671</v>
      </c>
      <c r="F8" s="622">
        <v>1</v>
      </c>
      <c r="G8" s="623">
        <v>2</v>
      </c>
      <c r="H8" s="623">
        <v>3</v>
      </c>
      <c r="I8" s="623">
        <v>4</v>
      </c>
      <c r="J8" s="623">
        <v>5</v>
      </c>
      <c r="K8" s="623">
        <v>6</v>
      </c>
      <c r="L8" s="623">
        <v>7</v>
      </c>
      <c r="M8" s="623">
        <v>8</v>
      </c>
      <c r="N8" s="623">
        <v>9</v>
      </c>
      <c r="O8" s="623">
        <v>10</v>
      </c>
      <c r="P8" s="623">
        <v>11</v>
      </c>
      <c r="Q8" s="623">
        <v>12</v>
      </c>
      <c r="R8" s="623">
        <v>13</v>
      </c>
      <c r="S8" s="623">
        <v>14</v>
      </c>
      <c r="T8" s="623">
        <v>15</v>
      </c>
      <c r="U8" s="623">
        <v>16</v>
      </c>
      <c r="V8" s="623">
        <v>17</v>
      </c>
      <c r="W8" s="623" t="s">
        <v>672</v>
      </c>
      <c r="X8" s="623">
        <v>19</v>
      </c>
      <c r="Y8" s="623">
        <v>20</v>
      </c>
      <c r="Z8" s="623">
        <v>21</v>
      </c>
      <c r="AA8" s="623">
        <v>22</v>
      </c>
      <c r="AB8" s="623">
        <v>23</v>
      </c>
      <c r="AC8" s="623">
        <v>24</v>
      </c>
      <c r="AD8" s="623" t="s">
        <v>673</v>
      </c>
      <c r="AE8" s="623">
        <v>26</v>
      </c>
      <c r="AF8" s="623">
        <v>27</v>
      </c>
      <c r="AG8" s="623">
        <v>28</v>
      </c>
      <c r="AH8" s="623">
        <v>29</v>
      </c>
      <c r="AI8" s="623">
        <v>30</v>
      </c>
      <c r="AJ8" s="623">
        <v>31</v>
      </c>
      <c r="AK8" s="623">
        <v>32</v>
      </c>
      <c r="AL8" s="623">
        <v>33</v>
      </c>
      <c r="AM8" s="623">
        <v>34</v>
      </c>
      <c r="AN8" s="623">
        <v>35</v>
      </c>
      <c r="AO8" s="623">
        <v>36</v>
      </c>
      <c r="AP8" s="602" t="s">
        <v>674</v>
      </c>
      <c r="AQ8" s="607" t="s">
        <v>675</v>
      </c>
    </row>
    <row r="9" spans="1:43" s="240" customFormat="1" ht="15" customHeight="1" x14ac:dyDescent="0.45">
      <c r="A9" s="239" t="s">
        <v>676</v>
      </c>
      <c r="B9" s="624" t="s">
        <v>677</v>
      </c>
      <c r="C9" s="625"/>
      <c r="D9" s="626"/>
      <c r="E9" s="626">
        <f>E163</f>
        <v>0</v>
      </c>
      <c r="F9" s="626">
        <f t="shared" ref="F9:AO9" si="3">F163</f>
        <v>0</v>
      </c>
      <c r="G9" s="626" t="e">
        <f t="shared" si="3"/>
        <v>#DIV/0!</v>
      </c>
      <c r="H9" s="626" t="e">
        <f t="shared" si="3"/>
        <v>#DIV/0!</v>
      </c>
      <c r="I9" s="626" t="e">
        <f t="shared" si="3"/>
        <v>#DIV/0!</v>
      </c>
      <c r="J9" s="626" t="e">
        <f t="shared" si="3"/>
        <v>#DIV/0!</v>
      </c>
      <c r="K9" s="626" t="e">
        <f t="shared" si="3"/>
        <v>#DIV/0!</v>
      </c>
      <c r="L9" s="626" t="e">
        <f t="shared" si="3"/>
        <v>#DIV/0!</v>
      </c>
      <c r="M9" s="626" t="e">
        <f t="shared" si="3"/>
        <v>#DIV/0!</v>
      </c>
      <c r="N9" s="626" t="e">
        <f t="shared" si="3"/>
        <v>#DIV/0!</v>
      </c>
      <c r="O9" s="626" t="e">
        <f t="shared" si="3"/>
        <v>#DIV/0!</v>
      </c>
      <c r="P9" s="626" t="e">
        <f t="shared" si="3"/>
        <v>#DIV/0!</v>
      </c>
      <c r="Q9" s="626" t="e">
        <f t="shared" si="3"/>
        <v>#DIV/0!</v>
      </c>
      <c r="R9" s="626" t="e">
        <f t="shared" si="3"/>
        <v>#DIV/0!</v>
      </c>
      <c r="S9" s="626" t="e">
        <f t="shared" si="3"/>
        <v>#DIV/0!</v>
      </c>
      <c r="T9" s="626" t="e">
        <f t="shared" si="3"/>
        <v>#DIV/0!</v>
      </c>
      <c r="U9" s="626" t="e">
        <f t="shared" si="3"/>
        <v>#DIV/0!</v>
      </c>
      <c r="V9" s="626" t="e">
        <f t="shared" si="3"/>
        <v>#DIV/0!</v>
      </c>
      <c r="W9" s="626" t="e">
        <f t="shared" si="3"/>
        <v>#DIV/0!</v>
      </c>
      <c r="X9" s="626" t="e">
        <f t="shared" si="3"/>
        <v>#DIV/0!</v>
      </c>
      <c r="Y9" s="626" t="e">
        <f t="shared" si="3"/>
        <v>#DIV/0!</v>
      </c>
      <c r="Z9" s="626" t="e">
        <f t="shared" si="3"/>
        <v>#DIV/0!</v>
      </c>
      <c r="AA9" s="626" t="e">
        <f t="shared" si="3"/>
        <v>#DIV/0!</v>
      </c>
      <c r="AB9" s="626" t="e">
        <f t="shared" si="3"/>
        <v>#DIV/0!</v>
      </c>
      <c r="AC9" s="626" t="e">
        <f t="shared" si="3"/>
        <v>#DIV/0!</v>
      </c>
      <c r="AD9" s="626" t="e">
        <f t="shared" si="3"/>
        <v>#DIV/0!</v>
      </c>
      <c r="AE9" s="626" t="e">
        <f t="shared" si="3"/>
        <v>#DIV/0!</v>
      </c>
      <c r="AF9" s="626" t="e">
        <f t="shared" si="3"/>
        <v>#DIV/0!</v>
      </c>
      <c r="AG9" s="626" t="e">
        <f t="shared" si="3"/>
        <v>#DIV/0!</v>
      </c>
      <c r="AH9" s="626" t="e">
        <f t="shared" si="3"/>
        <v>#DIV/0!</v>
      </c>
      <c r="AI9" s="626" t="e">
        <f t="shared" si="3"/>
        <v>#DIV/0!</v>
      </c>
      <c r="AJ9" s="626" t="e">
        <f t="shared" si="3"/>
        <v>#DIV/0!</v>
      </c>
      <c r="AK9" s="626" t="e">
        <f t="shared" si="3"/>
        <v>#DIV/0!</v>
      </c>
      <c r="AL9" s="626" t="e">
        <f t="shared" si="3"/>
        <v>#DIV/0!</v>
      </c>
      <c r="AM9" s="626" t="e">
        <f t="shared" si="3"/>
        <v>#DIV/0!</v>
      </c>
      <c r="AN9" s="626" t="e">
        <f t="shared" si="3"/>
        <v>#DIV/0!</v>
      </c>
      <c r="AO9" s="626" t="e">
        <f t="shared" si="3"/>
        <v>#DIV/0!</v>
      </c>
      <c r="AP9" s="627" t="e">
        <f t="shared" ref="AP9" si="4">SUM(E9:AO9)</f>
        <v>#DIV/0!</v>
      </c>
      <c r="AQ9" s="628" t="e">
        <f>AP9-D163</f>
        <v>#DIV/0!</v>
      </c>
    </row>
    <row r="10" spans="1:43" s="240" customFormat="1" ht="15" customHeight="1" x14ac:dyDescent="0.45">
      <c r="A10" s="239" t="s">
        <v>678</v>
      </c>
      <c r="B10" s="629" cm="1">
        <f t="array" ref="B10:B13">'Fin. Sources and Performance'!A19:A22</f>
        <v>0</v>
      </c>
      <c r="C10" s="630" t="s">
        <v>671</v>
      </c>
      <c r="D10" s="631" cm="1">
        <f t="array" ref="D10:D13">'Fin. Sources and Performance'!B19:B22</f>
        <v>0</v>
      </c>
      <c r="E10" s="631">
        <f t="shared" ref="E10:N19" si="5">IF($C10="S-Curve",$D10*E$166,IF($C10="Linear",$D10*E$167,IF($C10="Closing",$D10*E$168,IF($C10="Completion",$D10*E$169,IF($C10="Conversion",$D10*E$170,0)))))</f>
        <v>0</v>
      </c>
      <c r="F10" s="631">
        <f t="shared" si="5"/>
        <v>0</v>
      </c>
      <c r="G10" s="631">
        <f t="shared" si="5"/>
        <v>0</v>
      </c>
      <c r="H10" s="631">
        <f t="shared" si="5"/>
        <v>0</v>
      </c>
      <c r="I10" s="631">
        <f t="shared" si="5"/>
        <v>0</v>
      </c>
      <c r="J10" s="631">
        <f t="shared" si="5"/>
        <v>0</v>
      </c>
      <c r="K10" s="631">
        <f t="shared" si="5"/>
        <v>0</v>
      </c>
      <c r="L10" s="631">
        <f t="shared" si="5"/>
        <v>0</v>
      </c>
      <c r="M10" s="631">
        <f t="shared" si="5"/>
        <v>0</v>
      </c>
      <c r="N10" s="631">
        <f t="shared" si="5"/>
        <v>0</v>
      </c>
      <c r="O10" s="631">
        <f t="shared" ref="O10:X19" si="6">IF($C10="S-Curve",$D10*O$166,IF($C10="Linear",$D10*O$167,IF($C10="Closing",$D10*O$168,IF($C10="Completion",$D10*O$169,IF($C10="Conversion",$D10*O$170,0)))))</f>
        <v>0</v>
      </c>
      <c r="P10" s="631">
        <f t="shared" si="6"/>
        <v>0</v>
      </c>
      <c r="Q10" s="631">
        <f t="shared" si="6"/>
        <v>0</v>
      </c>
      <c r="R10" s="631">
        <f t="shared" si="6"/>
        <v>0</v>
      </c>
      <c r="S10" s="631">
        <f t="shared" si="6"/>
        <v>0</v>
      </c>
      <c r="T10" s="631">
        <f t="shared" si="6"/>
        <v>0</v>
      </c>
      <c r="U10" s="631">
        <f t="shared" si="6"/>
        <v>0</v>
      </c>
      <c r="V10" s="631">
        <f t="shared" si="6"/>
        <v>0</v>
      </c>
      <c r="W10" s="631">
        <f t="shared" si="6"/>
        <v>0</v>
      </c>
      <c r="X10" s="631">
        <f t="shared" si="6"/>
        <v>0</v>
      </c>
      <c r="Y10" s="631">
        <f t="shared" ref="Y10:AH19" si="7">IF($C10="S-Curve",$D10*Y$166,IF($C10="Linear",$D10*Y$167,IF($C10="Closing",$D10*Y$168,IF($C10="Completion",$D10*Y$169,IF($C10="Conversion",$D10*Y$170,0)))))</f>
        <v>0</v>
      </c>
      <c r="Z10" s="631">
        <f t="shared" si="7"/>
        <v>0</v>
      </c>
      <c r="AA10" s="631">
        <f t="shared" si="7"/>
        <v>0</v>
      </c>
      <c r="AB10" s="631">
        <f t="shared" si="7"/>
        <v>0</v>
      </c>
      <c r="AC10" s="631">
        <f t="shared" si="7"/>
        <v>0</v>
      </c>
      <c r="AD10" s="631">
        <f t="shared" si="7"/>
        <v>0</v>
      </c>
      <c r="AE10" s="631">
        <f t="shared" si="7"/>
        <v>0</v>
      </c>
      <c r="AF10" s="631">
        <f t="shared" si="7"/>
        <v>0</v>
      </c>
      <c r="AG10" s="631">
        <f t="shared" si="7"/>
        <v>0</v>
      </c>
      <c r="AH10" s="631">
        <f t="shared" si="7"/>
        <v>0</v>
      </c>
      <c r="AI10" s="631">
        <f t="shared" ref="AI10:AO19" si="8">IF($C10="S-Curve",$D10*AI$166,IF($C10="Linear",$D10*AI$167,IF($C10="Closing",$D10*AI$168,IF($C10="Completion",$D10*AI$169,IF($C10="Conversion",$D10*AI$170,0)))))</f>
        <v>0</v>
      </c>
      <c r="AJ10" s="631">
        <f t="shared" si="8"/>
        <v>0</v>
      </c>
      <c r="AK10" s="631">
        <f t="shared" si="8"/>
        <v>0</v>
      </c>
      <c r="AL10" s="631">
        <f t="shared" si="8"/>
        <v>0</v>
      </c>
      <c r="AM10" s="631">
        <f t="shared" si="8"/>
        <v>0</v>
      </c>
      <c r="AN10" s="631">
        <f t="shared" si="8"/>
        <v>0</v>
      </c>
      <c r="AO10" s="631">
        <f t="shared" si="8"/>
        <v>0</v>
      </c>
      <c r="AP10" s="632">
        <f t="shared" ref="AP10:AP25" si="9">SUM(E10:AO10)</f>
        <v>0</v>
      </c>
      <c r="AQ10" s="633">
        <f>AP10-D10</f>
        <v>0</v>
      </c>
    </row>
    <row r="11" spans="1:43" s="240" customFormat="1" ht="15" customHeight="1" x14ac:dyDescent="0.45">
      <c r="A11" s="239" t="s">
        <v>678</v>
      </c>
      <c r="B11" s="629">
        <v>0</v>
      </c>
      <c r="C11" s="630" t="s">
        <v>671</v>
      </c>
      <c r="D11" s="631">
        <v>0</v>
      </c>
      <c r="E11" s="631">
        <f t="shared" si="5"/>
        <v>0</v>
      </c>
      <c r="F11" s="631">
        <f t="shared" si="5"/>
        <v>0</v>
      </c>
      <c r="G11" s="631">
        <f t="shared" si="5"/>
        <v>0</v>
      </c>
      <c r="H11" s="631">
        <f t="shared" si="5"/>
        <v>0</v>
      </c>
      <c r="I11" s="631">
        <f t="shared" si="5"/>
        <v>0</v>
      </c>
      <c r="J11" s="631">
        <f t="shared" si="5"/>
        <v>0</v>
      </c>
      <c r="K11" s="631">
        <f t="shared" si="5"/>
        <v>0</v>
      </c>
      <c r="L11" s="631">
        <f t="shared" si="5"/>
        <v>0</v>
      </c>
      <c r="M11" s="631">
        <f t="shared" si="5"/>
        <v>0</v>
      </c>
      <c r="N11" s="631">
        <f t="shared" si="5"/>
        <v>0</v>
      </c>
      <c r="O11" s="631">
        <f t="shared" si="6"/>
        <v>0</v>
      </c>
      <c r="P11" s="631">
        <f t="shared" si="6"/>
        <v>0</v>
      </c>
      <c r="Q11" s="631">
        <f t="shared" si="6"/>
        <v>0</v>
      </c>
      <c r="R11" s="631">
        <f t="shared" si="6"/>
        <v>0</v>
      </c>
      <c r="S11" s="631">
        <f t="shared" si="6"/>
        <v>0</v>
      </c>
      <c r="T11" s="631">
        <f t="shared" si="6"/>
        <v>0</v>
      </c>
      <c r="U11" s="631">
        <f t="shared" si="6"/>
        <v>0</v>
      </c>
      <c r="V11" s="631">
        <f t="shared" si="6"/>
        <v>0</v>
      </c>
      <c r="W11" s="631">
        <f t="shared" si="6"/>
        <v>0</v>
      </c>
      <c r="X11" s="631">
        <f t="shared" si="6"/>
        <v>0</v>
      </c>
      <c r="Y11" s="631">
        <f t="shared" si="7"/>
        <v>0</v>
      </c>
      <c r="Z11" s="631">
        <f t="shared" si="7"/>
        <v>0</v>
      </c>
      <c r="AA11" s="631">
        <f t="shared" si="7"/>
        <v>0</v>
      </c>
      <c r="AB11" s="631">
        <f t="shared" si="7"/>
        <v>0</v>
      </c>
      <c r="AC11" s="631">
        <f t="shared" si="7"/>
        <v>0</v>
      </c>
      <c r="AD11" s="631">
        <f t="shared" si="7"/>
        <v>0</v>
      </c>
      <c r="AE11" s="631">
        <f t="shared" si="7"/>
        <v>0</v>
      </c>
      <c r="AF11" s="631">
        <f t="shared" si="7"/>
        <v>0</v>
      </c>
      <c r="AG11" s="631">
        <f t="shared" si="7"/>
        <v>0</v>
      </c>
      <c r="AH11" s="631">
        <f t="shared" si="7"/>
        <v>0</v>
      </c>
      <c r="AI11" s="631">
        <f t="shared" si="8"/>
        <v>0</v>
      </c>
      <c r="AJ11" s="631">
        <f t="shared" si="8"/>
        <v>0</v>
      </c>
      <c r="AK11" s="631">
        <f t="shared" si="8"/>
        <v>0</v>
      </c>
      <c r="AL11" s="631">
        <f t="shared" si="8"/>
        <v>0</v>
      </c>
      <c r="AM11" s="631">
        <f t="shared" si="8"/>
        <v>0</v>
      </c>
      <c r="AN11" s="631">
        <f t="shared" si="8"/>
        <v>0</v>
      </c>
      <c r="AO11" s="631">
        <f t="shared" si="8"/>
        <v>0</v>
      </c>
      <c r="AP11" s="632">
        <f t="shared" si="9"/>
        <v>0</v>
      </c>
      <c r="AQ11" s="633">
        <f t="shared" ref="AQ11:AQ26" si="10">AP11-D11</f>
        <v>0</v>
      </c>
    </row>
    <row r="12" spans="1:43" s="240" customFormat="1" ht="15" customHeight="1" x14ac:dyDescent="0.45">
      <c r="A12" s="239" t="s">
        <v>678</v>
      </c>
      <c r="B12" s="629">
        <v>0</v>
      </c>
      <c r="C12" s="630" t="s">
        <v>671</v>
      </c>
      <c r="D12" s="631">
        <v>0</v>
      </c>
      <c r="E12" s="631">
        <f t="shared" si="5"/>
        <v>0</v>
      </c>
      <c r="F12" s="631">
        <f t="shared" si="5"/>
        <v>0</v>
      </c>
      <c r="G12" s="631">
        <f t="shared" si="5"/>
        <v>0</v>
      </c>
      <c r="H12" s="631">
        <f t="shared" si="5"/>
        <v>0</v>
      </c>
      <c r="I12" s="631">
        <f t="shared" si="5"/>
        <v>0</v>
      </c>
      <c r="J12" s="631">
        <f t="shared" si="5"/>
        <v>0</v>
      </c>
      <c r="K12" s="631">
        <f t="shared" si="5"/>
        <v>0</v>
      </c>
      <c r="L12" s="631">
        <f t="shared" si="5"/>
        <v>0</v>
      </c>
      <c r="M12" s="631">
        <f t="shared" si="5"/>
        <v>0</v>
      </c>
      <c r="N12" s="631">
        <f t="shared" si="5"/>
        <v>0</v>
      </c>
      <c r="O12" s="631">
        <f t="shared" si="6"/>
        <v>0</v>
      </c>
      <c r="P12" s="631">
        <f t="shared" si="6"/>
        <v>0</v>
      </c>
      <c r="Q12" s="631">
        <f t="shared" si="6"/>
        <v>0</v>
      </c>
      <c r="R12" s="631">
        <f t="shared" si="6"/>
        <v>0</v>
      </c>
      <c r="S12" s="631">
        <f t="shared" si="6"/>
        <v>0</v>
      </c>
      <c r="T12" s="631">
        <f t="shared" si="6"/>
        <v>0</v>
      </c>
      <c r="U12" s="631">
        <f t="shared" si="6"/>
        <v>0</v>
      </c>
      <c r="V12" s="631">
        <f t="shared" si="6"/>
        <v>0</v>
      </c>
      <c r="W12" s="631">
        <f t="shared" si="6"/>
        <v>0</v>
      </c>
      <c r="X12" s="631">
        <f t="shared" si="6"/>
        <v>0</v>
      </c>
      <c r="Y12" s="631">
        <f t="shared" si="7"/>
        <v>0</v>
      </c>
      <c r="Z12" s="631">
        <f t="shared" si="7"/>
        <v>0</v>
      </c>
      <c r="AA12" s="631">
        <f t="shared" si="7"/>
        <v>0</v>
      </c>
      <c r="AB12" s="631">
        <f t="shared" si="7"/>
        <v>0</v>
      </c>
      <c r="AC12" s="631">
        <f t="shared" si="7"/>
        <v>0</v>
      </c>
      <c r="AD12" s="631">
        <f t="shared" si="7"/>
        <v>0</v>
      </c>
      <c r="AE12" s="631">
        <f t="shared" si="7"/>
        <v>0</v>
      </c>
      <c r="AF12" s="631">
        <f t="shared" si="7"/>
        <v>0</v>
      </c>
      <c r="AG12" s="631">
        <f t="shared" si="7"/>
        <v>0</v>
      </c>
      <c r="AH12" s="631">
        <f t="shared" si="7"/>
        <v>0</v>
      </c>
      <c r="AI12" s="631">
        <f t="shared" si="8"/>
        <v>0</v>
      </c>
      <c r="AJ12" s="631">
        <f t="shared" si="8"/>
        <v>0</v>
      </c>
      <c r="AK12" s="631">
        <f t="shared" si="8"/>
        <v>0</v>
      </c>
      <c r="AL12" s="631">
        <f t="shared" si="8"/>
        <v>0</v>
      </c>
      <c r="AM12" s="631">
        <f t="shared" si="8"/>
        <v>0</v>
      </c>
      <c r="AN12" s="631">
        <f t="shared" si="8"/>
        <v>0</v>
      </c>
      <c r="AO12" s="631">
        <f t="shared" si="8"/>
        <v>0</v>
      </c>
      <c r="AP12" s="632">
        <f t="shared" si="9"/>
        <v>0</v>
      </c>
      <c r="AQ12" s="633">
        <f t="shared" si="10"/>
        <v>0</v>
      </c>
    </row>
    <row r="13" spans="1:43" s="240" customFormat="1" ht="15" customHeight="1" x14ac:dyDescent="0.45">
      <c r="A13" s="239" t="s">
        <v>678</v>
      </c>
      <c r="B13" s="629">
        <v>0</v>
      </c>
      <c r="C13" s="630" t="s">
        <v>671</v>
      </c>
      <c r="D13" s="631">
        <v>0</v>
      </c>
      <c r="E13" s="631">
        <f t="shared" si="5"/>
        <v>0</v>
      </c>
      <c r="F13" s="631">
        <f t="shared" si="5"/>
        <v>0</v>
      </c>
      <c r="G13" s="631">
        <f t="shared" si="5"/>
        <v>0</v>
      </c>
      <c r="H13" s="631">
        <f t="shared" si="5"/>
        <v>0</v>
      </c>
      <c r="I13" s="631">
        <f t="shared" si="5"/>
        <v>0</v>
      </c>
      <c r="J13" s="631">
        <f t="shared" si="5"/>
        <v>0</v>
      </c>
      <c r="K13" s="631">
        <f t="shared" si="5"/>
        <v>0</v>
      </c>
      <c r="L13" s="631">
        <f t="shared" si="5"/>
        <v>0</v>
      </c>
      <c r="M13" s="631">
        <f t="shared" si="5"/>
        <v>0</v>
      </c>
      <c r="N13" s="631">
        <f t="shared" si="5"/>
        <v>0</v>
      </c>
      <c r="O13" s="631">
        <f t="shared" si="6"/>
        <v>0</v>
      </c>
      <c r="P13" s="631">
        <f t="shared" si="6"/>
        <v>0</v>
      </c>
      <c r="Q13" s="631">
        <f t="shared" si="6"/>
        <v>0</v>
      </c>
      <c r="R13" s="631">
        <f t="shared" si="6"/>
        <v>0</v>
      </c>
      <c r="S13" s="631">
        <f t="shared" si="6"/>
        <v>0</v>
      </c>
      <c r="T13" s="631">
        <f t="shared" si="6"/>
        <v>0</v>
      </c>
      <c r="U13" s="631">
        <f t="shared" si="6"/>
        <v>0</v>
      </c>
      <c r="V13" s="631">
        <f t="shared" si="6"/>
        <v>0</v>
      </c>
      <c r="W13" s="631">
        <f t="shared" si="6"/>
        <v>0</v>
      </c>
      <c r="X13" s="631">
        <f t="shared" si="6"/>
        <v>0</v>
      </c>
      <c r="Y13" s="631">
        <f t="shared" si="7"/>
        <v>0</v>
      </c>
      <c r="Z13" s="631">
        <f t="shared" si="7"/>
        <v>0</v>
      </c>
      <c r="AA13" s="631">
        <f t="shared" si="7"/>
        <v>0</v>
      </c>
      <c r="AB13" s="631">
        <f t="shared" si="7"/>
        <v>0</v>
      </c>
      <c r="AC13" s="631">
        <f t="shared" si="7"/>
        <v>0</v>
      </c>
      <c r="AD13" s="631">
        <f t="shared" si="7"/>
        <v>0</v>
      </c>
      <c r="AE13" s="631">
        <f t="shared" si="7"/>
        <v>0</v>
      </c>
      <c r="AF13" s="631">
        <f t="shared" si="7"/>
        <v>0</v>
      </c>
      <c r="AG13" s="631">
        <f t="shared" si="7"/>
        <v>0</v>
      </c>
      <c r="AH13" s="631">
        <f t="shared" si="7"/>
        <v>0</v>
      </c>
      <c r="AI13" s="631">
        <f t="shared" si="8"/>
        <v>0</v>
      </c>
      <c r="AJ13" s="631">
        <f t="shared" si="8"/>
        <v>0</v>
      </c>
      <c r="AK13" s="631">
        <f t="shared" si="8"/>
        <v>0</v>
      </c>
      <c r="AL13" s="631">
        <f t="shared" si="8"/>
        <v>0</v>
      </c>
      <c r="AM13" s="631">
        <f t="shared" si="8"/>
        <v>0</v>
      </c>
      <c r="AN13" s="631">
        <f t="shared" si="8"/>
        <v>0</v>
      </c>
      <c r="AO13" s="631">
        <f t="shared" si="8"/>
        <v>0</v>
      </c>
      <c r="AP13" s="632">
        <f t="shared" si="9"/>
        <v>0</v>
      </c>
      <c r="AQ13" s="633">
        <f t="shared" si="10"/>
        <v>0</v>
      </c>
    </row>
    <row r="14" spans="1:43" s="240" customFormat="1" ht="15" customHeight="1" x14ac:dyDescent="0.45">
      <c r="A14" s="239" t="s">
        <v>678</v>
      </c>
      <c r="B14" s="634" cm="1">
        <f t="array" ref="B14:B18">'Fin. Sources and Performance'!A27:A31</f>
        <v>0</v>
      </c>
      <c r="C14" s="630" t="s">
        <v>679</v>
      </c>
      <c r="D14" s="631" cm="1">
        <f t="array" ref="D14:D18">'Fin. Sources and Performance'!B27:B31</f>
        <v>0</v>
      </c>
      <c r="E14" s="631">
        <f t="shared" si="5"/>
        <v>0</v>
      </c>
      <c r="F14" s="631">
        <f t="shared" si="5"/>
        <v>0</v>
      </c>
      <c r="G14" s="631">
        <f t="shared" si="5"/>
        <v>0</v>
      </c>
      <c r="H14" s="631">
        <f t="shared" si="5"/>
        <v>0</v>
      </c>
      <c r="I14" s="631">
        <f t="shared" si="5"/>
        <v>0</v>
      </c>
      <c r="J14" s="631">
        <f t="shared" si="5"/>
        <v>0</v>
      </c>
      <c r="K14" s="631">
        <f t="shared" si="5"/>
        <v>0</v>
      </c>
      <c r="L14" s="631">
        <f t="shared" si="5"/>
        <v>0</v>
      </c>
      <c r="M14" s="631">
        <f t="shared" si="5"/>
        <v>0</v>
      </c>
      <c r="N14" s="631">
        <f t="shared" si="5"/>
        <v>0</v>
      </c>
      <c r="O14" s="631">
        <f t="shared" si="6"/>
        <v>0</v>
      </c>
      <c r="P14" s="631">
        <f t="shared" si="6"/>
        <v>0</v>
      </c>
      <c r="Q14" s="631">
        <f t="shared" si="6"/>
        <v>0</v>
      </c>
      <c r="R14" s="631">
        <f t="shared" si="6"/>
        <v>0</v>
      </c>
      <c r="S14" s="631">
        <f t="shared" si="6"/>
        <v>0</v>
      </c>
      <c r="T14" s="631">
        <f t="shared" si="6"/>
        <v>0</v>
      </c>
      <c r="U14" s="631">
        <f t="shared" si="6"/>
        <v>0</v>
      </c>
      <c r="V14" s="631">
        <f t="shared" si="6"/>
        <v>0</v>
      </c>
      <c r="W14" s="631">
        <f t="shared" si="6"/>
        <v>0</v>
      </c>
      <c r="X14" s="631">
        <f t="shared" si="6"/>
        <v>0</v>
      </c>
      <c r="Y14" s="631">
        <f t="shared" si="7"/>
        <v>0</v>
      </c>
      <c r="Z14" s="631">
        <f t="shared" si="7"/>
        <v>0</v>
      </c>
      <c r="AA14" s="631">
        <f t="shared" si="7"/>
        <v>0</v>
      </c>
      <c r="AB14" s="631">
        <f t="shared" si="7"/>
        <v>0</v>
      </c>
      <c r="AC14" s="631">
        <f t="shared" si="7"/>
        <v>0</v>
      </c>
      <c r="AD14" s="631">
        <f t="shared" si="7"/>
        <v>0</v>
      </c>
      <c r="AE14" s="631">
        <f t="shared" si="7"/>
        <v>0</v>
      </c>
      <c r="AF14" s="631">
        <f t="shared" si="7"/>
        <v>0</v>
      </c>
      <c r="AG14" s="631">
        <f t="shared" si="7"/>
        <v>0</v>
      </c>
      <c r="AH14" s="631">
        <f t="shared" si="7"/>
        <v>0</v>
      </c>
      <c r="AI14" s="631">
        <f t="shared" si="8"/>
        <v>0</v>
      </c>
      <c r="AJ14" s="631">
        <f t="shared" si="8"/>
        <v>0</v>
      </c>
      <c r="AK14" s="631">
        <f t="shared" si="8"/>
        <v>0</v>
      </c>
      <c r="AL14" s="631">
        <f t="shared" si="8"/>
        <v>0</v>
      </c>
      <c r="AM14" s="631">
        <f t="shared" si="8"/>
        <v>0</v>
      </c>
      <c r="AN14" s="631">
        <f t="shared" si="8"/>
        <v>0</v>
      </c>
      <c r="AO14" s="631">
        <f t="shared" si="8"/>
        <v>0</v>
      </c>
      <c r="AP14" s="632">
        <f t="shared" ref="AP14:AP15" si="11">SUM(E14:AO14)</f>
        <v>0</v>
      </c>
      <c r="AQ14" s="633">
        <f t="shared" si="10"/>
        <v>0</v>
      </c>
    </row>
    <row r="15" spans="1:43" s="240" customFormat="1" ht="15" customHeight="1" x14ac:dyDescent="0.45">
      <c r="A15" s="239" t="s">
        <v>678</v>
      </c>
      <c r="B15" s="634">
        <v>0</v>
      </c>
      <c r="C15" s="630" t="s">
        <v>671</v>
      </c>
      <c r="D15" s="631">
        <v>0</v>
      </c>
      <c r="E15" s="631">
        <f t="shared" si="5"/>
        <v>0</v>
      </c>
      <c r="F15" s="631">
        <f t="shared" si="5"/>
        <v>0</v>
      </c>
      <c r="G15" s="631">
        <f t="shared" si="5"/>
        <v>0</v>
      </c>
      <c r="H15" s="631">
        <f t="shared" si="5"/>
        <v>0</v>
      </c>
      <c r="I15" s="631">
        <f t="shared" si="5"/>
        <v>0</v>
      </c>
      <c r="J15" s="631">
        <f t="shared" si="5"/>
        <v>0</v>
      </c>
      <c r="K15" s="631">
        <f t="shared" si="5"/>
        <v>0</v>
      </c>
      <c r="L15" s="631">
        <f t="shared" si="5"/>
        <v>0</v>
      </c>
      <c r="M15" s="631">
        <f t="shared" si="5"/>
        <v>0</v>
      </c>
      <c r="N15" s="631">
        <f t="shared" si="5"/>
        <v>0</v>
      </c>
      <c r="O15" s="631">
        <f t="shared" si="6"/>
        <v>0</v>
      </c>
      <c r="P15" s="631">
        <f t="shared" si="6"/>
        <v>0</v>
      </c>
      <c r="Q15" s="631">
        <f t="shared" si="6"/>
        <v>0</v>
      </c>
      <c r="R15" s="631">
        <f t="shared" si="6"/>
        <v>0</v>
      </c>
      <c r="S15" s="631">
        <f t="shared" si="6"/>
        <v>0</v>
      </c>
      <c r="T15" s="631">
        <f t="shared" si="6"/>
        <v>0</v>
      </c>
      <c r="U15" s="631">
        <f t="shared" si="6"/>
        <v>0</v>
      </c>
      <c r="V15" s="631">
        <f t="shared" si="6"/>
        <v>0</v>
      </c>
      <c r="W15" s="631">
        <f t="shared" si="6"/>
        <v>0</v>
      </c>
      <c r="X15" s="631">
        <f t="shared" si="6"/>
        <v>0</v>
      </c>
      <c r="Y15" s="631">
        <f t="shared" si="7"/>
        <v>0</v>
      </c>
      <c r="Z15" s="631">
        <f t="shared" si="7"/>
        <v>0</v>
      </c>
      <c r="AA15" s="631">
        <f t="shared" si="7"/>
        <v>0</v>
      </c>
      <c r="AB15" s="631">
        <f t="shared" si="7"/>
        <v>0</v>
      </c>
      <c r="AC15" s="631">
        <f t="shared" si="7"/>
        <v>0</v>
      </c>
      <c r="AD15" s="631">
        <f t="shared" si="7"/>
        <v>0</v>
      </c>
      <c r="AE15" s="631">
        <f t="shared" si="7"/>
        <v>0</v>
      </c>
      <c r="AF15" s="631">
        <f t="shared" si="7"/>
        <v>0</v>
      </c>
      <c r="AG15" s="631">
        <f t="shared" si="7"/>
        <v>0</v>
      </c>
      <c r="AH15" s="631">
        <f t="shared" si="7"/>
        <v>0</v>
      </c>
      <c r="AI15" s="631">
        <f t="shared" si="8"/>
        <v>0</v>
      </c>
      <c r="AJ15" s="631">
        <f t="shared" si="8"/>
        <v>0</v>
      </c>
      <c r="AK15" s="631">
        <f t="shared" si="8"/>
        <v>0</v>
      </c>
      <c r="AL15" s="631">
        <f t="shared" si="8"/>
        <v>0</v>
      </c>
      <c r="AM15" s="631">
        <f t="shared" si="8"/>
        <v>0</v>
      </c>
      <c r="AN15" s="631">
        <f t="shared" si="8"/>
        <v>0</v>
      </c>
      <c r="AO15" s="631">
        <f t="shared" si="8"/>
        <v>0</v>
      </c>
      <c r="AP15" s="632">
        <f t="shared" si="11"/>
        <v>0</v>
      </c>
      <c r="AQ15" s="633">
        <f t="shared" si="10"/>
        <v>0</v>
      </c>
    </row>
    <row r="16" spans="1:43" s="240" customFormat="1" ht="15" customHeight="1" x14ac:dyDescent="0.45">
      <c r="A16" s="239" t="s">
        <v>678</v>
      </c>
      <c r="B16" s="634">
        <v>0</v>
      </c>
      <c r="C16" s="630" t="s">
        <v>673</v>
      </c>
      <c r="D16" s="631">
        <v>0</v>
      </c>
      <c r="E16" s="631">
        <f t="shared" si="5"/>
        <v>0</v>
      </c>
      <c r="F16" s="631">
        <f t="shared" si="5"/>
        <v>0</v>
      </c>
      <c r="G16" s="631">
        <f t="shared" si="5"/>
        <v>0</v>
      </c>
      <c r="H16" s="631">
        <f t="shared" si="5"/>
        <v>0</v>
      </c>
      <c r="I16" s="631">
        <f t="shared" si="5"/>
        <v>0</v>
      </c>
      <c r="J16" s="631">
        <f t="shared" si="5"/>
        <v>0</v>
      </c>
      <c r="K16" s="631">
        <f t="shared" si="5"/>
        <v>0</v>
      </c>
      <c r="L16" s="631">
        <f t="shared" si="5"/>
        <v>0</v>
      </c>
      <c r="M16" s="631">
        <f t="shared" si="5"/>
        <v>0</v>
      </c>
      <c r="N16" s="631">
        <f t="shared" si="5"/>
        <v>0</v>
      </c>
      <c r="O16" s="631">
        <f t="shared" si="6"/>
        <v>0</v>
      </c>
      <c r="P16" s="631">
        <f t="shared" si="6"/>
        <v>0</v>
      </c>
      <c r="Q16" s="631">
        <f t="shared" si="6"/>
        <v>0</v>
      </c>
      <c r="R16" s="631">
        <f t="shared" si="6"/>
        <v>0</v>
      </c>
      <c r="S16" s="631">
        <f t="shared" si="6"/>
        <v>0</v>
      </c>
      <c r="T16" s="631">
        <f t="shared" si="6"/>
        <v>0</v>
      </c>
      <c r="U16" s="631">
        <f t="shared" si="6"/>
        <v>0</v>
      </c>
      <c r="V16" s="631">
        <f t="shared" si="6"/>
        <v>0</v>
      </c>
      <c r="W16" s="631">
        <f t="shared" si="6"/>
        <v>0</v>
      </c>
      <c r="X16" s="631">
        <f t="shared" si="6"/>
        <v>0</v>
      </c>
      <c r="Y16" s="631">
        <f t="shared" si="7"/>
        <v>0</v>
      </c>
      <c r="Z16" s="631">
        <f t="shared" si="7"/>
        <v>0</v>
      </c>
      <c r="AA16" s="631">
        <f t="shared" si="7"/>
        <v>0</v>
      </c>
      <c r="AB16" s="631">
        <f t="shared" si="7"/>
        <v>0</v>
      </c>
      <c r="AC16" s="631">
        <f t="shared" si="7"/>
        <v>0</v>
      </c>
      <c r="AD16" s="631">
        <f t="shared" si="7"/>
        <v>0</v>
      </c>
      <c r="AE16" s="631">
        <f t="shared" si="7"/>
        <v>0</v>
      </c>
      <c r="AF16" s="631">
        <f t="shared" si="7"/>
        <v>0</v>
      </c>
      <c r="AG16" s="631">
        <f t="shared" si="7"/>
        <v>0</v>
      </c>
      <c r="AH16" s="631">
        <f t="shared" si="7"/>
        <v>0</v>
      </c>
      <c r="AI16" s="631">
        <f t="shared" si="8"/>
        <v>0</v>
      </c>
      <c r="AJ16" s="631">
        <f t="shared" si="8"/>
        <v>0</v>
      </c>
      <c r="AK16" s="631">
        <f t="shared" si="8"/>
        <v>0</v>
      </c>
      <c r="AL16" s="631">
        <f t="shared" si="8"/>
        <v>0</v>
      </c>
      <c r="AM16" s="631">
        <f t="shared" si="8"/>
        <v>0</v>
      </c>
      <c r="AN16" s="631">
        <f t="shared" si="8"/>
        <v>0</v>
      </c>
      <c r="AO16" s="631">
        <f t="shared" si="8"/>
        <v>0</v>
      </c>
      <c r="AP16" s="632">
        <f t="shared" si="9"/>
        <v>0</v>
      </c>
      <c r="AQ16" s="633">
        <f t="shared" si="10"/>
        <v>0</v>
      </c>
    </row>
    <row r="17" spans="1:43" s="240" customFormat="1" ht="15" customHeight="1" x14ac:dyDescent="0.45">
      <c r="A17" s="239" t="s">
        <v>678</v>
      </c>
      <c r="B17" s="634">
        <v>0</v>
      </c>
      <c r="C17" s="630" t="s">
        <v>671</v>
      </c>
      <c r="D17" s="631">
        <v>0</v>
      </c>
      <c r="E17" s="631">
        <f t="shared" si="5"/>
        <v>0</v>
      </c>
      <c r="F17" s="631">
        <f t="shared" si="5"/>
        <v>0</v>
      </c>
      <c r="G17" s="631">
        <f t="shared" si="5"/>
        <v>0</v>
      </c>
      <c r="H17" s="631">
        <f t="shared" si="5"/>
        <v>0</v>
      </c>
      <c r="I17" s="631">
        <f t="shared" si="5"/>
        <v>0</v>
      </c>
      <c r="J17" s="631">
        <f t="shared" si="5"/>
        <v>0</v>
      </c>
      <c r="K17" s="631">
        <f t="shared" si="5"/>
        <v>0</v>
      </c>
      <c r="L17" s="631">
        <f t="shared" si="5"/>
        <v>0</v>
      </c>
      <c r="M17" s="631">
        <f t="shared" si="5"/>
        <v>0</v>
      </c>
      <c r="N17" s="631">
        <f t="shared" si="5"/>
        <v>0</v>
      </c>
      <c r="O17" s="631">
        <f t="shared" si="6"/>
        <v>0</v>
      </c>
      <c r="P17" s="631">
        <f t="shared" si="6"/>
        <v>0</v>
      </c>
      <c r="Q17" s="631">
        <f t="shared" si="6"/>
        <v>0</v>
      </c>
      <c r="R17" s="631">
        <f t="shared" si="6"/>
        <v>0</v>
      </c>
      <c r="S17" s="631">
        <f t="shared" si="6"/>
        <v>0</v>
      </c>
      <c r="T17" s="631">
        <f t="shared" si="6"/>
        <v>0</v>
      </c>
      <c r="U17" s="631">
        <f t="shared" si="6"/>
        <v>0</v>
      </c>
      <c r="V17" s="631">
        <f t="shared" si="6"/>
        <v>0</v>
      </c>
      <c r="W17" s="631">
        <f t="shared" si="6"/>
        <v>0</v>
      </c>
      <c r="X17" s="631">
        <f t="shared" si="6"/>
        <v>0</v>
      </c>
      <c r="Y17" s="631">
        <f t="shared" si="7"/>
        <v>0</v>
      </c>
      <c r="Z17" s="631">
        <f t="shared" si="7"/>
        <v>0</v>
      </c>
      <c r="AA17" s="631">
        <f t="shared" si="7"/>
        <v>0</v>
      </c>
      <c r="AB17" s="631">
        <f t="shared" si="7"/>
        <v>0</v>
      </c>
      <c r="AC17" s="631">
        <f t="shared" si="7"/>
        <v>0</v>
      </c>
      <c r="AD17" s="631">
        <f t="shared" si="7"/>
        <v>0</v>
      </c>
      <c r="AE17" s="631">
        <f t="shared" si="7"/>
        <v>0</v>
      </c>
      <c r="AF17" s="631">
        <f t="shared" si="7"/>
        <v>0</v>
      </c>
      <c r="AG17" s="631">
        <f t="shared" si="7"/>
        <v>0</v>
      </c>
      <c r="AH17" s="631">
        <f t="shared" si="7"/>
        <v>0</v>
      </c>
      <c r="AI17" s="631">
        <f t="shared" si="8"/>
        <v>0</v>
      </c>
      <c r="AJ17" s="631">
        <f t="shared" si="8"/>
        <v>0</v>
      </c>
      <c r="AK17" s="631">
        <f t="shared" si="8"/>
        <v>0</v>
      </c>
      <c r="AL17" s="631">
        <f t="shared" si="8"/>
        <v>0</v>
      </c>
      <c r="AM17" s="631">
        <f t="shared" si="8"/>
        <v>0</v>
      </c>
      <c r="AN17" s="631">
        <f t="shared" si="8"/>
        <v>0</v>
      </c>
      <c r="AO17" s="631">
        <f t="shared" si="8"/>
        <v>0</v>
      </c>
      <c r="AP17" s="632">
        <f t="shared" si="9"/>
        <v>0</v>
      </c>
      <c r="AQ17" s="633">
        <f t="shared" si="10"/>
        <v>0</v>
      </c>
    </row>
    <row r="18" spans="1:43" s="240" customFormat="1" ht="15" customHeight="1" x14ac:dyDescent="0.45">
      <c r="A18" s="239" t="s">
        <v>678</v>
      </c>
      <c r="B18" s="634">
        <v>0</v>
      </c>
      <c r="C18" s="630" t="s">
        <v>671</v>
      </c>
      <c r="D18" s="631">
        <v>0</v>
      </c>
      <c r="E18" s="631">
        <f t="shared" si="5"/>
        <v>0</v>
      </c>
      <c r="F18" s="631">
        <f t="shared" si="5"/>
        <v>0</v>
      </c>
      <c r="G18" s="631">
        <f t="shared" si="5"/>
        <v>0</v>
      </c>
      <c r="H18" s="631">
        <f t="shared" si="5"/>
        <v>0</v>
      </c>
      <c r="I18" s="631">
        <f t="shared" si="5"/>
        <v>0</v>
      </c>
      <c r="J18" s="631">
        <f t="shared" si="5"/>
        <v>0</v>
      </c>
      <c r="K18" s="631">
        <f t="shared" si="5"/>
        <v>0</v>
      </c>
      <c r="L18" s="631">
        <f t="shared" si="5"/>
        <v>0</v>
      </c>
      <c r="M18" s="631">
        <f t="shared" si="5"/>
        <v>0</v>
      </c>
      <c r="N18" s="631">
        <f t="shared" si="5"/>
        <v>0</v>
      </c>
      <c r="O18" s="631">
        <f t="shared" si="6"/>
        <v>0</v>
      </c>
      <c r="P18" s="631">
        <f t="shared" si="6"/>
        <v>0</v>
      </c>
      <c r="Q18" s="631">
        <f t="shared" si="6"/>
        <v>0</v>
      </c>
      <c r="R18" s="631">
        <f t="shared" si="6"/>
        <v>0</v>
      </c>
      <c r="S18" s="631">
        <f t="shared" si="6"/>
        <v>0</v>
      </c>
      <c r="T18" s="631">
        <f t="shared" si="6"/>
        <v>0</v>
      </c>
      <c r="U18" s="631">
        <f t="shared" si="6"/>
        <v>0</v>
      </c>
      <c r="V18" s="631">
        <f t="shared" si="6"/>
        <v>0</v>
      </c>
      <c r="W18" s="631">
        <f t="shared" si="6"/>
        <v>0</v>
      </c>
      <c r="X18" s="631">
        <f t="shared" si="6"/>
        <v>0</v>
      </c>
      <c r="Y18" s="631">
        <f t="shared" si="7"/>
        <v>0</v>
      </c>
      <c r="Z18" s="631">
        <f t="shared" si="7"/>
        <v>0</v>
      </c>
      <c r="AA18" s="631">
        <f t="shared" si="7"/>
        <v>0</v>
      </c>
      <c r="AB18" s="631">
        <f t="shared" si="7"/>
        <v>0</v>
      </c>
      <c r="AC18" s="631">
        <f t="shared" si="7"/>
        <v>0</v>
      </c>
      <c r="AD18" s="631">
        <f t="shared" si="7"/>
        <v>0</v>
      </c>
      <c r="AE18" s="631">
        <f t="shared" si="7"/>
        <v>0</v>
      </c>
      <c r="AF18" s="631">
        <f t="shared" si="7"/>
        <v>0</v>
      </c>
      <c r="AG18" s="631">
        <f t="shared" si="7"/>
        <v>0</v>
      </c>
      <c r="AH18" s="631">
        <f t="shared" si="7"/>
        <v>0</v>
      </c>
      <c r="AI18" s="631">
        <f t="shared" si="8"/>
        <v>0</v>
      </c>
      <c r="AJ18" s="631">
        <f t="shared" si="8"/>
        <v>0</v>
      </c>
      <c r="AK18" s="631">
        <f t="shared" si="8"/>
        <v>0</v>
      </c>
      <c r="AL18" s="631">
        <f t="shared" si="8"/>
        <v>0</v>
      </c>
      <c r="AM18" s="631">
        <f t="shared" si="8"/>
        <v>0</v>
      </c>
      <c r="AN18" s="631">
        <f t="shared" si="8"/>
        <v>0</v>
      </c>
      <c r="AO18" s="631">
        <f t="shared" si="8"/>
        <v>0</v>
      </c>
      <c r="AP18" s="632">
        <f t="shared" si="9"/>
        <v>0</v>
      </c>
      <c r="AQ18" s="633">
        <f t="shared" si="10"/>
        <v>0</v>
      </c>
    </row>
    <row r="19" spans="1:43" s="240" customFormat="1" ht="15" customHeight="1" x14ac:dyDescent="0.45">
      <c r="A19" s="239" t="s">
        <v>678</v>
      </c>
      <c r="B19" s="635" t="str" cm="1">
        <f t="array" ref="B19:B23">'Fin. Sources and Performance'!A36:A40</f>
        <v>Prop 123 Equity</v>
      </c>
      <c r="C19" s="577" t="s">
        <v>671</v>
      </c>
      <c r="D19" s="631" cm="1">
        <f t="array" ref="D19:D23">'Fin. Sources and Performance'!B36:B40</f>
        <v>0</v>
      </c>
      <c r="E19" s="631">
        <f t="shared" si="5"/>
        <v>0</v>
      </c>
      <c r="F19" s="631">
        <f t="shared" si="5"/>
        <v>0</v>
      </c>
      <c r="G19" s="631">
        <f t="shared" si="5"/>
        <v>0</v>
      </c>
      <c r="H19" s="631">
        <f t="shared" si="5"/>
        <v>0</v>
      </c>
      <c r="I19" s="631">
        <f t="shared" si="5"/>
        <v>0</v>
      </c>
      <c r="J19" s="631">
        <f t="shared" si="5"/>
        <v>0</v>
      </c>
      <c r="K19" s="631">
        <f t="shared" si="5"/>
        <v>0</v>
      </c>
      <c r="L19" s="631">
        <f t="shared" si="5"/>
        <v>0</v>
      </c>
      <c r="M19" s="631">
        <f t="shared" si="5"/>
        <v>0</v>
      </c>
      <c r="N19" s="631">
        <f t="shared" si="5"/>
        <v>0</v>
      </c>
      <c r="O19" s="631">
        <f t="shared" si="6"/>
        <v>0</v>
      </c>
      <c r="P19" s="631">
        <f t="shared" si="6"/>
        <v>0</v>
      </c>
      <c r="Q19" s="631">
        <f t="shared" si="6"/>
        <v>0</v>
      </c>
      <c r="R19" s="631">
        <f t="shared" si="6"/>
        <v>0</v>
      </c>
      <c r="S19" s="631">
        <f t="shared" si="6"/>
        <v>0</v>
      </c>
      <c r="T19" s="631">
        <f t="shared" si="6"/>
        <v>0</v>
      </c>
      <c r="U19" s="631">
        <f t="shared" si="6"/>
        <v>0</v>
      </c>
      <c r="V19" s="631">
        <f t="shared" si="6"/>
        <v>0</v>
      </c>
      <c r="W19" s="631">
        <f t="shared" si="6"/>
        <v>0</v>
      </c>
      <c r="X19" s="631">
        <f t="shared" si="6"/>
        <v>0</v>
      </c>
      <c r="Y19" s="631">
        <f t="shared" si="7"/>
        <v>0</v>
      </c>
      <c r="Z19" s="631">
        <f t="shared" si="7"/>
        <v>0</v>
      </c>
      <c r="AA19" s="631">
        <f t="shared" si="7"/>
        <v>0</v>
      </c>
      <c r="AB19" s="631">
        <f t="shared" si="7"/>
        <v>0</v>
      </c>
      <c r="AC19" s="631">
        <f t="shared" si="7"/>
        <v>0</v>
      </c>
      <c r="AD19" s="631">
        <f t="shared" si="7"/>
        <v>0</v>
      </c>
      <c r="AE19" s="631">
        <f t="shared" si="7"/>
        <v>0</v>
      </c>
      <c r="AF19" s="631">
        <f t="shared" si="7"/>
        <v>0</v>
      </c>
      <c r="AG19" s="631">
        <f t="shared" si="7"/>
        <v>0</v>
      </c>
      <c r="AH19" s="631">
        <f t="shared" si="7"/>
        <v>0</v>
      </c>
      <c r="AI19" s="631">
        <f t="shared" si="8"/>
        <v>0</v>
      </c>
      <c r="AJ19" s="631">
        <f t="shared" si="8"/>
        <v>0</v>
      </c>
      <c r="AK19" s="631">
        <f t="shared" si="8"/>
        <v>0</v>
      </c>
      <c r="AL19" s="631">
        <f t="shared" si="8"/>
        <v>0</v>
      </c>
      <c r="AM19" s="631">
        <f t="shared" si="8"/>
        <v>0</v>
      </c>
      <c r="AN19" s="631">
        <f t="shared" si="8"/>
        <v>0</v>
      </c>
      <c r="AO19" s="631">
        <f t="shared" si="8"/>
        <v>0</v>
      </c>
      <c r="AP19" s="632">
        <f t="shared" si="9"/>
        <v>0</v>
      </c>
      <c r="AQ19" s="633">
        <f t="shared" si="10"/>
        <v>0</v>
      </c>
    </row>
    <row r="20" spans="1:43" s="240" customFormat="1" ht="15" customHeight="1" x14ac:dyDescent="0.45">
      <c r="A20" s="239" t="s">
        <v>678</v>
      </c>
      <c r="B20" s="635" t="str">
        <v>Sponsor Equity</v>
      </c>
      <c r="C20" s="630" t="s">
        <v>671</v>
      </c>
      <c r="D20" s="631">
        <v>0</v>
      </c>
      <c r="E20" s="631">
        <f t="shared" ref="E20:N25" si="12">IF($C20="S-Curve",$D20*E$166,IF($C20="Linear",$D20*E$167,IF($C20="Closing",$D20*E$168,IF($C20="Completion",$D20*E$169,IF($C20="Conversion",$D20*E$170,0)))))</f>
        <v>0</v>
      </c>
      <c r="F20" s="631">
        <f t="shared" si="12"/>
        <v>0</v>
      </c>
      <c r="G20" s="631">
        <f t="shared" si="12"/>
        <v>0</v>
      </c>
      <c r="H20" s="631">
        <f t="shared" si="12"/>
        <v>0</v>
      </c>
      <c r="I20" s="631">
        <f t="shared" si="12"/>
        <v>0</v>
      </c>
      <c r="J20" s="631">
        <f t="shared" si="12"/>
        <v>0</v>
      </c>
      <c r="K20" s="631">
        <f t="shared" si="12"/>
        <v>0</v>
      </c>
      <c r="L20" s="631">
        <f t="shared" si="12"/>
        <v>0</v>
      </c>
      <c r="M20" s="631">
        <f t="shared" si="12"/>
        <v>0</v>
      </c>
      <c r="N20" s="631">
        <f t="shared" si="12"/>
        <v>0</v>
      </c>
      <c r="O20" s="631">
        <f t="shared" ref="O20:X25" si="13">IF($C20="S-Curve",$D20*O$166,IF($C20="Linear",$D20*O$167,IF($C20="Closing",$D20*O$168,IF($C20="Completion",$D20*O$169,IF($C20="Conversion",$D20*O$170,0)))))</f>
        <v>0</v>
      </c>
      <c r="P20" s="631">
        <f t="shared" si="13"/>
        <v>0</v>
      </c>
      <c r="Q20" s="631">
        <f t="shared" si="13"/>
        <v>0</v>
      </c>
      <c r="R20" s="631">
        <f t="shared" si="13"/>
        <v>0</v>
      </c>
      <c r="S20" s="631">
        <f t="shared" si="13"/>
        <v>0</v>
      </c>
      <c r="T20" s="631">
        <f t="shared" si="13"/>
        <v>0</v>
      </c>
      <c r="U20" s="631">
        <f t="shared" si="13"/>
        <v>0</v>
      </c>
      <c r="V20" s="631">
        <f t="shared" si="13"/>
        <v>0</v>
      </c>
      <c r="W20" s="631">
        <f t="shared" si="13"/>
        <v>0</v>
      </c>
      <c r="X20" s="631">
        <f t="shared" si="13"/>
        <v>0</v>
      </c>
      <c r="Y20" s="631">
        <f t="shared" ref="Y20:AH25" si="14">IF($C20="S-Curve",$D20*Y$166,IF($C20="Linear",$D20*Y$167,IF($C20="Closing",$D20*Y$168,IF($C20="Completion",$D20*Y$169,IF($C20="Conversion",$D20*Y$170,0)))))</f>
        <v>0</v>
      </c>
      <c r="Z20" s="631">
        <f t="shared" si="14"/>
        <v>0</v>
      </c>
      <c r="AA20" s="631">
        <f t="shared" si="14"/>
        <v>0</v>
      </c>
      <c r="AB20" s="631">
        <f t="shared" si="14"/>
        <v>0</v>
      </c>
      <c r="AC20" s="631">
        <f t="shared" si="14"/>
        <v>0</v>
      </c>
      <c r="AD20" s="631">
        <f t="shared" si="14"/>
        <v>0</v>
      </c>
      <c r="AE20" s="631">
        <f t="shared" si="14"/>
        <v>0</v>
      </c>
      <c r="AF20" s="631">
        <f t="shared" si="14"/>
        <v>0</v>
      </c>
      <c r="AG20" s="631">
        <f t="shared" si="14"/>
        <v>0</v>
      </c>
      <c r="AH20" s="631">
        <f t="shared" si="14"/>
        <v>0</v>
      </c>
      <c r="AI20" s="631">
        <f t="shared" ref="AI20:AO25" si="15">IF($C20="S-Curve",$D20*AI$166,IF($C20="Linear",$D20*AI$167,IF($C20="Closing",$D20*AI$168,IF($C20="Completion",$D20*AI$169,IF($C20="Conversion",$D20*AI$170,0)))))</f>
        <v>0</v>
      </c>
      <c r="AJ20" s="631">
        <f t="shared" si="15"/>
        <v>0</v>
      </c>
      <c r="AK20" s="631">
        <f t="shared" si="15"/>
        <v>0</v>
      </c>
      <c r="AL20" s="631">
        <f t="shared" si="15"/>
        <v>0</v>
      </c>
      <c r="AM20" s="631">
        <f t="shared" si="15"/>
        <v>0</v>
      </c>
      <c r="AN20" s="631">
        <f t="shared" si="15"/>
        <v>0</v>
      </c>
      <c r="AO20" s="631">
        <f t="shared" si="15"/>
        <v>0</v>
      </c>
      <c r="AP20" s="632">
        <f t="shared" si="9"/>
        <v>0</v>
      </c>
      <c r="AQ20" s="633">
        <f t="shared" si="10"/>
        <v>0</v>
      </c>
    </row>
    <row r="21" spans="1:43" s="240" customFormat="1" ht="15" customHeight="1" x14ac:dyDescent="0.45">
      <c r="A21" s="239" t="s">
        <v>678</v>
      </c>
      <c r="B21" s="636" t="str">
        <v>Energy Efficiency Tax Credits</v>
      </c>
      <c r="C21" s="630" t="s">
        <v>672</v>
      </c>
      <c r="D21" s="631">
        <v>0</v>
      </c>
      <c r="E21" s="631">
        <f t="shared" si="12"/>
        <v>0</v>
      </c>
      <c r="F21" s="631">
        <f t="shared" si="12"/>
        <v>0</v>
      </c>
      <c r="G21" s="631">
        <f t="shared" si="12"/>
        <v>0</v>
      </c>
      <c r="H21" s="631">
        <f t="shared" si="12"/>
        <v>0</v>
      </c>
      <c r="I21" s="631">
        <f t="shared" si="12"/>
        <v>0</v>
      </c>
      <c r="J21" s="631">
        <f t="shared" si="12"/>
        <v>0</v>
      </c>
      <c r="K21" s="631">
        <f t="shared" si="12"/>
        <v>0</v>
      </c>
      <c r="L21" s="631">
        <f t="shared" si="12"/>
        <v>0</v>
      </c>
      <c r="M21" s="631">
        <f t="shared" si="12"/>
        <v>0</v>
      </c>
      <c r="N21" s="631">
        <f t="shared" si="12"/>
        <v>0</v>
      </c>
      <c r="O21" s="631">
        <f t="shared" si="13"/>
        <v>0</v>
      </c>
      <c r="P21" s="631">
        <f t="shared" si="13"/>
        <v>0</v>
      </c>
      <c r="Q21" s="631">
        <f t="shared" si="13"/>
        <v>0</v>
      </c>
      <c r="R21" s="631">
        <f t="shared" si="13"/>
        <v>0</v>
      </c>
      <c r="S21" s="631">
        <f t="shared" si="13"/>
        <v>0</v>
      </c>
      <c r="T21" s="631">
        <f t="shared" si="13"/>
        <v>0</v>
      </c>
      <c r="U21" s="631">
        <f t="shared" si="13"/>
        <v>0</v>
      </c>
      <c r="V21" s="631">
        <f t="shared" si="13"/>
        <v>0</v>
      </c>
      <c r="W21" s="631">
        <f t="shared" si="13"/>
        <v>0</v>
      </c>
      <c r="X21" s="631">
        <f t="shared" si="13"/>
        <v>0</v>
      </c>
      <c r="Y21" s="631">
        <f t="shared" si="14"/>
        <v>0</v>
      </c>
      <c r="Z21" s="631">
        <f t="shared" si="14"/>
        <v>0</v>
      </c>
      <c r="AA21" s="631">
        <f t="shared" si="14"/>
        <v>0</v>
      </c>
      <c r="AB21" s="631">
        <f t="shared" si="14"/>
        <v>0</v>
      </c>
      <c r="AC21" s="631">
        <f t="shared" si="14"/>
        <v>0</v>
      </c>
      <c r="AD21" s="631">
        <f t="shared" si="14"/>
        <v>0</v>
      </c>
      <c r="AE21" s="631">
        <f t="shared" si="14"/>
        <v>0</v>
      </c>
      <c r="AF21" s="631">
        <f t="shared" si="14"/>
        <v>0</v>
      </c>
      <c r="AG21" s="631">
        <f t="shared" si="14"/>
        <v>0</v>
      </c>
      <c r="AH21" s="631">
        <f t="shared" si="14"/>
        <v>0</v>
      </c>
      <c r="AI21" s="631">
        <f t="shared" si="15"/>
        <v>0</v>
      </c>
      <c r="AJ21" s="631">
        <f t="shared" si="15"/>
        <v>0</v>
      </c>
      <c r="AK21" s="631">
        <f t="shared" si="15"/>
        <v>0</v>
      </c>
      <c r="AL21" s="631">
        <f t="shared" si="15"/>
        <v>0</v>
      </c>
      <c r="AM21" s="631">
        <f t="shared" si="15"/>
        <v>0</v>
      </c>
      <c r="AN21" s="631">
        <f t="shared" si="15"/>
        <v>0</v>
      </c>
      <c r="AO21" s="631">
        <f t="shared" si="15"/>
        <v>0</v>
      </c>
      <c r="AP21" s="632">
        <f t="shared" si="9"/>
        <v>0</v>
      </c>
      <c r="AQ21" s="633">
        <f t="shared" si="10"/>
        <v>0</v>
      </c>
    </row>
    <row r="22" spans="1:43" s="240" customFormat="1" ht="15" customHeight="1" x14ac:dyDescent="0.45">
      <c r="A22" s="239" t="s">
        <v>678</v>
      </c>
      <c r="B22" s="636" t="str">
        <v>Historic Tax Credit Equity (F&amp;S)</v>
      </c>
      <c r="C22" s="630" t="s">
        <v>672</v>
      </c>
      <c r="D22" s="631">
        <v>0</v>
      </c>
      <c r="E22" s="631">
        <f t="shared" si="12"/>
        <v>0</v>
      </c>
      <c r="F22" s="631">
        <f t="shared" si="12"/>
        <v>0</v>
      </c>
      <c r="G22" s="631">
        <f t="shared" si="12"/>
        <v>0</v>
      </c>
      <c r="H22" s="631">
        <f t="shared" si="12"/>
        <v>0</v>
      </c>
      <c r="I22" s="631">
        <f t="shared" si="12"/>
        <v>0</v>
      </c>
      <c r="J22" s="631">
        <f t="shared" si="12"/>
        <v>0</v>
      </c>
      <c r="K22" s="631">
        <f t="shared" si="12"/>
        <v>0</v>
      </c>
      <c r="L22" s="631">
        <f t="shared" si="12"/>
        <v>0</v>
      </c>
      <c r="M22" s="631">
        <f t="shared" si="12"/>
        <v>0</v>
      </c>
      <c r="N22" s="631">
        <f t="shared" si="12"/>
        <v>0</v>
      </c>
      <c r="O22" s="631">
        <f t="shared" si="13"/>
        <v>0</v>
      </c>
      <c r="P22" s="631">
        <f t="shared" si="13"/>
        <v>0</v>
      </c>
      <c r="Q22" s="631">
        <f t="shared" si="13"/>
        <v>0</v>
      </c>
      <c r="R22" s="631">
        <f t="shared" si="13"/>
        <v>0</v>
      </c>
      <c r="S22" s="631">
        <f t="shared" si="13"/>
        <v>0</v>
      </c>
      <c r="T22" s="631">
        <f t="shared" si="13"/>
        <v>0</v>
      </c>
      <c r="U22" s="631">
        <f t="shared" si="13"/>
        <v>0</v>
      </c>
      <c r="V22" s="631">
        <f t="shared" si="13"/>
        <v>0</v>
      </c>
      <c r="W22" s="631">
        <f t="shared" si="13"/>
        <v>0</v>
      </c>
      <c r="X22" s="631">
        <f t="shared" si="13"/>
        <v>0</v>
      </c>
      <c r="Y22" s="631">
        <f t="shared" si="14"/>
        <v>0</v>
      </c>
      <c r="Z22" s="631">
        <f t="shared" si="14"/>
        <v>0</v>
      </c>
      <c r="AA22" s="631">
        <f t="shared" si="14"/>
        <v>0</v>
      </c>
      <c r="AB22" s="631">
        <f t="shared" si="14"/>
        <v>0</v>
      </c>
      <c r="AC22" s="631">
        <f t="shared" si="14"/>
        <v>0</v>
      </c>
      <c r="AD22" s="631">
        <f t="shared" si="14"/>
        <v>0</v>
      </c>
      <c r="AE22" s="631">
        <f t="shared" si="14"/>
        <v>0</v>
      </c>
      <c r="AF22" s="631">
        <f t="shared" si="14"/>
        <v>0</v>
      </c>
      <c r="AG22" s="631">
        <f t="shared" si="14"/>
        <v>0</v>
      </c>
      <c r="AH22" s="631">
        <f t="shared" si="14"/>
        <v>0</v>
      </c>
      <c r="AI22" s="631">
        <f t="shared" si="15"/>
        <v>0</v>
      </c>
      <c r="AJ22" s="631">
        <f t="shared" si="15"/>
        <v>0</v>
      </c>
      <c r="AK22" s="631">
        <f t="shared" si="15"/>
        <v>0</v>
      </c>
      <c r="AL22" s="631">
        <f t="shared" si="15"/>
        <v>0</v>
      </c>
      <c r="AM22" s="631">
        <f t="shared" si="15"/>
        <v>0</v>
      </c>
      <c r="AN22" s="631">
        <f t="shared" si="15"/>
        <v>0</v>
      </c>
      <c r="AO22" s="631">
        <f t="shared" si="15"/>
        <v>0</v>
      </c>
      <c r="AP22" s="632">
        <f t="shared" si="9"/>
        <v>0</v>
      </c>
      <c r="AQ22" s="633">
        <f t="shared" si="10"/>
        <v>0</v>
      </c>
    </row>
    <row r="23" spans="1:43" s="240" customFormat="1" ht="15" customHeight="1" x14ac:dyDescent="0.45">
      <c r="A23" s="239"/>
      <c r="B23" s="636" t="str">
        <v>Other Equity</v>
      </c>
      <c r="C23" s="630" t="s">
        <v>672</v>
      </c>
      <c r="D23" s="631">
        <v>0</v>
      </c>
      <c r="E23" s="631">
        <f t="shared" si="12"/>
        <v>0</v>
      </c>
      <c r="F23" s="631">
        <f t="shared" si="12"/>
        <v>0</v>
      </c>
      <c r="G23" s="631">
        <f t="shared" si="12"/>
        <v>0</v>
      </c>
      <c r="H23" s="631">
        <f t="shared" si="12"/>
        <v>0</v>
      </c>
      <c r="I23" s="631">
        <f t="shared" si="12"/>
        <v>0</v>
      </c>
      <c r="J23" s="631">
        <f t="shared" si="12"/>
        <v>0</v>
      </c>
      <c r="K23" s="631">
        <f t="shared" si="12"/>
        <v>0</v>
      </c>
      <c r="L23" s="631">
        <f t="shared" si="12"/>
        <v>0</v>
      </c>
      <c r="M23" s="631">
        <f t="shared" si="12"/>
        <v>0</v>
      </c>
      <c r="N23" s="631">
        <f t="shared" si="12"/>
        <v>0</v>
      </c>
      <c r="O23" s="631">
        <f t="shared" si="13"/>
        <v>0</v>
      </c>
      <c r="P23" s="631">
        <f t="shared" si="13"/>
        <v>0</v>
      </c>
      <c r="Q23" s="631">
        <f t="shared" si="13"/>
        <v>0</v>
      </c>
      <c r="R23" s="631">
        <f t="shared" si="13"/>
        <v>0</v>
      </c>
      <c r="S23" s="631">
        <f t="shared" si="13"/>
        <v>0</v>
      </c>
      <c r="T23" s="631">
        <f t="shared" si="13"/>
        <v>0</v>
      </c>
      <c r="U23" s="631">
        <f t="shared" si="13"/>
        <v>0</v>
      </c>
      <c r="V23" s="631">
        <f t="shared" si="13"/>
        <v>0</v>
      </c>
      <c r="W23" s="631">
        <f t="shared" si="13"/>
        <v>0</v>
      </c>
      <c r="X23" s="631">
        <f t="shared" si="13"/>
        <v>0</v>
      </c>
      <c r="Y23" s="631">
        <f t="shared" si="14"/>
        <v>0</v>
      </c>
      <c r="Z23" s="631">
        <f t="shared" si="14"/>
        <v>0</v>
      </c>
      <c r="AA23" s="631">
        <f t="shared" si="14"/>
        <v>0</v>
      </c>
      <c r="AB23" s="631">
        <f t="shared" si="14"/>
        <v>0</v>
      </c>
      <c r="AC23" s="631">
        <f t="shared" si="14"/>
        <v>0</v>
      </c>
      <c r="AD23" s="631">
        <f t="shared" si="14"/>
        <v>0</v>
      </c>
      <c r="AE23" s="631">
        <f t="shared" si="14"/>
        <v>0</v>
      </c>
      <c r="AF23" s="631">
        <f t="shared" si="14"/>
        <v>0</v>
      </c>
      <c r="AG23" s="631">
        <f t="shared" si="14"/>
        <v>0</v>
      </c>
      <c r="AH23" s="631">
        <f t="shared" si="14"/>
        <v>0</v>
      </c>
      <c r="AI23" s="631">
        <f t="shared" si="15"/>
        <v>0</v>
      </c>
      <c r="AJ23" s="631">
        <f t="shared" si="15"/>
        <v>0</v>
      </c>
      <c r="AK23" s="631">
        <f t="shared" si="15"/>
        <v>0</v>
      </c>
      <c r="AL23" s="631">
        <f t="shared" si="15"/>
        <v>0</v>
      </c>
      <c r="AM23" s="631">
        <f t="shared" si="15"/>
        <v>0</v>
      </c>
      <c r="AN23" s="631">
        <f t="shared" si="15"/>
        <v>0</v>
      </c>
      <c r="AO23" s="631">
        <f t="shared" si="15"/>
        <v>0</v>
      </c>
      <c r="AP23" s="632">
        <f t="shared" si="9"/>
        <v>0</v>
      </c>
      <c r="AQ23" s="633">
        <f t="shared" si="10"/>
        <v>0</v>
      </c>
    </row>
    <row r="24" spans="1:43" s="240" customFormat="1" ht="15" customHeight="1" x14ac:dyDescent="0.45">
      <c r="A24" s="239" t="s">
        <v>678</v>
      </c>
      <c r="B24" s="636" t="str" cm="1">
        <f t="array" ref="B24:B25">'Fin. Sources and Performance'!A45:A46</f>
        <v>Additional Amount to Cover Gap</v>
      </c>
      <c r="C24" s="630" t="s">
        <v>672</v>
      </c>
      <c r="D24" s="631" cm="1">
        <f t="array" ref="D24:D25">'Fin. Sources and Performance'!B45:B46</f>
        <v>0</v>
      </c>
      <c r="E24" s="631">
        <f t="shared" si="12"/>
        <v>0</v>
      </c>
      <c r="F24" s="631">
        <f t="shared" si="12"/>
        <v>0</v>
      </c>
      <c r="G24" s="631">
        <f t="shared" si="12"/>
        <v>0</v>
      </c>
      <c r="H24" s="631">
        <f t="shared" si="12"/>
        <v>0</v>
      </c>
      <c r="I24" s="631">
        <f t="shared" si="12"/>
        <v>0</v>
      </c>
      <c r="J24" s="631">
        <f t="shared" si="12"/>
        <v>0</v>
      </c>
      <c r="K24" s="631">
        <f t="shared" si="12"/>
        <v>0</v>
      </c>
      <c r="L24" s="631">
        <f t="shared" si="12"/>
        <v>0</v>
      </c>
      <c r="M24" s="631">
        <f t="shared" si="12"/>
        <v>0</v>
      </c>
      <c r="N24" s="631">
        <f t="shared" si="12"/>
        <v>0</v>
      </c>
      <c r="O24" s="631">
        <f t="shared" si="13"/>
        <v>0</v>
      </c>
      <c r="P24" s="631">
        <f t="shared" si="13"/>
        <v>0</v>
      </c>
      <c r="Q24" s="631">
        <f t="shared" si="13"/>
        <v>0</v>
      </c>
      <c r="R24" s="631">
        <f t="shared" si="13"/>
        <v>0</v>
      </c>
      <c r="S24" s="631">
        <f t="shared" si="13"/>
        <v>0</v>
      </c>
      <c r="T24" s="631">
        <f t="shared" si="13"/>
        <v>0</v>
      </c>
      <c r="U24" s="631">
        <f t="shared" si="13"/>
        <v>0</v>
      </c>
      <c r="V24" s="631">
        <f t="shared" si="13"/>
        <v>0</v>
      </c>
      <c r="W24" s="631">
        <f t="shared" si="13"/>
        <v>0</v>
      </c>
      <c r="X24" s="631">
        <f t="shared" si="13"/>
        <v>0</v>
      </c>
      <c r="Y24" s="631">
        <f t="shared" si="14"/>
        <v>0</v>
      </c>
      <c r="Z24" s="631">
        <f t="shared" si="14"/>
        <v>0</v>
      </c>
      <c r="AA24" s="631">
        <f t="shared" si="14"/>
        <v>0</v>
      </c>
      <c r="AB24" s="631">
        <f t="shared" si="14"/>
        <v>0</v>
      </c>
      <c r="AC24" s="631">
        <f t="shared" si="14"/>
        <v>0</v>
      </c>
      <c r="AD24" s="631">
        <f t="shared" si="14"/>
        <v>0</v>
      </c>
      <c r="AE24" s="631">
        <f t="shared" si="14"/>
        <v>0</v>
      </c>
      <c r="AF24" s="631">
        <f t="shared" si="14"/>
        <v>0</v>
      </c>
      <c r="AG24" s="631">
        <f t="shared" si="14"/>
        <v>0</v>
      </c>
      <c r="AH24" s="631">
        <f t="shared" si="14"/>
        <v>0</v>
      </c>
      <c r="AI24" s="631">
        <f t="shared" si="15"/>
        <v>0</v>
      </c>
      <c r="AJ24" s="631">
        <f t="shared" si="15"/>
        <v>0</v>
      </c>
      <c r="AK24" s="631">
        <f t="shared" si="15"/>
        <v>0</v>
      </c>
      <c r="AL24" s="631">
        <f t="shared" si="15"/>
        <v>0</v>
      </c>
      <c r="AM24" s="631">
        <f t="shared" si="15"/>
        <v>0</v>
      </c>
      <c r="AN24" s="631">
        <f t="shared" si="15"/>
        <v>0</v>
      </c>
      <c r="AO24" s="631">
        <f t="shared" si="15"/>
        <v>0</v>
      </c>
      <c r="AP24" s="632">
        <f t="shared" si="9"/>
        <v>0</v>
      </c>
      <c r="AQ24" s="633">
        <f t="shared" si="10"/>
        <v>0</v>
      </c>
    </row>
    <row r="25" spans="1:43" s="240" customFormat="1" ht="15" customHeight="1" x14ac:dyDescent="0.45">
      <c r="A25" s="239" t="s">
        <v>678</v>
      </c>
      <c r="B25" s="636" t="str">
        <v>Deferred Developer Fee</v>
      </c>
      <c r="C25" s="630" t="s">
        <v>673</v>
      </c>
      <c r="D25" s="631">
        <v>0</v>
      </c>
      <c r="E25" s="631">
        <f t="shared" si="12"/>
        <v>0</v>
      </c>
      <c r="F25" s="631">
        <f t="shared" si="12"/>
        <v>0</v>
      </c>
      <c r="G25" s="631">
        <f t="shared" si="12"/>
        <v>0</v>
      </c>
      <c r="H25" s="631">
        <f t="shared" si="12"/>
        <v>0</v>
      </c>
      <c r="I25" s="631">
        <f t="shared" si="12"/>
        <v>0</v>
      </c>
      <c r="J25" s="631">
        <f t="shared" si="12"/>
        <v>0</v>
      </c>
      <c r="K25" s="631">
        <f t="shared" si="12"/>
        <v>0</v>
      </c>
      <c r="L25" s="631">
        <f t="shared" si="12"/>
        <v>0</v>
      </c>
      <c r="M25" s="631">
        <f t="shared" si="12"/>
        <v>0</v>
      </c>
      <c r="N25" s="631">
        <f t="shared" si="12"/>
        <v>0</v>
      </c>
      <c r="O25" s="631">
        <f t="shared" si="13"/>
        <v>0</v>
      </c>
      <c r="P25" s="631">
        <f t="shared" si="13"/>
        <v>0</v>
      </c>
      <c r="Q25" s="631">
        <f t="shared" si="13"/>
        <v>0</v>
      </c>
      <c r="R25" s="631">
        <f t="shared" si="13"/>
        <v>0</v>
      </c>
      <c r="S25" s="631">
        <f t="shared" si="13"/>
        <v>0</v>
      </c>
      <c r="T25" s="631">
        <f t="shared" si="13"/>
        <v>0</v>
      </c>
      <c r="U25" s="631">
        <f t="shared" si="13"/>
        <v>0</v>
      </c>
      <c r="V25" s="631">
        <f t="shared" si="13"/>
        <v>0</v>
      </c>
      <c r="W25" s="631">
        <f t="shared" si="13"/>
        <v>0</v>
      </c>
      <c r="X25" s="631">
        <f t="shared" si="13"/>
        <v>0</v>
      </c>
      <c r="Y25" s="631">
        <f t="shared" si="14"/>
        <v>0</v>
      </c>
      <c r="Z25" s="631">
        <f t="shared" si="14"/>
        <v>0</v>
      </c>
      <c r="AA25" s="631">
        <f t="shared" si="14"/>
        <v>0</v>
      </c>
      <c r="AB25" s="631">
        <f t="shared" si="14"/>
        <v>0</v>
      </c>
      <c r="AC25" s="631">
        <f t="shared" si="14"/>
        <v>0</v>
      </c>
      <c r="AD25" s="631">
        <f t="shared" si="14"/>
        <v>0</v>
      </c>
      <c r="AE25" s="631">
        <f t="shared" si="14"/>
        <v>0</v>
      </c>
      <c r="AF25" s="631">
        <f t="shared" si="14"/>
        <v>0</v>
      </c>
      <c r="AG25" s="631">
        <f t="shared" si="14"/>
        <v>0</v>
      </c>
      <c r="AH25" s="631">
        <f t="shared" si="14"/>
        <v>0</v>
      </c>
      <c r="AI25" s="631">
        <f t="shared" si="15"/>
        <v>0</v>
      </c>
      <c r="AJ25" s="631">
        <f t="shared" si="15"/>
        <v>0</v>
      </c>
      <c r="AK25" s="631">
        <f t="shared" si="15"/>
        <v>0</v>
      </c>
      <c r="AL25" s="631">
        <f t="shared" si="15"/>
        <v>0</v>
      </c>
      <c r="AM25" s="631">
        <f t="shared" si="15"/>
        <v>0</v>
      </c>
      <c r="AN25" s="631">
        <f t="shared" si="15"/>
        <v>0</v>
      </c>
      <c r="AO25" s="631">
        <f t="shared" si="15"/>
        <v>0</v>
      </c>
      <c r="AP25" s="632">
        <f t="shared" si="9"/>
        <v>0</v>
      </c>
      <c r="AQ25" s="633">
        <f t="shared" si="10"/>
        <v>0</v>
      </c>
    </row>
    <row r="26" spans="1:43" s="240" customFormat="1" ht="15" customHeight="1" x14ac:dyDescent="0.45">
      <c r="A26" s="637" t="s">
        <v>667</v>
      </c>
      <c r="B26" s="975" t="s">
        <v>164</v>
      </c>
      <c r="C26" s="976"/>
      <c r="D26" s="631">
        <f>SUM(D10:D25)</f>
        <v>0</v>
      </c>
      <c r="E26" s="631">
        <f t="shared" ref="E26:AO26" si="16">SUM(E10:E25)</f>
        <v>0</v>
      </c>
      <c r="F26" s="631">
        <f t="shared" si="16"/>
        <v>0</v>
      </c>
      <c r="G26" s="631">
        <f t="shared" si="16"/>
        <v>0</v>
      </c>
      <c r="H26" s="631">
        <f t="shared" si="16"/>
        <v>0</v>
      </c>
      <c r="I26" s="631">
        <f t="shared" si="16"/>
        <v>0</v>
      </c>
      <c r="J26" s="631">
        <f t="shared" si="16"/>
        <v>0</v>
      </c>
      <c r="K26" s="631">
        <f t="shared" si="16"/>
        <v>0</v>
      </c>
      <c r="L26" s="631">
        <f t="shared" si="16"/>
        <v>0</v>
      </c>
      <c r="M26" s="631">
        <f t="shared" si="16"/>
        <v>0</v>
      </c>
      <c r="N26" s="631">
        <f t="shared" si="16"/>
        <v>0</v>
      </c>
      <c r="O26" s="631">
        <f t="shared" si="16"/>
        <v>0</v>
      </c>
      <c r="P26" s="631">
        <f t="shared" si="16"/>
        <v>0</v>
      </c>
      <c r="Q26" s="631">
        <f t="shared" si="16"/>
        <v>0</v>
      </c>
      <c r="R26" s="631">
        <f t="shared" si="16"/>
        <v>0</v>
      </c>
      <c r="S26" s="631">
        <f t="shared" si="16"/>
        <v>0</v>
      </c>
      <c r="T26" s="631">
        <f t="shared" si="16"/>
        <v>0</v>
      </c>
      <c r="U26" s="631">
        <f t="shared" si="16"/>
        <v>0</v>
      </c>
      <c r="V26" s="631">
        <f t="shared" si="16"/>
        <v>0</v>
      </c>
      <c r="W26" s="631">
        <f t="shared" si="16"/>
        <v>0</v>
      </c>
      <c r="X26" s="631">
        <f t="shared" si="16"/>
        <v>0</v>
      </c>
      <c r="Y26" s="631">
        <f t="shared" si="16"/>
        <v>0</v>
      </c>
      <c r="Z26" s="631">
        <f t="shared" si="16"/>
        <v>0</v>
      </c>
      <c r="AA26" s="631">
        <f t="shared" si="16"/>
        <v>0</v>
      </c>
      <c r="AB26" s="631">
        <f t="shared" si="16"/>
        <v>0</v>
      </c>
      <c r="AC26" s="631">
        <f t="shared" si="16"/>
        <v>0</v>
      </c>
      <c r="AD26" s="631">
        <f t="shared" si="16"/>
        <v>0</v>
      </c>
      <c r="AE26" s="631">
        <f t="shared" si="16"/>
        <v>0</v>
      </c>
      <c r="AF26" s="631">
        <f t="shared" si="16"/>
        <v>0</v>
      </c>
      <c r="AG26" s="631">
        <f t="shared" si="16"/>
        <v>0</v>
      </c>
      <c r="AH26" s="631">
        <f t="shared" si="16"/>
        <v>0</v>
      </c>
      <c r="AI26" s="631">
        <f t="shared" si="16"/>
        <v>0</v>
      </c>
      <c r="AJ26" s="631">
        <f t="shared" si="16"/>
        <v>0</v>
      </c>
      <c r="AK26" s="631">
        <f t="shared" si="16"/>
        <v>0</v>
      </c>
      <c r="AL26" s="631">
        <f t="shared" si="16"/>
        <v>0</v>
      </c>
      <c r="AM26" s="631">
        <f t="shared" si="16"/>
        <v>0</v>
      </c>
      <c r="AN26" s="631">
        <f t="shared" si="16"/>
        <v>0</v>
      </c>
      <c r="AO26" s="631">
        <f t="shared" si="16"/>
        <v>0</v>
      </c>
      <c r="AP26" s="632">
        <f t="shared" ref="AP26" si="17">SUM(E26:AO26)</f>
        <v>0</v>
      </c>
      <c r="AQ26" s="633">
        <f t="shared" si="10"/>
        <v>0</v>
      </c>
    </row>
    <row r="27" spans="1:43" s="240" customFormat="1" ht="15" customHeight="1" x14ac:dyDescent="0.45">
      <c r="A27" s="637" t="s">
        <v>676</v>
      </c>
      <c r="B27" s="639"/>
      <c r="C27" s="640"/>
      <c r="D27" s="640" t="s">
        <v>680</v>
      </c>
      <c r="E27" s="641">
        <f t="shared" ref="E27:AO27" si="18">E9-E26</f>
        <v>0</v>
      </c>
      <c r="F27" s="641">
        <f t="shared" si="18"/>
        <v>0</v>
      </c>
      <c r="G27" s="641" t="e">
        <f t="shared" si="18"/>
        <v>#DIV/0!</v>
      </c>
      <c r="H27" s="641" t="e">
        <f t="shared" si="18"/>
        <v>#DIV/0!</v>
      </c>
      <c r="I27" s="641" t="e">
        <f t="shared" si="18"/>
        <v>#DIV/0!</v>
      </c>
      <c r="J27" s="641" t="e">
        <f t="shared" si="18"/>
        <v>#DIV/0!</v>
      </c>
      <c r="K27" s="641" t="e">
        <f t="shared" si="18"/>
        <v>#DIV/0!</v>
      </c>
      <c r="L27" s="641" t="e">
        <f t="shared" si="18"/>
        <v>#DIV/0!</v>
      </c>
      <c r="M27" s="641" t="e">
        <f t="shared" si="18"/>
        <v>#DIV/0!</v>
      </c>
      <c r="N27" s="641" t="e">
        <f t="shared" si="18"/>
        <v>#DIV/0!</v>
      </c>
      <c r="O27" s="641" t="e">
        <f t="shared" si="18"/>
        <v>#DIV/0!</v>
      </c>
      <c r="P27" s="641" t="e">
        <f t="shared" si="18"/>
        <v>#DIV/0!</v>
      </c>
      <c r="Q27" s="641" t="e">
        <f t="shared" si="18"/>
        <v>#DIV/0!</v>
      </c>
      <c r="R27" s="641" t="e">
        <f t="shared" si="18"/>
        <v>#DIV/0!</v>
      </c>
      <c r="S27" s="641" t="e">
        <f t="shared" si="18"/>
        <v>#DIV/0!</v>
      </c>
      <c r="T27" s="641" t="e">
        <f t="shared" si="18"/>
        <v>#DIV/0!</v>
      </c>
      <c r="U27" s="641" t="e">
        <f t="shared" si="18"/>
        <v>#DIV/0!</v>
      </c>
      <c r="V27" s="641" t="e">
        <f t="shared" si="18"/>
        <v>#DIV/0!</v>
      </c>
      <c r="W27" s="641" t="e">
        <f t="shared" si="18"/>
        <v>#DIV/0!</v>
      </c>
      <c r="X27" s="641" t="e">
        <f t="shared" si="18"/>
        <v>#DIV/0!</v>
      </c>
      <c r="Y27" s="641" t="e">
        <f t="shared" si="18"/>
        <v>#DIV/0!</v>
      </c>
      <c r="Z27" s="641" t="e">
        <f t="shared" si="18"/>
        <v>#DIV/0!</v>
      </c>
      <c r="AA27" s="641" t="e">
        <f t="shared" si="18"/>
        <v>#DIV/0!</v>
      </c>
      <c r="AB27" s="641" t="e">
        <f t="shared" si="18"/>
        <v>#DIV/0!</v>
      </c>
      <c r="AC27" s="641" t="e">
        <f t="shared" si="18"/>
        <v>#DIV/0!</v>
      </c>
      <c r="AD27" s="641" t="e">
        <f t="shared" si="18"/>
        <v>#DIV/0!</v>
      </c>
      <c r="AE27" s="641" t="e">
        <f t="shared" si="18"/>
        <v>#DIV/0!</v>
      </c>
      <c r="AF27" s="641" t="e">
        <f t="shared" si="18"/>
        <v>#DIV/0!</v>
      </c>
      <c r="AG27" s="641" t="e">
        <f t="shared" si="18"/>
        <v>#DIV/0!</v>
      </c>
      <c r="AH27" s="641" t="e">
        <f t="shared" si="18"/>
        <v>#DIV/0!</v>
      </c>
      <c r="AI27" s="641" t="e">
        <f t="shared" si="18"/>
        <v>#DIV/0!</v>
      </c>
      <c r="AJ27" s="641" t="e">
        <f t="shared" si="18"/>
        <v>#DIV/0!</v>
      </c>
      <c r="AK27" s="641" t="e">
        <f t="shared" si="18"/>
        <v>#DIV/0!</v>
      </c>
      <c r="AL27" s="641" t="e">
        <f t="shared" si="18"/>
        <v>#DIV/0!</v>
      </c>
      <c r="AM27" s="641" t="e">
        <f t="shared" si="18"/>
        <v>#DIV/0!</v>
      </c>
      <c r="AN27" s="641" t="e">
        <f t="shared" si="18"/>
        <v>#DIV/0!</v>
      </c>
      <c r="AO27" s="641" t="e">
        <f t="shared" si="18"/>
        <v>#DIV/0!</v>
      </c>
      <c r="AP27" s="632"/>
      <c r="AQ27" s="633"/>
    </row>
    <row r="28" spans="1:43" s="240" customFormat="1" ht="15" customHeight="1" x14ac:dyDescent="0.45">
      <c r="A28" s="637" t="s">
        <v>678</v>
      </c>
      <c r="B28" s="636"/>
      <c r="C28" s="588"/>
      <c r="D28" s="638" t="s">
        <v>681</v>
      </c>
      <c r="E28" s="631">
        <f>-(E9-SUM(E10:E25))</f>
        <v>0</v>
      </c>
      <c r="F28" s="631">
        <f t="shared" ref="F28:AO28" si="19">IF(E8="Conversion",0,IF(AND(E28&lt;=0,(E28-F27)&lt;0),-F27,E28-F27))</f>
        <v>0</v>
      </c>
      <c r="G28" s="631" t="e">
        <f t="shared" si="19"/>
        <v>#DIV/0!</v>
      </c>
      <c r="H28" s="631" t="e">
        <f t="shared" si="19"/>
        <v>#DIV/0!</v>
      </c>
      <c r="I28" s="631" t="e">
        <f t="shared" si="19"/>
        <v>#DIV/0!</v>
      </c>
      <c r="J28" s="631" t="e">
        <f t="shared" si="19"/>
        <v>#DIV/0!</v>
      </c>
      <c r="K28" s="631" t="e">
        <f t="shared" si="19"/>
        <v>#DIV/0!</v>
      </c>
      <c r="L28" s="631" t="e">
        <f t="shared" si="19"/>
        <v>#DIV/0!</v>
      </c>
      <c r="M28" s="631" t="e">
        <f t="shared" si="19"/>
        <v>#DIV/0!</v>
      </c>
      <c r="N28" s="631" t="e">
        <f t="shared" si="19"/>
        <v>#DIV/0!</v>
      </c>
      <c r="O28" s="631" t="e">
        <f t="shared" si="19"/>
        <v>#DIV/0!</v>
      </c>
      <c r="P28" s="631" t="e">
        <f t="shared" si="19"/>
        <v>#DIV/0!</v>
      </c>
      <c r="Q28" s="631" t="e">
        <f t="shared" si="19"/>
        <v>#DIV/0!</v>
      </c>
      <c r="R28" s="631" t="e">
        <f t="shared" si="19"/>
        <v>#DIV/0!</v>
      </c>
      <c r="S28" s="631" t="e">
        <f t="shared" si="19"/>
        <v>#DIV/0!</v>
      </c>
      <c r="T28" s="631" t="e">
        <f t="shared" si="19"/>
        <v>#DIV/0!</v>
      </c>
      <c r="U28" s="631" t="e">
        <f t="shared" si="19"/>
        <v>#DIV/0!</v>
      </c>
      <c r="V28" s="631" t="e">
        <f t="shared" si="19"/>
        <v>#DIV/0!</v>
      </c>
      <c r="W28" s="631" t="e">
        <f t="shared" si="19"/>
        <v>#DIV/0!</v>
      </c>
      <c r="X28" s="631" t="e">
        <f t="shared" si="19"/>
        <v>#DIV/0!</v>
      </c>
      <c r="Y28" s="631" t="e">
        <f t="shared" si="19"/>
        <v>#DIV/0!</v>
      </c>
      <c r="Z28" s="631" t="e">
        <f t="shared" si="19"/>
        <v>#DIV/0!</v>
      </c>
      <c r="AA28" s="631" t="e">
        <f t="shared" si="19"/>
        <v>#DIV/0!</v>
      </c>
      <c r="AB28" s="631" t="e">
        <f t="shared" si="19"/>
        <v>#DIV/0!</v>
      </c>
      <c r="AC28" s="631" t="e">
        <f t="shared" si="19"/>
        <v>#DIV/0!</v>
      </c>
      <c r="AD28" s="631" t="e">
        <f t="shared" si="19"/>
        <v>#DIV/0!</v>
      </c>
      <c r="AE28" s="631">
        <f t="shared" si="19"/>
        <v>0</v>
      </c>
      <c r="AF28" s="631" t="e">
        <f t="shared" si="19"/>
        <v>#DIV/0!</v>
      </c>
      <c r="AG28" s="631" t="e">
        <f t="shared" si="19"/>
        <v>#DIV/0!</v>
      </c>
      <c r="AH28" s="631" t="e">
        <f t="shared" si="19"/>
        <v>#DIV/0!</v>
      </c>
      <c r="AI28" s="631" t="e">
        <f t="shared" si="19"/>
        <v>#DIV/0!</v>
      </c>
      <c r="AJ28" s="631" t="e">
        <f t="shared" si="19"/>
        <v>#DIV/0!</v>
      </c>
      <c r="AK28" s="631" t="e">
        <f t="shared" si="19"/>
        <v>#DIV/0!</v>
      </c>
      <c r="AL28" s="631" t="e">
        <f t="shared" si="19"/>
        <v>#DIV/0!</v>
      </c>
      <c r="AM28" s="631" t="e">
        <f t="shared" si="19"/>
        <v>#DIV/0!</v>
      </c>
      <c r="AN28" s="631" t="e">
        <f t="shared" si="19"/>
        <v>#DIV/0!</v>
      </c>
      <c r="AO28" s="631" t="e">
        <f t="shared" si="19"/>
        <v>#DIV/0!</v>
      </c>
      <c r="AP28" s="632"/>
      <c r="AQ28" s="633"/>
    </row>
    <row r="29" spans="1:43" s="240" customFormat="1" ht="15" customHeight="1" x14ac:dyDescent="0.45">
      <c r="A29" s="637" t="s">
        <v>678</v>
      </c>
      <c r="B29" s="642"/>
      <c r="C29" s="757"/>
      <c r="D29" s="758" t="s">
        <v>682</v>
      </c>
      <c r="E29" s="759">
        <v>0</v>
      </c>
      <c r="F29" s="759">
        <f t="shared" ref="F29:AO29" si="20">IF(E8="Conversion",0,E31)</f>
        <v>0</v>
      </c>
      <c r="G29" s="759">
        <f t="shared" si="20"/>
        <v>0</v>
      </c>
      <c r="H29" s="759" t="e">
        <f t="shared" si="20"/>
        <v>#DIV/0!</v>
      </c>
      <c r="I29" s="759" t="e">
        <f t="shared" si="20"/>
        <v>#DIV/0!</v>
      </c>
      <c r="J29" s="759" t="e">
        <f t="shared" si="20"/>
        <v>#DIV/0!</v>
      </c>
      <c r="K29" s="759" t="e">
        <f t="shared" si="20"/>
        <v>#DIV/0!</v>
      </c>
      <c r="L29" s="759" t="e">
        <f t="shared" si="20"/>
        <v>#DIV/0!</v>
      </c>
      <c r="M29" s="759" t="e">
        <f t="shared" si="20"/>
        <v>#DIV/0!</v>
      </c>
      <c r="N29" s="759" t="e">
        <f t="shared" si="20"/>
        <v>#DIV/0!</v>
      </c>
      <c r="O29" s="759" t="e">
        <f t="shared" si="20"/>
        <v>#DIV/0!</v>
      </c>
      <c r="P29" s="759" t="e">
        <f t="shared" si="20"/>
        <v>#DIV/0!</v>
      </c>
      <c r="Q29" s="759" t="e">
        <f t="shared" si="20"/>
        <v>#DIV/0!</v>
      </c>
      <c r="R29" s="759" t="e">
        <f t="shared" si="20"/>
        <v>#DIV/0!</v>
      </c>
      <c r="S29" s="759" t="e">
        <f t="shared" si="20"/>
        <v>#DIV/0!</v>
      </c>
      <c r="T29" s="759" t="e">
        <f t="shared" si="20"/>
        <v>#DIV/0!</v>
      </c>
      <c r="U29" s="759" t="e">
        <f t="shared" si="20"/>
        <v>#DIV/0!</v>
      </c>
      <c r="V29" s="759" t="e">
        <f t="shared" si="20"/>
        <v>#DIV/0!</v>
      </c>
      <c r="W29" s="759" t="e">
        <f t="shared" si="20"/>
        <v>#DIV/0!</v>
      </c>
      <c r="X29" s="759" t="e">
        <f t="shared" si="20"/>
        <v>#DIV/0!</v>
      </c>
      <c r="Y29" s="759" t="e">
        <f t="shared" si="20"/>
        <v>#DIV/0!</v>
      </c>
      <c r="Z29" s="759" t="e">
        <f t="shared" si="20"/>
        <v>#DIV/0!</v>
      </c>
      <c r="AA29" s="759" t="e">
        <f t="shared" si="20"/>
        <v>#DIV/0!</v>
      </c>
      <c r="AB29" s="759" t="e">
        <f t="shared" si="20"/>
        <v>#DIV/0!</v>
      </c>
      <c r="AC29" s="759" t="e">
        <f t="shared" si="20"/>
        <v>#DIV/0!</v>
      </c>
      <c r="AD29" s="759" t="e">
        <f t="shared" si="20"/>
        <v>#DIV/0!</v>
      </c>
      <c r="AE29" s="759">
        <f t="shared" si="20"/>
        <v>0</v>
      </c>
      <c r="AF29" s="759" t="e">
        <f t="shared" si="20"/>
        <v>#DIV/0!</v>
      </c>
      <c r="AG29" s="759" t="e">
        <f t="shared" si="20"/>
        <v>#DIV/0!</v>
      </c>
      <c r="AH29" s="759" t="e">
        <f t="shared" si="20"/>
        <v>#DIV/0!</v>
      </c>
      <c r="AI29" s="759" t="e">
        <f t="shared" si="20"/>
        <v>#DIV/0!</v>
      </c>
      <c r="AJ29" s="759" t="e">
        <f t="shared" si="20"/>
        <v>#DIV/0!</v>
      </c>
      <c r="AK29" s="759" t="e">
        <f t="shared" si="20"/>
        <v>#DIV/0!</v>
      </c>
      <c r="AL29" s="759" t="e">
        <f t="shared" si="20"/>
        <v>#DIV/0!</v>
      </c>
      <c r="AM29" s="759" t="e">
        <f t="shared" si="20"/>
        <v>#DIV/0!</v>
      </c>
      <c r="AN29" s="759" t="e">
        <f t="shared" si="20"/>
        <v>#DIV/0!</v>
      </c>
      <c r="AO29" s="759" t="e">
        <f t="shared" si="20"/>
        <v>#DIV/0!</v>
      </c>
      <c r="AP29" s="632"/>
      <c r="AQ29" s="633"/>
    </row>
    <row r="30" spans="1:43" s="240" customFormat="1" ht="15" customHeight="1" x14ac:dyDescent="0.45">
      <c r="A30" s="637" t="s">
        <v>678</v>
      </c>
      <c r="B30" s="975" t="s">
        <v>683</v>
      </c>
      <c r="C30" s="976"/>
      <c r="D30" s="631">
        <f>'Fin. Sources and Performance'!B5</f>
        <v>0</v>
      </c>
      <c r="E30" s="631">
        <f>IF(AND(0&lt;$D$30,E28&lt;0),IF(-E28+E29&gt;$D$30,$D$30-E29,-E28),0)</f>
        <v>0</v>
      </c>
      <c r="F30" s="631">
        <f>IF(AND(E31&lt;$D$30,F28&lt;0),IF(-F28+F29&gt;$D$30,$D$30-F29,-F28),0)</f>
        <v>0</v>
      </c>
      <c r="G30" s="631" t="e">
        <f t="shared" ref="G30:AO30" si="21">IF(AND(F31&lt;$D$30,G28&lt;0),IF(-G28+G29&gt;$D$30,$D$30-G29,-G28),0)</f>
        <v>#DIV/0!</v>
      </c>
      <c r="H30" s="631" t="e">
        <f t="shared" si="21"/>
        <v>#DIV/0!</v>
      </c>
      <c r="I30" s="631" t="e">
        <f t="shared" si="21"/>
        <v>#DIV/0!</v>
      </c>
      <c r="J30" s="631" t="e">
        <f t="shared" si="21"/>
        <v>#DIV/0!</v>
      </c>
      <c r="K30" s="631" t="e">
        <f t="shared" si="21"/>
        <v>#DIV/0!</v>
      </c>
      <c r="L30" s="631" t="e">
        <f t="shared" si="21"/>
        <v>#DIV/0!</v>
      </c>
      <c r="M30" s="631" t="e">
        <f t="shared" si="21"/>
        <v>#DIV/0!</v>
      </c>
      <c r="N30" s="631" t="e">
        <f t="shared" si="21"/>
        <v>#DIV/0!</v>
      </c>
      <c r="O30" s="631" t="e">
        <f t="shared" si="21"/>
        <v>#DIV/0!</v>
      </c>
      <c r="P30" s="631" t="e">
        <f t="shared" si="21"/>
        <v>#DIV/0!</v>
      </c>
      <c r="Q30" s="631" t="e">
        <f t="shared" si="21"/>
        <v>#DIV/0!</v>
      </c>
      <c r="R30" s="631" t="e">
        <f t="shared" si="21"/>
        <v>#DIV/0!</v>
      </c>
      <c r="S30" s="631" t="e">
        <f t="shared" si="21"/>
        <v>#DIV/0!</v>
      </c>
      <c r="T30" s="631" t="e">
        <f t="shared" si="21"/>
        <v>#DIV/0!</v>
      </c>
      <c r="U30" s="631" t="e">
        <f t="shared" si="21"/>
        <v>#DIV/0!</v>
      </c>
      <c r="V30" s="631" t="e">
        <f t="shared" si="21"/>
        <v>#DIV/0!</v>
      </c>
      <c r="W30" s="631" t="e">
        <f t="shared" si="21"/>
        <v>#DIV/0!</v>
      </c>
      <c r="X30" s="631" t="e">
        <f t="shared" si="21"/>
        <v>#DIV/0!</v>
      </c>
      <c r="Y30" s="631" t="e">
        <f t="shared" si="21"/>
        <v>#DIV/0!</v>
      </c>
      <c r="Z30" s="631" t="e">
        <f t="shared" si="21"/>
        <v>#DIV/0!</v>
      </c>
      <c r="AA30" s="631" t="e">
        <f t="shared" si="21"/>
        <v>#DIV/0!</v>
      </c>
      <c r="AB30" s="631" t="e">
        <f t="shared" si="21"/>
        <v>#DIV/0!</v>
      </c>
      <c r="AC30" s="631" t="e">
        <f t="shared" si="21"/>
        <v>#DIV/0!</v>
      </c>
      <c r="AD30" s="631" t="e">
        <f t="shared" si="21"/>
        <v>#DIV/0!</v>
      </c>
      <c r="AE30" s="631" t="e">
        <f t="shared" si="21"/>
        <v>#DIV/0!</v>
      </c>
      <c r="AF30" s="631" t="e">
        <f t="shared" si="21"/>
        <v>#DIV/0!</v>
      </c>
      <c r="AG30" s="631" t="e">
        <f t="shared" si="21"/>
        <v>#DIV/0!</v>
      </c>
      <c r="AH30" s="631" t="e">
        <f t="shared" si="21"/>
        <v>#DIV/0!</v>
      </c>
      <c r="AI30" s="631" t="e">
        <f t="shared" si="21"/>
        <v>#DIV/0!</v>
      </c>
      <c r="AJ30" s="631" t="e">
        <f t="shared" si="21"/>
        <v>#DIV/0!</v>
      </c>
      <c r="AK30" s="631" t="e">
        <f t="shared" si="21"/>
        <v>#DIV/0!</v>
      </c>
      <c r="AL30" s="631" t="e">
        <f t="shared" si="21"/>
        <v>#DIV/0!</v>
      </c>
      <c r="AM30" s="631" t="e">
        <f t="shared" si="21"/>
        <v>#DIV/0!</v>
      </c>
      <c r="AN30" s="631" t="e">
        <f t="shared" si="21"/>
        <v>#DIV/0!</v>
      </c>
      <c r="AO30" s="631" t="e">
        <f t="shared" si="21"/>
        <v>#DIV/0!</v>
      </c>
      <c r="AP30" s="632" t="e">
        <f t="shared" ref="AP30:AP33" si="22">SUM(E30:AO30)</f>
        <v>#DIV/0!</v>
      </c>
      <c r="AQ30" s="633"/>
    </row>
    <row r="31" spans="1:43" s="240" customFormat="1" ht="15" customHeight="1" x14ac:dyDescent="0.45">
      <c r="A31" s="637" t="s">
        <v>667</v>
      </c>
      <c r="B31" s="624"/>
      <c r="C31" s="643"/>
      <c r="D31" s="644" t="s">
        <v>684</v>
      </c>
      <c r="E31" s="626">
        <f>E29+E30</f>
        <v>0</v>
      </c>
      <c r="F31" s="626">
        <f>F29+F30</f>
        <v>0</v>
      </c>
      <c r="G31" s="626" t="e">
        <f t="shared" ref="G31:AO31" si="23">G29+G30</f>
        <v>#DIV/0!</v>
      </c>
      <c r="H31" s="626" t="e">
        <f t="shared" si="23"/>
        <v>#DIV/0!</v>
      </c>
      <c r="I31" s="626" t="e">
        <f t="shared" si="23"/>
        <v>#DIV/0!</v>
      </c>
      <c r="J31" s="626" t="e">
        <f t="shared" si="23"/>
        <v>#DIV/0!</v>
      </c>
      <c r="K31" s="626" t="e">
        <f t="shared" si="23"/>
        <v>#DIV/0!</v>
      </c>
      <c r="L31" s="626" t="e">
        <f t="shared" si="23"/>
        <v>#DIV/0!</v>
      </c>
      <c r="M31" s="626" t="e">
        <f t="shared" si="23"/>
        <v>#DIV/0!</v>
      </c>
      <c r="N31" s="626" t="e">
        <f t="shared" si="23"/>
        <v>#DIV/0!</v>
      </c>
      <c r="O31" s="626" t="e">
        <f t="shared" si="23"/>
        <v>#DIV/0!</v>
      </c>
      <c r="P31" s="626" t="e">
        <f t="shared" si="23"/>
        <v>#DIV/0!</v>
      </c>
      <c r="Q31" s="626" t="e">
        <f t="shared" si="23"/>
        <v>#DIV/0!</v>
      </c>
      <c r="R31" s="626" t="e">
        <f t="shared" si="23"/>
        <v>#DIV/0!</v>
      </c>
      <c r="S31" s="626" t="e">
        <f t="shared" si="23"/>
        <v>#DIV/0!</v>
      </c>
      <c r="T31" s="626" t="e">
        <f t="shared" si="23"/>
        <v>#DIV/0!</v>
      </c>
      <c r="U31" s="626" t="e">
        <f t="shared" si="23"/>
        <v>#DIV/0!</v>
      </c>
      <c r="V31" s="626" t="e">
        <f t="shared" si="23"/>
        <v>#DIV/0!</v>
      </c>
      <c r="W31" s="626" t="e">
        <f t="shared" si="23"/>
        <v>#DIV/0!</v>
      </c>
      <c r="X31" s="626" t="e">
        <f t="shared" si="23"/>
        <v>#DIV/0!</v>
      </c>
      <c r="Y31" s="626" t="e">
        <f t="shared" si="23"/>
        <v>#DIV/0!</v>
      </c>
      <c r="Z31" s="626" t="e">
        <f t="shared" si="23"/>
        <v>#DIV/0!</v>
      </c>
      <c r="AA31" s="626" t="e">
        <f t="shared" si="23"/>
        <v>#DIV/0!</v>
      </c>
      <c r="AB31" s="626" t="e">
        <f t="shared" si="23"/>
        <v>#DIV/0!</v>
      </c>
      <c r="AC31" s="626" t="e">
        <f t="shared" si="23"/>
        <v>#DIV/0!</v>
      </c>
      <c r="AD31" s="626" t="e">
        <f t="shared" si="23"/>
        <v>#DIV/0!</v>
      </c>
      <c r="AE31" s="626" t="e">
        <f t="shared" si="23"/>
        <v>#DIV/0!</v>
      </c>
      <c r="AF31" s="626" t="e">
        <f t="shared" si="23"/>
        <v>#DIV/0!</v>
      </c>
      <c r="AG31" s="626" t="e">
        <f t="shared" si="23"/>
        <v>#DIV/0!</v>
      </c>
      <c r="AH31" s="626" t="e">
        <f t="shared" si="23"/>
        <v>#DIV/0!</v>
      </c>
      <c r="AI31" s="626" t="e">
        <f t="shared" si="23"/>
        <v>#DIV/0!</v>
      </c>
      <c r="AJ31" s="626" t="e">
        <f t="shared" si="23"/>
        <v>#DIV/0!</v>
      </c>
      <c r="AK31" s="626" t="e">
        <f t="shared" si="23"/>
        <v>#DIV/0!</v>
      </c>
      <c r="AL31" s="626" t="e">
        <f t="shared" si="23"/>
        <v>#DIV/0!</v>
      </c>
      <c r="AM31" s="626" t="e">
        <f t="shared" si="23"/>
        <v>#DIV/0!</v>
      </c>
      <c r="AN31" s="626" t="e">
        <f t="shared" si="23"/>
        <v>#DIV/0!</v>
      </c>
      <c r="AO31" s="626" t="e">
        <f t="shared" si="23"/>
        <v>#DIV/0!</v>
      </c>
      <c r="AP31" s="632"/>
      <c r="AQ31" s="633"/>
    </row>
    <row r="32" spans="1:43" s="240" customFormat="1" ht="15" customHeight="1" x14ac:dyDescent="0.45">
      <c r="A32" s="637" t="s">
        <v>678</v>
      </c>
      <c r="B32" s="642"/>
      <c r="C32" s="757"/>
      <c r="D32" s="758" t="s">
        <v>685</v>
      </c>
      <c r="E32" s="759">
        <v>0</v>
      </c>
      <c r="F32" s="759">
        <f t="shared" ref="F32:AO32" si="24">IF(E8="Conversion",0,E34)</f>
        <v>0</v>
      </c>
      <c r="G32" s="759">
        <f t="shared" si="24"/>
        <v>0</v>
      </c>
      <c r="H32" s="759" t="e">
        <f t="shared" si="24"/>
        <v>#DIV/0!</v>
      </c>
      <c r="I32" s="759" t="e">
        <f t="shared" si="24"/>
        <v>#DIV/0!</v>
      </c>
      <c r="J32" s="759" t="e">
        <f t="shared" si="24"/>
        <v>#DIV/0!</v>
      </c>
      <c r="K32" s="759" t="e">
        <f t="shared" si="24"/>
        <v>#DIV/0!</v>
      </c>
      <c r="L32" s="759" t="e">
        <f t="shared" si="24"/>
        <v>#DIV/0!</v>
      </c>
      <c r="M32" s="759" t="e">
        <f t="shared" si="24"/>
        <v>#DIV/0!</v>
      </c>
      <c r="N32" s="759" t="e">
        <f t="shared" si="24"/>
        <v>#DIV/0!</v>
      </c>
      <c r="O32" s="759" t="e">
        <f t="shared" si="24"/>
        <v>#DIV/0!</v>
      </c>
      <c r="P32" s="759" t="e">
        <f t="shared" si="24"/>
        <v>#DIV/0!</v>
      </c>
      <c r="Q32" s="759" t="e">
        <f t="shared" si="24"/>
        <v>#DIV/0!</v>
      </c>
      <c r="R32" s="759" t="e">
        <f t="shared" si="24"/>
        <v>#DIV/0!</v>
      </c>
      <c r="S32" s="759" t="e">
        <f t="shared" si="24"/>
        <v>#DIV/0!</v>
      </c>
      <c r="T32" s="759" t="e">
        <f t="shared" si="24"/>
        <v>#DIV/0!</v>
      </c>
      <c r="U32" s="759" t="e">
        <f t="shared" si="24"/>
        <v>#DIV/0!</v>
      </c>
      <c r="V32" s="759" t="e">
        <f t="shared" si="24"/>
        <v>#DIV/0!</v>
      </c>
      <c r="W32" s="759" t="e">
        <f t="shared" si="24"/>
        <v>#DIV/0!</v>
      </c>
      <c r="X32" s="759" t="e">
        <f t="shared" si="24"/>
        <v>#DIV/0!</v>
      </c>
      <c r="Y32" s="759" t="e">
        <f t="shared" si="24"/>
        <v>#DIV/0!</v>
      </c>
      <c r="Z32" s="759" t="e">
        <f t="shared" si="24"/>
        <v>#DIV/0!</v>
      </c>
      <c r="AA32" s="759" t="e">
        <f t="shared" si="24"/>
        <v>#DIV/0!</v>
      </c>
      <c r="AB32" s="759" t="e">
        <f t="shared" si="24"/>
        <v>#DIV/0!</v>
      </c>
      <c r="AC32" s="759" t="e">
        <f t="shared" si="24"/>
        <v>#DIV/0!</v>
      </c>
      <c r="AD32" s="759" t="e">
        <f t="shared" si="24"/>
        <v>#DIV/0!</v>
      </c>
      <c r="AE32" s="759">
        <f t="shared" si="24"/>
        <v>0</v>
      </c>
      <c r="AF32" s="759" t="e">
        <f t="shared" si="24"/>
        <v>#DIV/0!</v>
      </c>
      <c r="AG32" s="759" t="e">
        <f t="shared" si="24"/>
        <v>#DIV/0!</v>
      </c>
      <c r="AH32" s="759" t="e">
        <f t="shared" si="24"/>
        <v>#DIV/0!</v>
      </c>
      <c r="AI32" s="759" t="e">
        <f t="shared" si="24"/>
        <v>#DIV/0!</v>
      </c>
      <c r="AJ32" s="759" t="e">
        <f t="shared" si="24"/>
        <v>#DIV/0!</v>
      </c>
      <c r="AK32" s="759" t="e">
        <f t="shared" si="24"/>
        <v>#DIV/0!</v>
      </c>
      <c r="AL32" s="759" t="e">
        <f t="shared" si="24"/>
        <v>#DIV/0!</v>
      </c>
      <c r="AM32" s="759" t="e">
        <f t="shared" si="24"/>
        <v>#DIV/0!</v>
      </c>
      <c r="AN32" s="759" t="e">
        <f t="shared" si="24"/>
        <v>#DIV/0!</v>
      </c>
      <c r="AO32" s="759" t="e">
        <f t="shared" si="24"/>
        <v>#DIV/0!</v>
      </c>
      <c r="AP32" s="632"/>
      <c r="AQ32" s="633"/>
    </row>
    <row r="33" spans="1:48" s="240" customFormat="1" ht="15" customHeight="1" x14ac:dyDescent="0.45">
      <c r="A33" s="637" t="s">
        <v>678</v>
      </c>
      <c r="B33" s="975" t="s">
        <v>686</v>
      </c>
      <c r="C33" s="976"/>
      <c r="D33" s="631">
        <f>'Fin. Sources and Performance'!B6</f>
        <v>0</v>
      </c>
      <c r="E33" s="631">
        <f>IF(AND(0&lt;$D$33,(-E28-E30)&gt;0),IF(-E28-E30&gt;$D$33,$D$33-E32,-E28-E30),0)</f>
        <v>0</v>
      </c>
      <c r="F33" s="631">
        <f t="shared" ref="F33:L33" si="25">IF(AND(E34&lt;$D$33,(-F28-F30)&gt;0),IF(-F28-F30&gt;$D$33,$D$33-F32,IF(-F28-F30&gt;$D$33-E34,$D$33-E34,-F28-F30)),0)</f>
        <v>0</v>
      </c>
      <c r="G33" s="631" t="e">
        <f t="shared" si="25"/>
        <v>#DIV/0!</v>
      </c>
      <c r="H33" s="631" t="e">
        <f t="shared" si="25"/>
        <v>#DIV/0!</v>
      </c>
      <c r="I33" s="631" t="e">
        <f t="shared" si="25"/>
        <v>#DIV/0!</v>
      </c>
      <c r="J33" s="631" t="e">
        <f t="shared" si="25"/>
        <v>#DIV/0!</v>
      </c>
      <c r="K33" s="631" t="e">
        <f t="shared" si="25"/>
        <v>#DIV/0!</v>
      </c>
      <c r="L33" s="631" t="e">
        <f t="shared" si="25"/>
        <v>#DIV/0!</v>
      </c>
      <c r="M33" s="631" t="e">
        <f>IF(AND(L34&lt;$D$33,(-M28-M30)&gt;0),IF(-M28-M30&gt;$D$33,$D$33-M32,IF(-M28-M30&gt;$D$33-L34,$D$33-L34,-M28-M30)),0)</f>
        <v>#DIV/0!</v>
      </c>
      <c r="N33" s="631" t="e">
        <f t="shared" ref="N33:AO33" si="26">IF(AND(M34&lt;$D$33,(-N28-N30)&gt;0),IF(-N28-N30&gt;$D$33,$D$33-N32,IF(-N28-N30&gt;$D$33-M34,$D$33-M34,-N28-N30)),0)</f>
        <v>#DIV/0!</v>
      </c>
      <c r="O33" s="631" t="e">
        <f t="shared" si="26"/>
        <v>#DIV/0!</v>
      </c>
      <c r="P33" s="631" t="e">
        <f t="shared" si="26"/>
        <v>#DIV/0!</v>
      </c>
      <c r="Q33" s="631" t="e">
        <f t="shared" si="26"/>
        <v>#DIV/0!</v>
      </c>
      <c r="R33" s="631" t="e">
        <f t="shared" si="26"/>
        <v>#DIV/0!</v>
      </c>
      <c r="S33" s="631" t="e">
        <f t="shared" si="26"/>
        <v>#DIV/0!</v>
      </c>
      <c r="T33" s="631" t="e">
        <f t="shared" si="26"/>
        <v>#DIV/0!</v>
      </c>
      <c r="U33" s="631" t="e">
        <f t="shared" si="26"/>
        <v>#DIV/0!</v>
      </c>
      <c r="V33" s="631" t="e">
        <f t="shared" si="26"/>
        <v>#DIV/0!</v>
      </c>
      <c r="W33" s="631" t="e">
        <f t="shared" si="26"/>
        <v>#DIV/0!</v>
      </c>
      <c r="X33" s="631" t="e">
        <f t="shared" si="26"/>
        <v>#DIV/0!</v>
      </c>
      <c r="Y33" s="631" t="e">
        <f t="shared" si="26"/>
        <v>#DIV/0!</v>
      </c>
      <c r="Z33" s="631" t="e">
        <f t="shared" si="26"/>
        <v>#DIV/0!</v>
      </c>
      <c r="AA33" s="631" t="e">
        <f t="shared" si="26"/>
        <v>#DIV/0!</v>
      </c>
      <c r="AB33" s="631" t="e">
        <f t="shared" si="26"/>
        <v>#DIV/0!</v>
      </c>
      <c r="AC33" s="631" t="e">
        <f t="shared" si="26"/>
        <v>#DIV/0!</v>
      </c>
      <c r="AD33" s="631" t="e">
        <f t="shared" si="26"/>
        <v>#DIV/0!</v>
      </c>
      <c r="AE33" s="631" t="e">
        <f t="shared" si="26"/>
        <v>#DIV/0!</v>
      </c>
      <c r="AF33" s="631" t="e">
        <f t="shared" si="26"/>
        <v>#DIV/0!</v>
      </c>
      <c r="AG33" s="631" t="e">
        <f t="shared" si="26"/>
        <v>#DIV/0!</v>
      </c>
      <c r="AH33" s="631" t="e">
        <f t="shared" si="26"/>
        <v>#DIV/0!</v>
      </c>
      <c r="AI33" s="631" t="e">
        <f t="shared" si="26"/>
        <v>#DIV/0!</v>
      </c>
      <c r="AJ33" s="631" t="e">
        <f t="shared" si="26"/>
        <v>#DIV/0!</v>
      </c>
      <c r="AK33" s="631" t="e">
        <f t="shared" si="26"/>
        <v>#DIV/0!</v>
      </c>
      <c r="AL33" s="631" t="e">
        <f t="shared" si="26"/>
        <v>#DIV/0!</v>
      </c>
      <c r="AM33" s="631" t="e">
        <f t="shared" si="26"/>
        <v>#DIV/0!</v>
      </c>
      <c r="AN33" s="631" t="e">
        <f t="shared" si="26"/>
        <v>#DIV/0!</v>
      </c>
      <c r="AO33" s="631" t="e">
        <f t="shared" si="26"/>
        <v>#DIV/0!</v>
      </c>
      <c r="AP33" s="632" t="e">
        <f t="shared" si="22"/>
        <v>#DIV/0!</v>
      </c>
      <c r="AQ33" s="633"/>
    </row>
    <row r="34" spans="1:48" s="240" customFormat="1" ht="15" customHeight="1" x14ac:dyDescent="0.45">
      <c r="A34" s="637" t="s">
        <v>667</v>
      </c>
      <c r="B34" s="624"/>
      <c r="C34" s="643"/>
      <c r="D34" s="644" t="s">
        <v>687</v>
      </c>
      <c r="E34" s="626">
        <f>E32+E33</f>
        <v>0</v>
      </c>
      <c r="F34" s="626">
        <f>F32+F33</f>
        <v>0</v>
      </c>
      <c r="G34" s="626" t="e">
        <f t="shared" ref="G34:AO34" si="27">G32+G33</f>
        <v>#DIV/0!</v>
      </c>
      <c r="H34" s="626" t="e">
        <f t="shared" si="27"/>
        <v>#DIV/0!</v>
      </c>
      <c r="I34" s="626" t="e">
        <f t="shared" si="27"/>
        <v>#DIV/0!</v>
      </c>
      <c r="J34" s="626" t="e">
        <f t="shared" si="27"/>
        <v>#DIV/0!</v>
      </c>
      <c r="K34" s="626" t="e">
        <f t="shared" si="27"/>
        <v>#DIV/0!</v>
      </c>
      <c r="L34" s="626" t="e">
        <f t="shared" si="27"/>
        <v>#DIV/0!</v>
      </c>
      <c r="M34" s="626" t="e">
        <f t="shared" si="27"/>
        <v>#DIV/0!</v>
      </c>
      <c r="N34" s="626" t="e">
        <f t="shared" si="27"/>
        <v>#DIV/0!</v>
      </c>
      <c r="O34" s="626" t="e">
        <f t="shared" si="27"/>
        <v>#DIV/0!</v>
      </c>
      <c r="P34" s="626" t="e">
        <f t="shared" si="27"/>
        <v>#DIV/0!</v>
      </c>
      <c r="Q34" s="626" t="e">
        <f t="shared" si="27"/>
        <v>#DIV/0!</v>
      </c>
      <c r="R34" s="626" t="e">
        <f t="shared" si="27"/>
        <v>#DIV/0!</v>
      </c>
      <c r="S34" s="626" t="e">
        <f t="shared" si="27"/>
        <v>#DIV/0!</v>
      </c>
      <c r="T34" s="626" t="e">
        <f t="shared" si="27"/>
        <v>#DIV/0!</v>
      </c>
      <c r="U34" s="626" t="e">
        <f t="shared" si="27"/>
        <v>#DIV/0!</v>
      </c>
      <c r="V34" s="626" t="e">
        <f t="shared" si="27"/>
        <v>#DIV/0!</v>
      </c>
      <c r="W34" s="626" t="e">
        <f t="shared" si="27"/>
        <v>#DIV/0!</v>
      </c>
      <c r="X34" s="626" t="e">
        <f t="shared" si="27"/>
        <v>#DIV/0!</v>
      </c>
      <c r="Y34" s="626" t="e">
        <f t="shared" si="27"/>
        <v>#DIV/0!</v>
      </c>
      <c r="Z34" s="626" t="e">
        <f t="shared" si="27"/>
        <v>#DIV/0!</v>
      </c>
      <c r="AA34" s="626" t="e">
        <f t="shared" si="27"/>
        <v>#DIV/0!</v>
      </c>
      <c r="AB34" s="626" t="e">
        <f t="shared" si="27"/>
        <v>#DIV/0!</v>
      </c>
      <c r="AC34" s="626" t="e">
        <f t="shared" si="27"/>
        <v>#DIV/0!</v>
      </c>
      <c r="AD34" s="626" t="e">
        <f t="shared" si="27"/>
        <v>#DIV/0!</v>
      </c>
      <c r="AE34" s="626" t="e">
        <f t="shared" si="27"/>
        <v>#DIV/0!</v>
      </c>
      <c r="AF34" s="626" t="e">
        <f t="shared" si="27"/>
        <v>#DIV/0!</v>
      </c>
      <c r="AG34" s="626" t="e">
        <f t="shared" si="27"/>
        <v>#DIV/0!</v>
      </c>
      <c r="AH34" s="626" t="e">
        <f t="shared" si="27"/>
        <v>#DIV/0!</v>
      </c>
      <c r="AI34" s="626" t="e">
        <f t="shared" si="27"/>
        <v>#DIV/0!</v>
      </c>
      <c r="AJ34" s="626" t="e">
        <f t="shared" si="27"/>
        <v>#DIV/0!</v>
      </c>
      <c r="AK34" s="626" t="e">
        <f t="shared" si="27"/>
        <v>#DIV/0!</v>
      </c>
      <c r="AL34" s="626" t="e">
        <f t="shared" si="27"/>
        <v>#DIV/0!</v>
      </c>
      <c r="AM34" s="626" t="e">
        <f t="shared" si="27"/>
        <v>#DIV/0!</v>
      </c>
      <c r="AN34" s="626" t="e">
        <f t="shared" si="27"/>
        <v>#DIV/0!</v>
      </c>
      <c r="AO34" s="626" t="e">
        <f t="shared" si="27"/>
        <v>#DIV/0!</v>
      </c>
      <c r="AP34" s="974" t="s">
        <v>688</v>
      </c>
      <c r="AQ34" s="974" t="s">
        <v>689</v>
      </c>
      <c r="AR34" s="973" t="s">
        <v>690</v>
      </c>
      <c r="AS34" s="948"/>
      <c r="AT34" s="948"/>
      <c r="AU34" s="948"/>
      <c r="AV34" s="948"/>
    </row>
    <row r="35" spans="1:48" ht="15" customHeight="1" x14ac:dyDescent="0.45">
      <c r="A35" s="637" t="s">
        <v>678</v>
      </c>
      <c r="B35" s="636"/>
      <c r="C35" s="588"/>
      <c r="D35" s="638" t="s">
        <v>691</v>
      </c>
      <c r="E35" s="631">
        <v>0</v>
      </c>
      <c r="F35" s="631">
        <f t="shared" ref="F35:AO35" si="28">IF(E8="Conversion",0,E37)</f>
        <v>0</v>
      </c>
      <c r="G35" s="631">
        <f t="shared" si="28"/>
        <v>0</v>
      </c>
      <c r="H35" s="631" t="e">
        <f t="shared" si="28"/>
        <v>#DIV/0!</v>
      </c>
      <c r="I35" s="631" t="e">
        <f t="shared" si="28"/>
        <v>#DIV/0!</v>
      </c>
      <c r="J35" s="631" t="e">
        <f t="shared" si="28"/>
        <v>#DIV/0!</v>
      </c>
      <c r="K35" s="631" t="e">
        <f t="shared" si="28"/>
        <v>#DIV/0!</v>
      </c>
      <c r="L35" s="631" t="e">
        <f t="shared" si="28"/>
        <v>#DIV/0!</v>
      </c>
      <c r="M35" s="631" t="e">
        <f t="shared" si="28"/>
        <v>#DIV/0!</v>
      </c>
      <c r="N35" s="631" t="e">
        <f t="shared" si="28"/>
        <v>#DIV/0!</v>
      </c>
      <c r="O35" s="631" t="e">
        <f t="shared" si="28"/>
        <v>#DIV/0!</v>
      </c>
      <c r="P35" s="631" t="e">
        <f t="shared" si="28"/>
        <v>#DIV/0!</v>
      </c>
      <c r="Q35" s="631" t="e">
        <f t="shared" si="28"/>
        <v>#DIV/0!</v>
      </c>
      <c r="R35" s="631" t="e">
        <f t="shared" si="28"/>
        <v>#DIV/0!</v>
      </c>
      <c r="S35" s="631" t="e">
        <f t="shared" si="28"/>
        <v>#DIV/0!</v>
      </c>
      <c r="T35" s="631" t="e">
        <f t="shared" si="28"/>
        <v>#DIV/0!</v>
      </c>
      <c r="U35" s="631" t="e">
        <f t="shared" si="28"/>
        <v>#DIV/0!</v>
      </c>
      <c r="V35" s="631" t="e">
        <f t="shared" si="28"/>
        <v>#DIV/0!</v>
      </c>
      <c r="W35" s="631" t="e">
        <f t="shared" si="28"/>
        <v>#DIV/0!</v>
      </c>
      <c r="X35" s="631" t="e">
        <f t="shared" si="28"/>
        <v>#DIV/0!</v>
      </c>
      <c r="Y35" s="631" t="e">
        <f t="shared" si="28"/>
        <v>#DIV/0!</v>
      </c>
      <c r="Z35" s="631" t="e">
        <f t="shared" si="28"/>
        <v>#DIV/0!</v>
      </c>
      <c r="AA35" s="631" t="e">
        <f t="shared" si="28"/>
        <v>#DIV/0!</v>
      </c>
      <c r="AB35" s="631" t="e">
        <f t="shared" si="28"/>
        <v>#DIV/0!</v>
      </c>
      <c r="AC35" s="631" t="e">
        <f t="shared" si="28"/>
        <v>#DIV/0!</v>
      </c>
      <c r="AD35" s="631" t="e">
        <f t="shared" si="28"/>
        <v>#DIV/0!</v>
      </c>
      <c r="AE35" s="631">
        <f t="shared" si="28"/>
        <v>0</v>
      </c>
      <c r="AF35" s="631" t="e">
        <f t="shared" si="28"/>
        <v>#DIV/0!</v>
      </c>
      <c r="AG35" s="631" t="e">
        <f t="shared" si="28"/>
        <v>#DIV/0!</v>
      </c>
      <c r="AH35" s="631" t="e">
        <f t="shared" si="28"/>
        <v>#DIV/0!</v>
      </c>
      <c r="AI35" s="631" t="e">
        <f t="shared" si="28"/>
        <v>#DIV/0!</v>
      </c>
      <c r="AJ35" s="631" t="e">
        <f t="shared" si="28"/>
        <v>#DIV/0!</v>
      </c>
      <c r="AK35" s="631" t="e">
        <f t="shared" si="28"/>
        <v>#DIV/0!</v>
      </c>
      <c r="AL35" s="631" t="e">
        <f t="shared" si="28"/>
        <v>#DIV/0!</v>
      </c>
      <c r="AM35" s="631" t="e">
        <f t="shared" si="28"/>
        <v>#DIV/0!</v>
      </c>
      <c r="AN35" s="631" t="e">
        <f t="shared" si="28"/>
        <v>#DIV/0!</v>
      </c>
      <c r="AO35" s="631" t="e">
        <f t="shared" si="28"/>
        <v>#DIV/0!</v>
      </c>
      <c r="AP35" s="974"/>
      <c r="AQ35" s="974"/>
      <c r="AR35" s="973"/>
      <c r="AS35" s="948"/>
      <c r="AT35" s="948"/>
      <c r="AU35" s="948"/>
      <c r="AV35" s="948"/>
    </row>
    <row r="36" spans="1:48" ht="15" customHeight="1" x14ac:dyDescent="0.45">
      <c r="A36" s="637" t="s">
        <v>678</v>
      </c>
      <c r="B36" s="636"/>
      <c r="C36" s="638" t="s">
        <v>692</v>
      </c>
      <c r="D36" s="631">
        <f>'Fin. Sources and Performance'!B4</f>
        <v>0</v>
      </c>
      <c r="E36" s="631">
        <f t="shared" ref="E36:J36" si="29">IF(AND(E28&lt;0,-E28&gt;(E30+E33)),-E28-E30-E33,0)</f>
        <v>0</v>
      </c>
      <c r="F36" s="631">
        <f t="shared" si="29"/>
        <v>0</v>
      </c>
      <c r="G36" s="631" t="e">
        <f t="shared" si="29"/>
        <v>#DIV/0!</v>
      </c>
      <c r="H36" s="631" t="e">
        <f t="shared" si="29"/>
        <v>#DIV/0!</v>
      </c>
      <c r="I36" s="631" t="e">
        <f t="shared" si="29"/>
        <v>#DIV/0!</v>
      </c>
      <c r="J36" s="631" t="e">
        <f t="shared" si="29"/>
        <v>#DIV/0!</v>
      </c>
      <c r="K36" s="631" t="e">
        <f>IF(AND(K28&lt;0,-K28&gt;(K30+K33)),-K28-K30-K33,0)</f>
        <v>#DIV/0!</v>
      </c>
      <c r="L36" s="631" t="e">
        <f t="shared" ref="L36:AO36" si="30">IF(AND(L28&lt;0,-L28&gt;(L30+L33)),-L28-L30-L33,0)</f>
        <v>#DIV/0!</v>
      </c>
      <c r="M36" s="631" t="e">
        <f t="shared" si="30"/>
        <v>#DIV/0!</v>
      </c>
      <c r="N36" s="631" t="e">
        <f t="shared" si="30"/>
        <v>#DIV/0!</v>
      </c>
      <c r="O36" s="631" t="e">
        <f t="shared" si="30"/>
        <v>#DIV/0!</v>
      </c>
      <c r="P36" s="631" t="e">
        <f t="shared" si="30"/>
        <v>#DIV/0!</v>
      </c>
      <c r="Q36" s="631" t="e">
        <f t="shared" si="30"/>
        <v>#DIV/0!</v>
      </c>
      <c r="R36" s="631" t="e">
        <f t="shared" si="30"/>
        <v>#DIV/0!</v>
      </c>
      <c r="S36" s="631" t="e">
        <f t="shared" si="30"/>
        <v>#DIV/0!</v>
      </c>
      <c r="T36" s="631" t="e">
        <f t="shared" si="30"/>
        <v>#DIV/0!</v>
      </c>
      <c r="U36" s="631" t="e">
        <f t="shared" si="30"/>
        <v>#DIV/0!</v>
      </c>
      <c r="V36" s="631" t="e">
        <f t="shared" si="30"/>
        <v>#DIV/0!</v>
      </c>
      <c r="W36" s="631" t="e">
        <f t="shared" si="30"/>
        <v>#DIV/0!</v>
      </c>
      <c r="X36" s="631" t="e">
        <f t="shared" si="30"/>
        <v>#DIV/0!</v>
      </c>
      <c r="Y36" s="631" t="e">
        <f t="shared" si="30"/>
        <v>#DIV/0!</v>
      </c>
      <c r="Z36" s="631" t="e">
        <f t="shared" si="30"/>
        <v>#DIV/0!</v>
      </c>
      <c r="AA36" s="631" t="e">
        <f t="shared" si="30"/>
        <v>#DIV/0!</v>
      </c>
      <c r="AB36" s="631" t="e">
        <f t="shared" si="30"/>
        <v>#DIV/0!</v>
      </c>
      <c r="AC36" s="631" t="e">
        <f t="shared" si="30"/>
        <v>#DIV/0!</v>
      </c>
      <c r="AD36" s="631" t="e">
        <f t="shared" si="30"/>
        <v>#DIV/0!</v>
      </c>
      <c r="AE36" s="631" t="e">
        <f t="shared" si="30"/>
        <v>#DIV/0!</v>
      </c>
      <c r="AF36" s="631" t="e">
        <f t="shared" si="30"/>
        <v>#DIV/0!</v>
      </c>
      <c r="AG36" s="631" t="e">
        <f t="shared" si="30"/>
        <v>#DIV/0!</v>
      </c>
      <c r="AH36" s="631" t="e">
        <f t="shared" si="30"/>
        <v>#DIV/0!</v>
      </c>
      <c r="AI36" s="631" t="e">
        <f t="shared" si="30"/>
        <v>#DIV/0!</v>
      </c>
      <c r="AJ36" s="631" t="e">
        <f t="shared" si="30"/>
        <v>#DIV/0!</v>
      </c>
      <c r="AK36" s="631" t="e">
        <f t="shared" si="30"/>
        <v>#DIV/0!</v>
      </c>
      <c r="AL36" s="631" t="e">
        <f t="shared" si="30"/>
        <v>#DIV/0!</v>
      </c>
      <c r="AM36" s="631" t="e">
        <f t="shared" si="30"/>
        <v>#DIV/0!</v>
      </c>
      <c r="AN36" s="631" t="e">
        <f t="shared" si="30"/>
        <v>#DIV/0!</v>
      </c>
      <c r="AO36" s="631" t="e">
        <f t="shared" si="30"/>
        <v>#DIV/0!</v>
      </c>
      <c r="AP36" s="645" t="e">
        <f>SUM(E36:AO36)</f>
        <v>#DIV/0!</v>
      </c>
      <c r="AQ36" s="645" t="e">
        <f>D36-AP36</f>
        <v>#DIV/0!</v>
      </c>
      <c r="AR36" s="973"/>
      <c r="AS36" s="948"/>
      <c r="AT36" s="948"/>
      <c r="AU36" s="948"/>
      <c r="AV36" s="948"/>
    </row>
    <row r="37" spans="1:48" ht="15" customHeight="1" thickBot="1" x14ac:dyDescent="0.5">
      <c r="A37" s="637" t="s">
        <v>667</v>
      </c>
      <c r="B37" s="760"/>
      <c r="C37" s="761"/>
      <c r="D37" s="762" t="s">
        <v>693</v>
      </c>
      <c r="E37" s="763">
        <f t="shared" ref="E37:AO37" si="31">E35+E36</f>
        <v>0</v>
      </c>
      <c r="F37" s="763">
        <f t="shared" si="31"/>
        <v>0</v>
      </c>
      <c r="G37" s="763" t="e">
        <f t="shared" si="31"/>
        <v>#DIV/0!</v>
      </c>
      <c r="H37" s="763" t="e">
        <f t="shared" si="31"/>
        <v>#DIV/0!</v>
      </c>
      <c r="I37" s="763" t="e">
        <f t="shared" si="31"/>
        <v>#DIV/0!</v>
      </c>
      <c r="J37" s="763" t="e">
        <f t="shared" si="31"/>
        <v>#DIV/0!</v>
      </c>
      <c r="K37" s="763" t="e">
        <f t="shared" si="31"/>
        <v>#DIV/0!</v>
      </c>
      <c r="L37" s="763" t="e">
        <f t="shared" si="31"/>
        <v>#DIV/0!</v>
      </c>
      <c r="M37" s="763" t="e">
        <f t="shared" si="31"/>
        <v>#DIV/0!</v>
      </c>
      <c r="N37" s="763" t="e">
        <f t="shared" si="31"/>
        <v>#DIV/0!</v>
      </c>
      <c r="O37" s="763" t="e">
        <f t="shared" si="31"/>
        <v>#DIV/0!</v>
      </c>
      <c r="P37" s="763" t="e">
        <f t="shared" si="31"/>
        <v>#DIV/0!</v>
      </c>
      <c r="Q37" s="763" t="e">
        <f t="shared" si="31"/>
        <v>#DIV/0!</v>
      </c>
      <c r="R37" s="763" t="e">
        <f t="shared" si="31"/>
        <v>#DIV/0!</v>
      </c>
      <c r="S37" s="763" t="e">
        <f t="shared" si="31"/>
        <v>#DIV/0!</v>
      </c>
      <c r="T37" s="763" t="e">
        <f t="shared" si="31"/>
        <v>#DIV/0!</v>
      </c>
      <c r="U37" s="763" t="e">
        <f t="shared" si="31"/>
        <v>#DIV/0!</v>
      </c>
      <c r="V37" s="763" t="e">
        <f t="shared" si="31"/>
        <v>#DIV/0!</v>
      </c>
      <c r="W37" s="763" t="e">
        <f t="shared" si="31"/>
        <v>#DIV/0!</v>
      </c>
      <c r="X37" s="763" t="e">
        <f t="shared" si="31"/>
        <v>#DIV/0!</v>
      </c>
      <c r="Y37" s="763" t="e">
        <f t="shared" si="31"/>
        <v>#DIV/0!</v>
      </c>
      <c r="Z37" s="763" t="e">
        <f t="shared" si="31"/>
        <v>#DIV/0!</v>
      </c>
      <c r="AA37" s="763" t="e">
        <f t="shared" si="31"/>
        <v>#DIV/0!</v>
      </c>
      <c r="AB37" s="763" t="e">
        <f t="shared" si="31"/>
        <v>#DIV/0!</v>
      </c>
      <c r="AC37" s="763" t="e">
        <f t="shared" si="31"/>
        <v>#DIV/0!</v>
      </c>
      <c r="AD37" s="763" t="e">
        <f t="shared" si="31"/>
        <v>#DIV/0!</v>
      </c>
      <c r="AE37" s="763" t="e">
        <f t="shared" si="31"/>
        <v>#DIV/0!</v>
      </c>
      <c r="AF37" s="763" t="e">
        <f t="shared" si="31"/>
        <v>#DIV/0!</v>
      </c>
      <c r="AG37" s="763" t="e">
        <f t="shared" si="31"/>
        <v>#DIV/0!</v>
      </c>
      <c r="AH37" s="763" t="e">
        <f t="shared" si="31"/>
        <v>#DIV/0!</v>
      </c>
      <c r="AI37" s="763" t="e">
        <f t="shared" si="31"/>
        <v>#DIV/0!</v>
      </c>
      <c r="AJ37" s="763" t="e">
        <f t="shared" si="31"/>
        <v>#DIV/0!</v>
      </c>
      <c r="AK37" s="763" t="e">
        <f t="shared" si="31"/>
        <v>#DIV/0!</v>
      </c>
      <c r="AL37" s="763" t="e">
        <f t="shared" si="31"/>
        <v>#DIV/0!</v>
      </c>
      <c r="AM37" s="763" t="e">
        <f t="shared" si="31"/>
        <v>#DIV/0!</v>
      </c>
      <c r="AN37" s="763" t="e">
        <f t="shared" si="31"/>
        <v>#DIV/0!</v>
      </c>
      <c r="AO37" s="763" t="e">
        <f t="shared" si="31"/>
        <v>#DIV/0!</v>
      </c>
      <c r="AP37" s="646"/>
      <c r="AQ37" s="764"/>
      <c r="AR37" s="973"/>
      <c r="AS37" s="948"/>
      <c r="AT37" s="948"/>
      <c r="AU37" s="948"/>
      <c r="AV37" s="948"/>
    </row>
    <row r="38" spans="1:48" ht="15" customHeight="1" x14ac:dyDescent="0.45">
      <c r="A38" s="239" t="s">
        <v>676</v>
      </c>
      <c r="B38" s="600" t="str">
        <f>'Development Budget'!A3</f>
        <v>Land and Buildings</v>
      </c>
      <c r="C38" s="601" t="s">
        <v>694</v>
      </c>
      <c r="D38" s="601" t="s">
        <v>94</v>
      </c>
      <c r="E38" s="601"/>
      <c r="F38" s="601"/>
      <c r="G38" s="601"/>
      <c r="H38" s="601"/>
      <c r="I38" s="601"/>
      <c r="J38" s="601"/>
      <c r="K38" s="601"/>
      <c r="L38" s="601"/>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1"/>
      <c r="AP38" s="608" t="s">
        <v>695</v>
      </c>
      <c r="AQ38" s="601"/>
    </row>
    <row r="39" spans="1:48" ht="15" customHeight="1" x14ac:dyDescent="0.45">
      <c r="A39" s="239" t="s">
        <v>696</v>
      </c>
      <c r="B39" s="636" t="str">
        <f>'Development Budget'!A4</f>
        <v>Land</v>
      </c>
      <c r="C39" s="630" t="s">
        <v>671</v>
      </c>
      <c r="D39" s="631" cm="1">
        <f t="array" ref="D39:D42">'Development Budget'!B4:B7</f>
        <v>0</v>
      </c>
      <c r="E39" s="631">
        <f t="shared" ref="E39:T41" si="32">IF($C39="S-Curve",$D39*E$166,IF($C39="Linear",$D39*E$167,IF($C39="Closing",$D39*E$168,IF($C39="Completion",$D39*E$169,IF($C39="Conversion",$D39*E$170,0)))))</f>
        <v>0</v>
      </c>
      <c r="F39" s="631">
        <f t="shared" si="32"/>
        <v>0</v>
      </c>
      <c r="G39" s="631">
        <f t="shared" si="32"/>
        <v>0</v>
      </c>
      <c r="H39" s="631">
        <f t="shared" si="32"/>
        <v>0</v>
      </c>
      <c r="I39" s="631">
        <f t="shared" si="32"/>
        <v>0</v>
      </c>
      <c r="J39" s="631">
        <f t="shared" si="32"/>
        <v>0</v>
      </c>
      <c r="K39" s="631">
        <f t="shared" si="32"/>
        <v>0</v>
      </c>
      <c r="L39" s="631">
        <f t="shared" si="32"/>
        <v>0</v>
      </c>
      <c r="M39" s="631">
        <f t="shared" si="32"/>
        <v>0</v>
      </c>
      <c r="N39" s="631">
        <f t="shared" si="32"/>
        <v>0</v>
      </c>
      <c r="O39" s="631">
        <f t="shared" si="32"/>
        <v>0</v>
      </c>
      <c r="P39" s="631">
        <f t="shared" si="32"/>
        <v>0</v>
      </c>
      <c r="Q39" s="631">
        <f t="shared" si="32"/>
        <v>0</v>
      </c>
      <c r="R39" s="631">
        <f t="shared" si="32"/>
        <v>0</v>
      </c>
      <c r="S39" s="631">
        <f t="shared" si="32"/>
        <v>0</v>
      </c>
      <c r="T39" s="631">
        <f t="shared" si="32"/>
        <v>0</v>
      </c>
      <c r="U39" s="631">
        <f t="shared" ref="F39:AO41" si="33">IF($C39="S-Curve",$D39*U$166,IF($C39="Linear",$D39*U$167,IF($C39="Closing",$D39*U$168,IF($C39="Completion",$D39*U$169,IF($C39="Conversion",$D39*U$170,0)))))</f>
        <v>0</v>
      </c>
      <c r="V39" s="631">
        <f t="shared" si="33"/>
        <v>0</v>
      </c>
      <c r="W39" s="631">
        <f t="shared" si="33"/>
        <v>0</v>
      </c>
      <c r="X39" s="631">
        <f t="shared" si="33"/>
        <v>0</v>
      </c>
      <c r="Y39" s="631">
        <f t="shared" si="33"/>
        <v>0</v>
      </c>
      <c r="Z39" s="631">
        <f t="shared" si="33"/>
        <v>0</v>
      </c>
      <c r="AA39" s="631">
        <f t="shared" si="33"/>
        <v>0</v>
      </c>
      <c r="AB39" s="631">
        <f t="shared" si="33"/>
        <v>0</v>
      </c>
      <c r="AC39" s="631">
        <f t="shared" si="33"/>
        <v>0</v>
      </c>
      <c r="AD39" s="631">
        <f t="shared" si="33"/>
        <v>0</v>
      </c>
      <c r="AE39" s="631">
        <f t="shared" si="33"/>
        <v>0</v>
      </c>
      <c r="AF39" s="631">
        <f t="shared" si="33"/>
        <v>0</v>
      </c>
      <c r="AG39" s="631">
        <f t="shared" si="33"/>
        <v>0</v>
      </c>
      <c r="AH39" s="631">
        <f t="shared" si="33"/>
        <v>0</v>
      </c>
      <c r="AI39" s="631">
        <f t="shared" si="33"/>
        <v>0</v>
      </c>
      <c r="AJ39" s="631">
        <f t="shared" si="33"/>
        <v>0</v>
      </c>
      <c r="AK39" s="631">
        <f t="shared" si="33"/>
        <v>0</v>
      </c>
      <c r="AL39" s="631">
        <f t="shared" si="33"/>
        <v>0</v>
      </c>
      <c r="AM39" s="631">
        <f t="shared" si="33"/>
        <v>0</v>
      </c>
      <c r="AN39" s="631">
        <f t="shared" si="33"/>
        <v>0</v>
      </c>
      <c r="AO39" s="631">
        <f t="shared" si="33"/>
        <v>0</v>
      </c>
      <c r="AP39" s="632">
        <f t="shared" ref="AP39:AP42" si="34">SUM(E39:AO39)</f>
        <v>0</v>
      </c>
      <c r="AQ39" s="633">
        <f t="shared" ref="AQ39:AQ110" si="35">AP39-D39</f>
        <v>0</v>
      </c>
    </row>
    <row r="40" spans="1:48" ht="15" customHeight="1" x14ac:dyDescent="0.45">
      <c r="A40" s="239" t="s">
        <v>696</v>
      </c>
      <c r="B40" s="636" t="str">
        <f>'Development Budget'!A5</f>
        <v>Existing Structures</v>
      </c>
      <c r="C40" s="630" t="s">
        <v>671</v>
      </c>
      <c r="D40" s="631">
        <v>0</v>
      </c>
      <c r="E40" s="631">
        <f t="shared" si="32"/>
        <v>0</v>
      </c>
      <c r="F40" s="631">
        <f t="shared" si="33"/>
        <v>0</v>
      </c>
      <c r="G40" s="631">
        <f t="shared" si="33"/>
        <v>0</v>
      </c>
      <c r="H40" s="631">
        <f t="shared" si="33"/>
        <v>0</v>
      </c>
      <c r="I40" s="631">
        <f t="shared" si="33"/>
        <v>0</v>
      </c>
      <c r="J40" s="631">
        <f t="shared" si="33"/>
        <v>0</v>
      </c>
      <c r="K40" s="631">
        <f t="shared" si="33"/>
        <v>0</v>
      </c>
      <c r="L40" s="631">
        <f t="shared" si="33"/>
        <v>0</v>
      </c>
      <c r="M40" s="631">
        <f t="shared" si="33"/>
        <v>0</v>
      </c>
      <c r="N40" s="631">
        <f t="shared" si="33"/>
        <v>0</v>
      </c>
      <c r="O40" s="631">
        <f t="shared" si="33"/>
        <v>0</v>
      </c>
      <c r="P40" s="631">
        <f t="shared" si="33"/>
        <v>0</v>
      </c>
      <c r="Q40" s="631">
        <f t="shared" si="33"/>
        <v>0</v>
      </c>
      <c r="R40" s="631">
        <f t="shared" si="33"/>
        <v>0</v>
      </c>
      <c r="S40" s="631">
        <f t="shared" si="33"/>
        <v>0</v>
      </c>
      <c r="T40" s="631">
        <f t="shared" si="33"/>
        <v>0</v>
      </c>
      <c r="U40" s="631">
        <f t="shared" si="33"/>
        <v>0</v>
      </c>
      <c r="V40" s="631">
        <f t="shared" si="33"/>
        <v>0</v>
      </c>
      <c r="W40" s="631">
        <f t="shared" si="33"/>
        <v>0</v>
      </c>
      <c r="X40" s="631">
        <f t="shared" si="33"/>
        <v>0</v>
      </c>
      <c r="Y40" s="631">
        <f t="shared" si="33"/>
        <v>0</v>
      </c>
      <c r="Z40" s="631">
        <f t="shared" si="33"/>
        <v>0</v>
      </c>
      <c r="AA40" s="631">
        <f t="shared" si="33"/>
        <v>0</v>
      </c>
      <c r="AB40" s="631">
        <f t="shared" si="33"/>
        <v>0</v>
      </c>
      <c r="AC40" s="631">
        <f t="shared" si="33"/>
        <v>0</v>
      </c>
      <c r="AD40" s="631">
        <f t="shared" si="33"/>
        <v>0</v>
      </c>
      <c r="AE40" s="631">
        <f t="shared" si="33"/>
        <v>0</v>
      </c>
      <c r="AF40" s="631">
        <f t="shared" si="33"/>
        <v>0</v>
      </c>
      <c r="AG40" s="631">
        <f t="shared" si="33"/>
        <v>0</v>
      </c>
      <c r="AH40" s="631">
        <f t="shared" si="33"/>
        <v>0</v>
      </c>
      <c r="AI40" s="631">
        <f t="shared" si="33"/>
        <v>0</v>
      </c>
      <c r="AJ40" s="631">
        <f t="shared" si="33"/>
        <v>0</v>
      </c>
      <c r="AK40" s="631">
        <f t="shared" si="33"/>
        <v>0</v>
      </c>
      <c r="AL40" s="631">
        <f t="shared" si="33"/>
        <v>0</v>
      </c>
      <c r="AM40" s="631">
        <f t="shared" si="33"/>
        <v>0</v>
      </c>
      <c r="AN40" s="631">
        <f t="shared" si="33"/>
        <v>0</v>
      </c>
      <c r="AO40" s="631">
        <f t="shared" si="33"/>
        <v>0</v>
      </c>
      <c r="AP40" s="632">
        <f t="shared" si="34"/>
        <v>0</v>
      </c>
      <c r="AQ40" s="633">
        <f t="shared" si="35"/>
        <v>0</v>
      </c>
    </row>
    <row r="41" spans="1:48" ht="15" customHeight="1" x14ac:dyDescent="0.45">
      <c r="A41" s="239" t="s">
        <v>696</v>
      </c>
      <c r="B41" s="636" t="str">
        <f>'Development Budget'!A6</f>
        <v>Demolition</v>
      </c>
      <c r="C41" s="630" t="s">
        <v>679</v>
      </c>
      <c r="D41" s="631">
        <v>0</v>
      </c>
      <c r="E41" s="631">
        <f t="shared" si="32"/>
        <v>0</v>
      </c>
      <c r="F41" s="631">
        <f t="shared" si="33"/>
        <v>0</v>
      </c>
      <c r="G41" s="631">
        <f t="shared" si="33"/>
        <v>0</v>
      </c>
      <c r="H41" s="631">
        <f t="shared" si="33"/>
        <v>0</v>
      </c>
      <c r="I41" s="631">
        <f t="shared" si="33"/>
        <v>0</v>
      </c>
      <c r="J41" s="631">
        <f t="shared" si="33"/>
        <v>0</v>
      </c>
      <c r="K41" s="631">
        <f t="shared" si="33"/>
        <v>0</v>
      </c>
      <c r="L41" s="631">
        <f t="shared" si="33"/>
        <v>0</v>
      </c>
      <c r="M41" s="631">
        <f t="shared" si="33"/>
        <v>0</v>
      </c>
      <c r="N41" s="631">
        <f t="shared" si="33"/>
        <v>0</v>
      </c>
      <c r="O41" s="631">
        <f t="shared" si="33"/>
        <v>0</v>
      </c>
      <c r="P41" s="631">
        <f t="shared" si="33"/>
        <v>0</v>
      </c>
      <c r="Q41" s="631">
        <f t="shared" si="33"/>
        <v>0</v>
      </c>
      <c r="R41" s="631">
        <f t="shared" si="33"/>
        <v>0</v>
      </c>
      <c r="S41" s="631">
        <f t="shared" si="33"/>
        <v>0</v>
      </c>
      <c r="T41" s="631">
        <f t="shared" si="33"/>
        <v>0</v>
      </c>
      <c r="U41" s="631">
        <f t="shared" si="33"/>
        <v>0</v>
      </c>
      <c r="V41" s="631">
        <f t="shared" si="33"/>
        <v>0</v>
      </c>
      <c r="W41" s="631">
        <f t="shared" si="33"/>
        <v>0</v>
      </c>
      <c r="X41" s="631">
        <f t="shared" si="33"/>
        <v>0</v>
      </c>
      <c r="Y41" s="631">
        <f t="shared" si="33"/>
        <v>0</v>
      </c>
      <c r="Z41" s="631">
        <f t="shared" si="33"/>
        <v>0</v>
      </c>
      <c r="AA41" s="631">
        <f t="shared" si="33"/>
        <v>0</v>
      </c>
      <c r="AB41" s="631">
        <f t="shared" si="33"/>
        <v>0</v>
      </c>
      <c r="AC41" s="631">
        <f t="shared" si="33"/>
        <v>0</v>
      </c>
      <c r="AD41" s="631">
        <f t="shared" si="33"/>
        <v>0</v>
      </c>
      <c r="AE41" s="631">
        <f t="shared" si="33"/>
        <v>0</v>
      </c>
      <c r="AF41" s="631">
        <f t="shared" si="33"/>
        <v>0</v>
      </c>
      <c r="AG41" s="631">
        <f t="shared" si="33"/>
        <v>0</v>
      </c>
      <c r="AH41" s="631">
        <f t="shared" si="33"/>
        <v>0</v>
      </c>
      <c r="AI41" s="631">
        <f t="shared" si="33"/>
        <v>0</v>
      </c>
      <c r="AJ41" s="631">
        <f t="shared" si="33"/>
        <v>0</v>
      </c>
      <c r="AK41" s="631">
        <f t="shared" si="33"/>
        <v>0</v>
      </c>
      <c r="AL41" s="631">
        <f t="shared" si="33"/>
        <v>0</v>
      </c>
      <c r="AM41" s="631">
        <f t="shared" si="33"/>
        <v>0</v>
      </c>
      <c r="AN41" s="631">
        <f t="shared" si="33"/>
        <v>0</v>
      </c>
      <c r="AO41" s="631">
        <f t="shared" si="33"/>
        <v>0</v>
      </c>
      <c r="AP41" s="632">
        <f t="shared" si="34"/>
        <v>0</v>
      </c>
      <c r="AQ41" s="633">
        <f t="shared" si="35"/>
        <v>0</v>
      </c>
    </row>
    <row r="42" spans="1:48" ht="15" customHeight="1" x14ac:dyDescent="0.45">
      <c r="A42" s="239" t="s">
        <v>676</v>
      </c>
      <c r="B42" s="647"/>
      <c r="C42" s="765" t="s">
        <v>501</v>
      </c>
      <c r="D42" s="759">
        <v>0</v>
      </c>
      <c r="E42" s="759">
        <f>SUM(E39:E41)</f>
        <v>0</v>
      </c>
      <c r="F42" s="759">
        <f t="shared" ref="F42:AO42" si="36">SUM(F39:F41)</f>
        <v>0</v>
      </c>
      <c r="G42" s="759">
        <f t="shared" si="36"/>
        <v>0</v>
      </c>
      <c r="H42" s="759">
        <f t="shared" si="36"/>
        <v>0</v>
      </c>
      <c r="I42" s="759">
        <f t="shared" si="36"/>
        <v>0</v>
      </c>
      <c r="J42" s="759">
        <f t="shared" si="36"/>
        <v>0</v>
      </c>
      <c r="K42" s="759">
        <f t="shared" si="36"/>
        <v>0</v>
      </c>
      <c r="L42" s="759">
        <f t="shared" si="36"/>
        <v>0</v>
      </c>
      <c r="M42" s="759">
        <f t="shared" si="36"/>
        <v>0</v>
      </c>
      <c r="N42" s="759">
        <f t="shared" si="36"/>
        <v>0</v>
      </c>
      <c r="O42" s="759">
        <f t="shared" si="36"/>
        <v>0</v>
      </c>
      <c r="P42" s="759">
        <f t="shared" si="36"/>
        <v>0</v>
      </c>
      <c r="Q42" s="759">
        <f t="shared" si="36"/>
        <v>0</v>
      </c>
      <c r="R42" s="759">
        <f t="shared" si="36"/>
        <v>0</v>
      </c>
      <c r="S42" s="759">
        <f t="shared" si="36"/>
        <v>0</v>
      </c>
      <c r="T42" s="759">
        <f t="shared" si="36"/>
        <v>0</v>
      </c>
      <c r="U42" s="759">
        <f t="shared" si="36"/>
        <v>0</v>
      </c>
      <c r="V42" s="759">
        <f t="shared" si="36"/>
        <v>0</v>
      </c>
      <c r="W42" s="759">
        <f t="shared" si="36"/>
        <v>0</v>
      </c>
      <c r="X42" s="759">
        <f t="shared" si="36"/>
        <v>0</v>
      </c>
      <c r="Y42" s="759">
        <f t="shared" si="36"/>
        <v>0</v>
      </c>
      <c r="Z42" s="759">
        <f t="shared" si="36"/>
        <v>0</v>
      </c>
      <c r="AA42" s="759">
        <f t="shared" si="36"/>
        <v>0</v>
      </c>
      <c r="AB42" s="759">
        <f t="shared" si="36"/>
        <v>0</v>
      </c>
      <c r="AC42" s="759">
        <f t="shared" si="36"/>
        <v>0</v>
      </c>
      <c r="AD42" s="759">
        <f t="shared" si="36"/>
        <v>0</v>
      </c>
      <c r="AE42" s="759">
        <f t="shared" si="36"/>
        <v>0</v>
      </c>
      <c r="AF42" s="759">
        <f t="shared" si="36"/>
        <v>0</v>
      </c>
      <c r="AG42" s="759">
        <f t="shared" si="36"/>
        <v>0</v>
      </c>
      <c r="AH42" s="759">
        <f t="shared" si="36"/>
        <v>0</v>
      </c>
      <c r="AI42" s="759">
        <f t="shared" si="36"/>
        <v>0</v>
      </c>
      <c r="AJ42" s="759">
        <f t="shared" si="36"/>
        <v>0</v>
      </c>
      <c r="AK42" s="759">
        <f t="shared" si="36"/>
        <v>0</v>
      </c>
      <c r="AL42" s="759">
        <f t="shared" si="36"/>
        <v>0</v>
      </c>
      <c r="AM42" s="759">
        <f t="shared" si="36"/>
        <v>0</v>
      </c>
      <c r="AN42" s="759">
        <f t="shared" si="36"/>
        <v>0</v>
      </c>
      <c r="AO42" s="759">
        <f t="shared" si="36"/>
        <v>0</v>
      </c>
      <c r="AP42" s="648">
        <f t="shared" si="34"/>
        <v>0</v>
      </c>
      <c r="AQ42" s="649">
        <f t="shared" si="35"/>
        <v>0</v>
      </c>
    </row>
    <row r="43" spans="1:48" ht="15" customHeight="1" x14ac:dyDescent="0.45">
      <c r="A43" s="239" t="s">
        <v>676</v>
      </c>
      <c r="B43" s="600" t="str" cm="1">
        <f t="array" ref="B43:B45">'Development Budget'!A8:A10</f>
        <v>Site Work</v>
      </c>
      <c r="C43" s="601" t="s">
        <v>694</v>
      </c>
      <c r="D43" s="601" t="s">
        <v>94</v>
      </c>
      <c r="E43" s="601"/>
      <c r="F43" s="601"/>
      <c r="G43" s="601"/>
      <c r="H43" s="601"/>
      <c r="I43" s="601"/>
      <c r="J43" s="601"/>
      <c r="K43" s="601"/>
      <c r="L43" s="601"/>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1"/>
      <c r="AP43" s="608"/>
      <c r="AQ43" s="609"/>
    </row>
    <row r="44" spans="1:48" ht="15" customHeight="1" x14ac:dyDescent="0.45">
      <c r="A44" s="239" t="s">
        <v>696</v>
      </c>
      <c r="B44" s="636" t="str">
        <v>Onsite Work</v>
      </c>
      <c r="C44" s="630" t="s">
        <v>679</v>
      </c>
      <c r="D44" s="631" cm="1">
        <f t="array" ref="D44:D46">'Development Budget'!B9:B11</f>
        <v>0</v>
      </c>
      <c r="E44" s="631">
        <f t="shared" ref="E44:AO44" si="37">IF($C44="S-Curve",$D44*E$166,IF($C44="Linear",$D44*E$167,IF($C44="Closing",$D44*E$168,IF($C44="Completion",$D44*E$169,IF($C44="Conversion",$D44*E$170,0)))))</f>
        <v>0</v>
      </c>
      <c r="F44" s="631">
        <f t="shared" si="37"/>
        <v>0</v>
      </c>
      <c r="G44" s="631">
        <f t="shared" si="37"/>
        <v>0</v>
      </c>
      <c r="H44" s="631">
        <f t="shared" si="37"/>
        <v>0</v>
      </c>
      <c r="I44" s="631">
        <f t="shared" si="37"/>
        <v>0</v>
      </c>
      <c r="J44" s="631">
        <f t="shared" si="37"/>
        <v>0</v>
      </c>
      <c r="K44" s="631">
        <f t="shared" si="37"/>
        <v>0</v>
      </c>
      <c r="L44" s="631">
        <f t="shared" si="37"/>
        <v>0</v>
      </c>
      <c r="M44" s="631">
        <f t="shared" si="37"/>
        <v>0</v>
      </c>
      <c r="N44" s="631">
        <f t="shared" si="37"/>
        <v>0</v>
      </c>
      <c r="O44" s="631">
        <f t="shared" si="37"/>
        <v>0</v>
      </c>
      <c r="P44" s="631">
        <f t="shared" si="37"/>
        <v>0</v>
      </c>
      <c r="Q44" s="631">
        <f t="shared" si="37"/>
        <v>0</v>
      </c>
      <c r="R44" s="631">
        <f t="shared" si="37"/>
        <v>0</v>
      </c>
      <c r="S44" s="631">
        <f t="shared" si="37"/>
        <v>0</v>
      </c>
      <c r="T44" s="631">
        <f t="shared" si="37"/>
        <v>0</v>
      </c>
      <c r="U44" s="631">
        <f t="shared" si="37"/>
        <v>0</v>
      </c>
      <c r="V44" s="631">
        <f t="shared" si="37"/>
        <v>0</v>
      </c>
      <c r="W44" s="631">
        <f t="shared" si="37"/>
        <v>0</v>
      </c>
      <c r="X44" s="631">
        <f t="shared" si="37"/>
        <v>0</v>
      </c>
      <c r="Y44" s="631">
        <f t="shared" si="37"/>
        <v>0</v>
      </c>
      <c r="Z44" s="631">
        <f t="shared" si="37"/>
        <v>0</v>
      </c>
      <c r="AA44" s="631">
        <f t="shared" si="37"/>
        <v>0</v>
      </c>
      <c r="AB44" s="631">
        <f t="shared" si="37"/>
        <v>0</v>
      </c>
      <c r="AC44" s="631">
        <f t="shared" si="37"/>
        <v>0</v>
      </c>
      <c r="AD44" s="631">
        <f t="shared" si="37"/>
        <v>0</v>
      </c>
      <c r="AE44" s="631">
        <f t="shared" si="37"/>
        <v>0</v>
      </c>
      <c r="AF44" s="631">
        <f t="shared" si="37"/>
        <v>0</v>
      </c>
      <c r="AG44" s="631">
        <f t="shared" si="37"/>
        <v>0</v>
      </c>
      <c r="AH44" s="631">
        <f t="shared" si="37"/>
        <v>0</v>
      </c>
      <c r="AI44" s="631">
        <f t="shared" si="37"/>
        <v>0</v>
      </c>
      <c r="AJ44" s="631">
        <f t="shared" si="37"/>
        <v>0</v>
      </c>
      <c r="AK44" s="631">
        <f t="shared" si="37"/>
        <v>0</v>
      </c>
      <c r="AL44" s="631">
        <f t="shared" si="37"/>
        <v>0</v>
      </c>
      <c r="AM44" s="631">
        <f t="shared" si="37"/>
        <v>0</v>
      </c>
      <c r="AN44" s="631">
        <f t="shared" si="37"/>
        <v>0</v>
      </c>
      <c r="AO44" s="631">
        <f t="shared" si="37"/>
        <v>0</v>
      </c>
      <c r="AP44" s="632">
        <f t="shared" ref="AP44:AP46" si="38">SUM(E44:AO44)</f>
        <v>0</v>
      </c>
      <c r="AQ44" s="633">
        <f t="shared" si="35"/>
        <v>0</v>
      </c>
    </row>
    <row r="45" spans="1:48" ht="15" customHeight="1" x14ac:dyDescent="0.45">
      <c r="A45" s="239" t="s">
        <v>696</v>
      </c>
      <c r="B45" s="636" t="str">
        <v>Off-site Work</v>
      </c>
      <c r="C45" s="577" t="s">
        <v>697</v>
      </c>
      <c r="D45" s="631">
        <v>0</v>
      </c>
      <c r="E45" s="631">
        <f>$D$45/6</f>
        <v>0</v>
      </c>
      <c r="F45" s="631">
        <f t="shared" ref="F45:J45" si="39">$D$45/6</f>
        <v>0</v>
      </c>
      <c r="G45" s="631">
        <f t="shared" si="39"/>
        <v>0</v>
      </c>
      <c r="H45" s="631">
        <f t="shared" si="39"/>
        <v>0</v>
      </c>
      <c r="I45" s="631">
        <f t="shared" si="39"/>
        <v>0</v>
      </c>
      <c r="J45" s="631">
        <f t="shared" si="39"/>
        <v>0</v>
      </c>
      <c r="K45" s="631">
        <v>0</v>
      </c>
      <c r="L45" s="631">
        <v>0</v>
      </c>
      <c r="M45" s="631">
        <v>0</v>
      </c>
      <c r="N45" s="631">
        <v>0</v>
      </c>
      <c r="O45" s="631">
        <v>0</v>
      </c>
      <c r="P45" s="631">
        <v>0</v>
      </c>
      <c r="Q45" s="631">
        <v>0</v>
      </c>
      <c r="R45" s="631">
        <v>0</v>
      </c>
      <c r="S45" s="631">
        <v>0</v>
      </c>
      <c r="T45" s="631">
        <v>0</v>
      </c>
      <c r="U45" s="631">
        <v>0</v>
      </c>
      <c r="V45" s="631">
        <v>0</v>
      </c>
      <c r="W45" s="631">
        <v>0</v>
      </c>
      <c r="X45" s="631">
        <v>0</v>
      </c>
      <c r="Y45" s="631">
        <v>0</v>
      </c>
      <c r="Z45" s="631">
        <v>0</v>
      </c>
      <c r="AA45" s="631">
        <v>0</v>
      </c>
      <c r="AB45" s="631">
        <v>0</v>
      </c>
      <c r="AC45" s="631">
        <v>0</v>
      </c>
      <c r="AD45" s="631">
        <v>0</v>
      </c>
      <c r="AE45" s="631">
        <v>0</v>
      </c>
      <c r="AF45" s="631">
        <v>0</v>
      </c>
      <c r="AG45" s="631">
        <v>0</v>
      </c>
      <c r="AH45" s="631">
        <v>0</v>
      </c>
      <c r="AI45" s="631">
        <v>0</v>
      </c>
      <c r="AJ45" s="631">
        <v>0</v>
      </c>
      <c r="AK45" s="631">
        <v>0</v>
      </c>
      <c r="AL45" s="631">
        <v>0</v>
      </c>
      <c r="AM45" s="631">
        <v>0</v>
      </c>
      <c r="AN45" s="631">
        <v>0</v>
      </c>
      <c r="AO45" s="631">
        <v>0</v>
      </c>
      <c r="AP45" s="632">
        <f t="shared" si="38"/>
        <v>0</v>
      </c>
      <c r="AQ45" s="633">
        <f t="shared" si="35"/>
        <v>0</v>
      </c>
    </row>
    <row r="46" spans="1:48" ht="15" customHeight="1" x14ac:dyDescent="0.45">
      <c r="A46" s="239" t="s">
        <v>676</v>
      </c>
      <c r="B46" s="647"/>
      <c r="C46" s="765" t="s">
        <v>505</v>
      </c>
      <c r="D46" s="759">
        <v>0</v>
      </c>
      <c r="E46" s="759">
        <f>SUM(E44:E45)</f>
        <v>0</v>
      </c>
      <c r="F46" s="759">
        <f t="shared" ref="F46:AO46" si="40">SUM(F44:F45)</f>
        <v>0</v>
      </c>
      <c r="G46" s="759">
        <f t="shared" si="40"/>
        <v>0</v>
      </c>
      <c r="H46" s="759">
        <f t="shared" si="40"/>
        <v>0</v>
      </c>
      <c r="I46" s="759">
        <f t="shared" si="40"/>
        <v>0</v>
      </c>
      <c r="J46" s="759">
        <f t="shared" si="40"/>
        <v>0</v>
      </c>
      <c r="K46" s="759">
        <f t="shared" si="40"/>
        <v>0</v>
      </c>
      <c r="L46" s="759">
        <f t="shared" si="40"/>
        <v>0</v>
      </c>
      <c r="M46" s="759">
        <f t="shared" si="40"/>
        <v>0</v>
      </c>
      <c r="N46" s="759">
        <f t="shared" si="40"/>
        <v>0</v>
      </c>
      <c r="O46" s="759">
        <f t="shared" si="40"/>
        <v>0</v>
      </c>
      <c r="P46" s="759">
        <f t="shared" si="40"/>
        <v>0</v>
      </c>
      <c r="Q46" s="759">
        <f t="shared" si="40"/>
        <v>0</v>
      </c>
      <c r="R46" s="759">
        <f t="shared" si="40"/>
        <v>0</v>
      </c>
      <c r="S46" s="759">
        <f t="shared" si="40"/>
        <v>0</v>
      </c>
      <c r="T46" s="759">
        <f t="shared" si="40"/>
        <v>0</v>
      </c>
      <c r="U46" s="759">
        <f t="shared" si="40"/>
        <v>0</v>
      </c>
      <c r="V46" s="759">
        <f t="shared" si="40"/>
        <v>0</v>
      </c>
      <c r="W46" s="759">
        <f t="shared" si="40"/>
        <v>0</v>
      </c>
      <c r="X46" s="759">
        <f t="shared" si="40"/>
        <v>0</v>
      </c>
      <c r="Y46" s="759">
        <f t="shared" si="40"/>
        <v>0</v>
      </c>
      <c r="Z46" s="759">
        <f t="shared" si="40"/>
        <v>0</v>
      </c>
      <c r="AA46" s="759">
        <f t="shared" si="40"/>
        <v>0</v>
      </c>
      <c r="AB46" s="759">
        <f t="shared" si="40"/>
        <v>0</v>
      </c>
      <c r="AC46" s="759">
        <f t="shared" si="40"/>
        <v>0</v>
      </c>
      <c r="AD46" s="759">
        <f t="shared" si="40"/>
        <v>0</v>
      </c>
      <c r="AE46" s="759">
        <f t="shared" si="40"/>
        <v>0</v>
      </c>
      <c r="AF46" s="759">
        <f t="shared" si="40"/>
        <v>0</v>
      </c>
      <c r="AG46" s="759">
        <f t="shared" si="40"/>
        <v>0</v>
      </c>
      <c r="AH46" s="759">
        <f t="shared" si="40"/>
        <v>0</v>
      </c>
      <c r="AI46" s="759">
        <f t="shared" si="40"/>
        <v>0</v>
      </c>
      <c r="AJ46" s="759">
        <f t="shared" si="40"/>
        <v>0</v>
      </c>
      <c r="AK46" s="759">
        <f t="shared" si="40"/>
        <v>0</v>
      </c>
      <c r="AL46" s="759">
        <f t="shared" si="40"/>
        <v>0</v>
      </c>
      <c r="AM46" s="759">
        <f t="shared" si="40"/>
        <v>0</v>
      </c>
      <c r="AN46" s="759">
        <f t="shared" si="40"/>
        <v>0</v>
      </c>
      <c r="AO46" s="759">
        <f t="shared" si="40"/>
        <v>0</v>
      </c>
      <c r="AP46" s="648">
        <f t="shared" si="38"/>
        <v>0</v>
      </c>
      <c r="AQ46" s="649">
        <f t="shared" si="35"/>
        <v>0</v>
      </c>
    </row>
    <row r="47" spans="1:48" ht="15" customHeight="1" x14ac:dyDescent="0.45">
      <c r="A47" s="239" t="s">
        <v>676</v>
      </c>
      <c r="B47" s="600" t="str" cm="1">
        <f t="array" ref="B47:B61">'Development Budget'!A12:A26</f>
        <v>Rehabilitation and New Construction</v>
      </c>
      <c r="C47" s="601" t="s">
        <v>694</v>
      </c>
      <c r="D47" s="601" t="s">
        <v>94</v>
      </c>
      <c r="E47" s="601"/>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8"/>
      <c r="AQ47" s="609"/>
    </row>
    <row r="48" spans="1:48" ht="15" customHeight="1" x14ac:dyDescent="0.45">
      <c r="A48" s="239" t="s">
        <v>696</v>
      </c>
      <c r="B48" s="636" t="str">
        <v>New Structures</v>
      </c>
      <c r="C48" s="630" t="s">
        <v>698</v>
      </c>
      <c r="D48" s="631" cm="1">
        <f t="array" ref="D48:D62">'Development Budget'!B13:B27</f>
        <v>0</v>
      </c>
      <c r="E48" s="631">
        <f t="shared" ref="E48:T61" si="41">IF($C48="S-Curve",$D48*E$166,IF($C48="Linear",$D48*E$167,IF($C48="Closing",$D48*E$168,IF($C48="Completion",$D48*E$169,IF($C48="Conversion",$D48*E$170,0)))))</f>
        <v>0</v>
      </c>
      <c r="F48" s="631">
        <f t="shared" si="41"/>
        <v>0</v>
      </c>
      <c r="G48" s="631" t="e">
        <f t="shared" si="41"/>
        <v>#DIV/0!</v>
      </c>
      <c r="H48" s="631" t="e">
        <f t="shared" si="41"/>
        <v>#DIV/0!</v>
      </c>
      <c r="I48" s="631" t="e">
        <f t="shared" si="41"/>
        <v>#DIV/0!</v>
      </c>
      <c r="J48" s="631" t="e">
        <f t="shared" si="41"/>
        <v>#DIV/0!</v>
      </c>
      <c r="K48" s="631" t="e">
        <f t="shared" si="41"/>
        <v>#DIV/0!</v>
      </c>
      <c r="L48" s="631" t="e">
        <f t="shared" si="41"/>
        <v>#DIV/0!</v>
      </c>
      <c r="M48" s="631" t="e">
        <f t="shared" si="41"/>
        <v>#DIV/0!</v>
      </c>
      <c r="N48" s="631" t="e">
        <f t="shared" si="41"/>
        <v>#DIV/0!</v>
      </c>
      <c r="O48" s="631" t="e">
        <f t="shared" si="41"/>
        <v>#DIV/0!</v>
      </c>
      <c r="P48" s="631" t="e">
        <f t="shared" si="41"/>
        <v>#DIV/0!</v>
      </c>
      <c r="Q48" s="631" t="e">
        <f t="shared" si="41"/>
        <v>#DIV/0!</v>
      </c>
      <c r="R48" s="631" t="e">
        <f t="shared" si="41"/>
        <v>#DIV/0!</v>
      </c>
      <c r="S48" s="631" t="e">
        <f t="shared" si="41"/>
        <v>#DIV/0!</v>
      </c>
      <c r="T48" s="631" t="e">
        <f t="shared" si="41"/>
        <v>#DIV/0!</v>
      </c>
      <c r="U48" s="631" t="e">
        <f t="shared" ref="F48:AO55" si="42">IF($C48="S-Curve",$D48*U$166,IF($C48="Linear",$D48*U$167,IF($C48="Closing",$D48*U$168,IF($C48="Completion",$D48*U$169,IF($C48="Conversion",$D48*U$170,0)))))</f>
        <v>#DIV/0!</v>
      </c>
      <c r="V48" s="631" t="e">
        <f t="shared" si="42"/>
        <v>#DIV/0!</v>
      </c>
      <c r="W48" s="631" t="e">
        <f t="shared" si="42"/>
        <v>#DIV/0!</v>
      </c>
      <c r="X48" s="631" t="e">
        <f t="shared" si="42"/>
        <v>#DIV/0!</v>
      </c>
      <c r="Y48" s="631" t="e">
        <f t="shared" si="42"/>
        <v>#DIV/0!</v>
      </c>
      <c r="Z48" s="631" t="e">
        <f t="shared" si="42"/>
        <v>#DIV/0!</v>
      </c>
      <c r="AA48" s="631" t="e">
        <f t="shared" si="42"/>
        <v>#DIV/0!</v>
      </c>
      <c r="AB48" s="631" t="e">
        <f t="shared" si="42"/>
        <v>#DIV/0!</v>
      </c>
      <c r="AC48" s="631" t="e">
        <f t="shared" si="42"/>
        <v>#DIV/0!</v>
      </c>
      <c r="AD48" s="631" t="e">
        <f t="shared" si="42"/>
        <v>#DIV/0!</v>
      </c>
      <c r="AE48" s="631" t="e">
        <f t="shared" si="42"/>
        <v>#DIV/0!</v>
      </c>
      <c r="AF48" s="631" t="e">
        <f t="shared" si="42"/>
        <v>#DIV/0!</v>
      </c>
      <c r="AG48" s="631" t="e">
        <f t="shared" si="42"/>
        <v>#DIV/0!</v>
      </c>
      <c r="AH48" s="631" t="e">
        <f t="shared" si="42"/>
        <v>#DIV/0!</v>
      </c>
      <c r="AI48" s="631" t="e">
        <f t="shared" si="42"/>
        <v>#DIV/0!</v>
      </c>
      <c r="AJ48" s="631" t="e">
        <f t="shared" si="42"/>
        <v>#DIV/0!</v>
      </c>
      <c r="AK48" s="631" t="e">
        <f t="shared" si="42"/>
        <v>#DIV/0!</v>
      </c>
      <c r="AL48" s="631" t="e">
        <f t="shared" si="42"/>
        <v>#DIV/0!</v>
      </c>
      <c r="AM48" s="631" t="e">
        <f t="shared" si="42"/>
        <v>#DIV/0!</v>
      </c>
      <c r="AN48" s="631" t="e">
        <f t="shared" si="42"/>
        <v>#DIV/0!</v>
      </c>
      <c r="AO48" s="631" t="e">
        <f t="shared" si="42"/>
        <v>#DIV/0!</v>
      </c>
      <c r="AP48" s="632" t="e">
        <f t="shared" ref="AP48:AP62" si="43">SUM(E48:AO48)</f>
        <v>#DIV/0!</v>
      </c>
      <c r="AQ48" s="633" t="e">
        <f t="shared" si="35"/>
        <v>#DIV/0!</v>
      </c>
    </row>
    <row r="49" spans="1:43" ht="15" customHeight="1" x14ac:dyDescent="0.45">
      <c r="A49" s="239" t="s">
        <v>696</v>
      </c>
      <c r="B49" s="636" t="str">
        <v>Rehabilitation</v>
      </c>
      <c r="C49" s="630" t="s">
        <v>698</v>
      </c>
      <c r="D49" s="631">
        <v>0</v>
      </c>
      <c r="E49" s="631">
        <f t="shared" si="41"/>
        <v>0</v>
      </c>
      <c r="F49" s="631">
        <f t="shared" si="42"/>
        <v>0</v>
      </c>
      <c r="G49" s="631" t="e">
        <f t="shared" si="42"/>
        <v>#DIV/0!</v>
      </c>
      <c r="H49" s="631" t="e">
        <f t="shared" si="42"/>
        <v>#DIV/0!</v>
      </c>
      <c r="I49" s="631" t="e">
        <f t="shared" si="42"/>
        <v>#DIV/0!</v>
      </c>
      <c r="J49" s="631" t="e">
        <f t="shared" si="42"/>
        <v>#DIV/0!</v>
      </c>
      <c r="K49" s="631" t="e">
        <f t="shared" si="42"/>
        <v>#DIV/0!</v>
      </c>
      <c r="L49" s="631" t="e">
        <f t="shared" si="42"/>
        <v>#DIV/0!</v>
      </c>
      <c r="M49" s="631" t="e">
        <f t="shared" si="42"/>
        <v>#DIV/0!</v>
      </c>
      <c r="N49" s="631" t="e">
        <f t="shared" si="42"/>
        <v>#DIV/0!</v>
      </c>
      <c r="O49" s="631" t="e">
        <f t="shared" si="42"/>
        <v>#DIV/0!</v>
      </c>
      <c r="P49" s="631" t="e">
        <f t="shared" si="42"/>
        <v>#DIV/0!</v>
      </c>
      <c r="Q49" s="631" t="e">
        <f t="shared" si="42"/>
        <v>#DIV/0!</v>
      </c>
      <c r="R49" s="631" t="e">
        <f t="shared" si="42"/>
        <v>#DIV/0!</v>
      </c>
      <c r="S49" s="631" t="e">
        <f t="shared" si="42"/>
        <v>#DIV/0!</v>
      </c>
      <c r="T49" s="631" t="e">
        <f t="shared" si="42"/>
        <v>#DIV/0!</v>
      </c>
      <c r="U49" s="631" t="e">
        <f t="shared" si="42"/>
        <v>#DIV/0!</v>
      </c>
      <c r="V49" s="631" t="e">
        <f t="shared" si="42"/>
        <v>#DIV/0!</v>
      </c>
      <c r="W49" s="631" t="e">
        <f t="shared" si="42"/>
        <v>#DIV/0!</v>
      </c>
      <c r="X49" s="631" t="e">
        <f t="shared" si="42"/>
        <v>#DIV/0!</v>
      </c>
      <c r="Y49" s="631" t="e">
        <f t="shared" si="42"/>
        <v>#DIV/0!</v>
      </c>
      <c r="Z49" s="631" t="e">
        <f t="shared" si="42"/>
        <v>#DIV/0!</v>
      </c>
      <c r="AA49" s="631" t="e">
        <f t="shared" si="42"/>
        <v>#DIV/0!</v>
      </c>
      <c r="AB49" s="631" t="e">
        <f t="shared" si="42"/>
        <v>#DIV/0!</v>
      </c>
      <c r="AC49" s="631" t="e">
        <f t="shared" si="42"/>
        <v>#DIV/0!</v>
      </c>
      <c r="AD49" s="631" t="e">
        <f t="shared" si="42"/>
        <v>#DIV/0!</v>
      </c>
      <c r="AE49" s="631" t="e">
        <f t="shared" si="42"/>
        <v>#DIV/0!</v>
      </c>
      <c r="AF49" s="631" t="e">
        <f t="shared" si="42"/>
        <v>#DIV/0!</v>
      </c>
      <c r="AG49" s="631" t="e">
        <f t="shared" si="42"/>
        <v>#DIV/0!</v>
      </c>
      <c r="AH49" s="631" t="e">
        <f t="shared" si="42"/>
        <v>#DIV/0!</v>
      </c>
      <c r="AI49" s="631" t="e">
        <f t="shared" si="42"/>
        <v>#DIV/0!</v>
      </c>
      <c r="AJ49" s="631" t="e">
        <f t="shared" si="42"/>
        <v>#DIV/0!</v>
      </c>
      <c r="AK49" s="631" t="e">
        <f t="shared" si="42"/>
        <v>#DIV/0!</v>
      </c>
      <c r="AL49" s="631" t="e">
        <f t="shared" si="42"/>
        <v>#DIV/0!</v>
      </c>
      <c r="AM49" s="631" t="e">
        <f t="shared" si="42"/>
        <v>#DIV/0!</v>
      </c>
      <c r="AN49" s="631" t="e">
        <f t="shared" si="42"/>
        <v>#DIV/0!</v>
      </c>
      <c r="AO49" s="631" t="e">
        <f t="shared" si="42"/>
        <v>#DIV/0!</v>
      </c>
      <c r="AP49" s="632" t="e">
        <f t="shared" si="43"/>
        <v>#DIV/0!</v>
      </c>
      <c r="AQ49" s="633" t="e">
        <f t="shared" si="35"/>
        <v>#DIV/0!</v>
      </c>
    </row>
    <row r="50" spans="1:43" ht="15" customHeight="1" x14ac:dyDescent="0.45">
      <c r="A50" s="239" t="s">
        <v>696</v>
      </c>
      <c r="B50" s="636" t="str">
        <v>Accessory Structures</v>
      </c>
      <c r="C50" s="630" t="s">
        <v>698</v>
      </c>
      <c r="D50" s="631">
        <v>0</v>
      </c>
      <c r="E50" s="631">
        <f t="shared" si="41"/>
        <v>0</v>
      </c>
      <c r="F50" s="631">
        <f t="shared" si="42"/>
        <v>0</v>
      </c>
      <c r="G50" s="631" t="e">
        <f t="shared" si="42"/>
        <v>#DIV/0!</v>
      </c>
      <c r="H50" s="631" t="e">
        <f t="shared" si="42"/>
        <v>#DIV/0!</v>
      </c>
      <c r="I50" s="631" t="e">
        <f t="shared" si="42"/>
        <v>#DIV/0!</v>
      </c>
      <c r="J50" s="631" t="e">
        <f t="shared" si="42"/>
        <v>#DIV/0!</v>
      </c>
      <c r="K50" s="631" t="e">
        <f t="shared" si="42"/>
        <v>#DIV/0!</v>
      </c>
      <c r="L50" s="631" t="e">
        <f t="shared" si="42"/>
        <v>#DIV/0!</v>
      </c>
      <c r="M50" s="631" t="e">
        <f t="shared" si="42"/>
        <v>#DIV/0!</v>
      </c>
      <c r="N50" s="631" t="e">
        <f t="shared" si="42"/>
        <v>#DIV/0!</v>
      </c>
      <c r="O50" s="631" t="e">
        <f t="shared" si="42"/>
        <v>#DIV/0!</v>
      </c>
      <c r="P50" s="631" t="e">
        <f t="shared" si="42"/>
        <v>#DIV/0!</v>
      </c>
      <c r="Q50" s="631" t="e">
        <f t="shared" si="42"/>
        <v>#DIV/0!</v>
      </c>
      <c r="R50" s="631" t="e">
        <f t="shared" si="42"/>
        <v>#DIV/0!</v>
      </c>
      <c r="S50" s="631" t="e">
        <f t="shared" si="42"/>
        <v>#DIV/0!</v>
      </c>
      <c r="T50" s="631" t="e">
        <f t="shared" si="42"/>
        <v>#DIV/0!</v>
      </c>
      <c r="U50" s="631" t="e">
        <f t="shared" si="42"/>
        <v>#DIV/0!</v>
      </c>
      <c r="V50" s="631" t="e">
        <f t="shared" si="42"/>
        <v>#DIV/0!</v>
      </c>
      <c r="W50" s="631" t="e">
        <f t="shared" si="42"/>
        <v>#DIV/0!</v>
      </c>
      <c r="X50" s="631" t="e">
        <f t="shared" si="42"/>
        <v>#DIV/0!</v>
      </c>
      <c r="Y50" s="631" t="e">
        <f t="shared" si="42"/>
        <v>#DIV/0!</v>
      </c>
      <c r="Z50" s="631" t="e">
        <f t="shared" si="42"/>
        <v>#DIV/0!</v>
      </c>
      <c r="AA50" s="631" t="e">
        <f t="shared" si="42"/>
        <v>#DIV/0!</v>
      </c>
      <c r="AB50" s="631" t="e">
        <f t="shared" si="42"/>
        <v>#DIV/0!</v>
      </c>
      <c r="AC50" s="631" t="e">
        <f t="shared" si="42"/>
        <v>#DIV/0!</v>
      </c>
      <c r="AD50" s="631" t="e">
        <f t="shared" si="42"/>
        <v>#DIV/0!</v>
      </c>
      <c r="AE50" s="631" t="e">
        <f t="shared" si="42"/>
        <v>#DIV/0!</v>
      </c>
      <c r="AF50" s="631" t="e">
        <f t="shared" si="42"/>
        <v>#DIV/0!</v>
      </c>
      <c r="AG50" s="631" t="e">
        <f t="shared" si="42"/>
        <v>#DIV/0!</v>
      </c>
      <c r="AH50" s="631" t="e">
        <f t="shared" si="42"/>
        <v>#DIV/0!</v>
      </c>
      <c r="AI50" s="631" t="e">
        <f t="shared" si="42"/>
        <v>#DIV/0!</v>
      </c>
      <c r="AJ50" s="631" t="e">
        <f t="shared" si="42"/>
        <v>#DIV/0!</v>
      </c>
      <c r="AK50" s="631" t="e">
        <f t="shared" si="42"/>
        <v>#DIV/0!</v>
      </c>
      <c r="AL50" s="631" t="e">
        <f t="shared" si="42"/>
        <v>#DIV/0!</v>
      </c>
      <c r="AM50" s="631" t="e">
        <f t="shared" si="42"/>
        <v>#DIV/0!</v>
      </c>
      <c r="AN50" s="631" t="e">
        <f t="shared" si="42"/>
        <v>#DIV/0!</v>
      </c>
      <c r="AO50" s="631" t="e">
        <f t="shared" si="42"/>
        <v>#DIV/0!</v>
      </c>
      <c r="AP50" s="632" t="e">
        <f t="shared" si="43"/>
        <v>#DIV/0!</v>
      </c>
      <c r="AQ50" s="633" t="e">
        <f t="shared" si="35"/>
        <v>#DIV/0!</v>
      </c>
    </row>
    <row r="51" spans="1:43" ht="15" customHeight="1" x14ac:dyDescent="0.45">
      <c r="A51" s="239" t="s">
        <v>696</v>
      </c>
      <c r="B51" s="636" t="str">
        <v>Green Systems (solar, geothermal, other, etc.)</v>
      </c>
      <c r="C51" s="630" t="s">
        <v>698</v>
      </c>
      <c r="D51" s="631">
        <v>0</v>
      </c>
      <c r="E51" s="631">
        <f t="shared" si="41"/>
        <v>0</v>
      </c>
      <c r="F51" s="631">
        <f t="shared" si="42"/>
        <v>0</v>
      </c>
      <c r="G51" s="631" t="e">
        <f t="shared" si="42"/>
        <v>#DIV/0!</v>
      </c>
      <c r="H51" s="631" t="e">
        <f t="shared" si="42"/>
        <v>#DIV/0!</v>
      </c>
      <c r="I51" s="631" t="e">
        <f t="shared" si="42"/>
        <v>#DIV/0!</v>
      </c>
      <c r="J51" s="631" t="e">
        <f t="shared" si="42"/>
        <v>#DIV/0!</v>
      </c>
      <c r="K51" s="631" t="e">
        <f t="shared" si="42"/>
        <v>#DIV/0!</v>
      </c>
      <c r="L51" s="631" t="e">
        <f t="shared" si="42"/>
        <v>#DIV/0!</v>
      </c>
      <c r="M51" s="631" t="e">
        <f t="shared" si="42"/>
        <v>#DIV/0!</v>
      </c>
      <c r="N51" s="631" t="e">
        <f t="shared" si="42"/>
        <v>#DIV/0!</v>
      </c>
      <c r="O51" s="631" t="e">
        <f t="shared" si="42"/>
        <v>#DIV/0!</v>
      </c>
      <c r="P51" s="631" t="e">
        <f t="shared" si="42"/>
        <v>#DIV/0!</v>
      </c>
      <c r="Q51" s="631" t="e">
        <f t="shared" si="42"/>
        <v>#DIV/0!</v>
      </c>
      <c r="R51" s="631" t="e">
        <f t="shared" si="42"/>
        <v>#DIV/0!</v>
      </c>
      <c r="S51" s="631" t="e">
        <f t="shared" si="42"/>
        <v>#DIV/0!</v>
      </c>
      <c r="T51" s="631" t="e">
        <f t="shared" si="42"/>
        <v>#DIV/0!</v>
      </c>
      <c r="U51" s="631" t="e">
        <f t="shared" si="42"/>
        <v>#DIV/0!</v>
      </c>
      <c r="V51" s="631" t="e">
        <f t="shared" si="42"/>
        <v>#DIV/0!</v>
      </c>
      <c r="W51" s="631" t="e">
        <f t="shared" si="42"/>
        <v>#DIV/0!</v>
      </c>
      <c r="X51" s="631" t="e">
        <f t="shared" si="42"/>
        <v>#DIV/0!</v>
      </c>
      <c r="Y51" s="631" t="e">
        <f t="shared" si="42"/>
        <v>#DIV/0!</v>
      </c>
      <c r="Z51" s="631" t="e">
        <f t="shared" si="42"/>
        <v>#DIV/0!</v>
      </c>
      <c r="AA51" s="631" t="e">
        <f t="shared" si="42"/>
        <v>#DIV/0!</v>
      </c>
      <c r="AB51" s="631" t="e">
        <f t="shared" si="42"/>
        <v>#DIV/0!</v>
      </c>
      <c r="AC51" s="631" t="e">
        <f t="shared" si="42"/>
        <v>#DIV/0!</v>
      </c>
      <c r="AD51" s="631" t="e">
        <f t="shared" si="42"/>
        <v>#DIV/0!</v>
      </c>
      <c r="AE51" s="631" t="e">
        <f t="shared" si="42"/>
        <v>#DIV/0!</v>
      </c>
      <c r="AF51" s="631" t="e">
        <f t="shared" si="42"/>
        <v>#DIV/0!</v>
      </c>
      <c r="AG51" s="631" t="e">
        <f t="shared" si="42"/>
        <v>#DIV/0!</v>
      </c>
      <c r="AH51" s="631" t="e">
        <f t="shared" si="42"/>
        <v>#DIV/0!</v>
      </c>
      <c r="AI51" s="631" t="e">
        <f t="shared" si="42"/>
        <v>#DIV/0!</v>
      </c>
      <c r="AJ51" s="631" t="e">
        <f t="shared" si="42"/>
        <v>#DIV/0!</v>
      </c>
      <c r="AK51" s="631" t="e">
        <f t="shared" si="42"/>
        <v>#DIV/0!</v>
      </c>
      <c r="AL51" s="631" t="e">
        <f t="shared" si="42"/>
        <v>#DIV/0!</v>
      </c>
      <c r="AM51" s="631" t="e">
        <f t="shared" si="42"/>
        <v>#DIV/0!</v>
      </c>
      <c r="AN51" s="631" t="e">
        <f t="shared" si="42"/>
        <v>#DIV/0!</v>
      </c>
      <c r="AO51" s="631" t="e">
        <f t="shared" si="42"/>
        <v>#DIV/0!</v>
      </c>
      <c r="AP51" s="632" t="e">
        <f t="shared" si="43"/>
        <v>#DIV/0!</v>
      </c>
      <c r="AQ51" s="633" t="e">
        <f t="shared" si="35"/>
        <v>#DIV/0!</v>
      </c>
    </row>
    <row r="52" spans="1:43" ht="15" customHeight="1" x14ac:dyDescent="0.45">
      <c r="A52" s="239" t="s">
        <v>696</v>
      </c>
      <c r="B52" s="636" t="str">
        <v>General Requirements</v>
      </c>
      <c r="C52" s="630" t="s">
        <v>679</v>
      </c>
      <c r="D52" s="631">
        <v>0</v>
      </c>
      <c r="E52" s="631">
        <f t="shared" si="41"/>
        <v>0</v>
      </c>
      <c r="F52" s="631">
        <f t="shared" si="42"/>
        <v>0</v>
      </c>
      <c r="G52" s="631">
        <f t="shared" si="42"/>
        <v>0</v>
      </c>
      <c r="H52" s="631">
        <f t="shared" si="42"/>
        <v>0</v>
      </c>
      <c r="I52" s="631">
        <f t="shared" si="42"/>
        <v>0</v>
      </c>
      <c r="J52" s="631">
        <f t="shared" si="42"/>
        <v>0</v>
      </c>
      <c r="K52" s="631">
        <f t="shared" si="42"/>
        <v>0</v>
      </c>
      <c r="L52" s="631">
        <f t="shared" si="42"/>
        <v>0</v>
      </c>
      <c r="M52" s="631">
        <f t="shared" si="42"/>
        <v>0</v>
      </c>
      <c r="N52" s="631">
        <f t="shared" si="42"/>
        <v>0</v>
      </c>
      <c r="O52" s="631">
        <f t="shared" si="42"/>
        <v>0</v>
      </c>
      <c r="P52" s="631">
        <f t="shared" si="42"/>
        <v>0</v>
      </c>
      <c r="Q52" s="631">
        <f t="shared" si="42"/>
        <v>0</v>
      </c>
      <c r="R52" s="631">
        <f t="shared" si="42"/>
        <v>0</v>
      </c>
      <c r="S52" s="631">
        <f t="shared" si="42"/>
        <v>0</v>
      </c>
      <c r="T52" s="631">
        <f t="shared" si="42"/>
        <v>0</v>
      </c>
      <c r="U52" s="631">
        <f t="shared" si="42"/>
        <v>0</v>
      </c>
      <c r="V52" s="631">
        <f t="shared" si="42"/>
        <v>0</v>
      </c>
      <c r="W52" s="631">
        <f t="shared" si="42"/>
        <v>0</v>
      </c>
      <c r="X52" s="631">
        <f t="shared" si="42"/>
        <v>0</v>
      </c>
      <c r="Y52" s="631">
        <f t="shared" si="42"/>
        <v>0</v>
      </c>
      <c r="Z52" s="631">
        <f t="shared" si="42"/>
        <v>0</v>
      </c>
      <c r="AA52" s="631">
        <f t="shared" si="42"/>
        <v>0</v>
      </c>
      <c r="AB52" s="631">
        <f t="shared" si="42"/>
        <v>0</v>
      </c>
      <c r="AC52" s="631">
        <f t="shared" si="42"/>
        <v>0</v>
      </c>
      <c r="AD52" s="631">
        <f t="shared" si="42"/>
        <v>0</v>
      </c>
      <c r="AE52" s="631">
        <f t="shared" si="42"/>
        <v>0</v>
      </c>
      <c r="AF52" s="631">
        <f t="shared" si="42"/>
        <v>0</v>
      </c>
      <c r="AG52" s="631">
        <f t="shared" si="42"/>
        <v>0</v>
      </c>
      <c r="AH52" s="631">
        <f t="shared" si="42"/>
        <v>0</v>
      </c>
      <c r="AI52" s="631">
        <f t="shared" si="42"/>
        <v>0</v>
      </c>
      <c r="AJ52" s="631">
        <f t="shared" si="42"/>
        <v>0</v>
      </c>
      <c r="AK52" s="631">
        <f t="shared" si="42"/>
        <v>0</v>
      </c>
      <c r="AL52" s="631">
        <f t="shared" si="42"/>
        <v>0</v>
      </c>
      <c r="AM52" s="631">
        <f t="shared" si="42"/>
        <v>0</v>
      </c>
      <c r="AN52" s="631">
        <f t="shared" si="42"/>
        <v>0</v>
      </c>
      <c r="AO52" s="631">
        <f t="shared" si="42"/>
        <v>0</v>
      </c>
      <c r="AP52" s="632">
        <f t="shared" si="43"/>
        <v>0</v>
      </c>
      <c r="AQ52" s="633">
        <f t="shared" si="35"/>
        <v>0</v>
      </c>
    </row>
    <row r="53" spans="1:43" ht="15" customHeight="1" x14ac:dyDescent="0.45">
      <c r="A53" s="239" t="s">
        <v>696</v>
      </c>
      <c r="B53" s="636" t="str">
        <v>Contractor Overhead</v>
      </c>
      <c r="C53" s="630" t="s">
        <v>679</v>
      </c>
      <c r="D53" s="631">
        <v>0</v>
      </c>
      <c r="E53" s="631">
        <f t="shared" si="41"/>
        <v>0</v>
      </c>
      <c r="F53" s="631">
        <f t="shared" si="42"/>
        <v>0</v>
      </c>
      <c r="G53" s="631">
        <f t="shared" si="42"/>
        <v>0</v>
      </c>
      <c r="H53" s="631">
        <f t="shared" si="42"/>
        <v>0</v>
      </c>
      <c r="I53" s="631">
        <f t="shared" si="42"/>
        <v>0</v>
      </c>
      <c r="J53" s="631">
        <f t="shared" si="42"/>
        <v>0</v>
      </c>
      <c r="K53" s="631">
        <f t="shared" si="42"/>
        <v>0</v>
      </c>
      <c r="L53" s="631">
        <f t="shared" si="42"/>
        <v>0</v>
      </c>
      <c r="M53" s="631">
        <f t="shared" si="42"/>
        <v>0</v>
      </c>
      <c r="N53" s="631">
        <f t="shared" si="42"/>
        <v>0</v>
      </c>
      <c r="O53" s="631">
        <f t="shared" si="42"/>
        <v>0</v>
      </c>
      <c r="P53" s="631">
        <f t="shared" si="42"/>
        <v>0</v>
      </c>
      <c r="Q53" s="631">
        <f t="shared" si="42"/>
        <v>0</v>
      </c>
      <c r="R53" s="631">
        <f t="shared" si="42"/>
        <v>0</v>
      </c>
      <c r="S53" s="631">
        <f t="shared" si="42"/>
        <v>0</v>
      </c>
      <c r="T53" s="631">
        <f t="shared" si="42"/>
        <v>0</v>
      </c>
      <c r="U53" s="631">
        <f t="shared" si="42"/>
        <v>0</v>
      </c>
      <c r="V53" s="631">
        <f t="shared" si="42"/>
        <v>0</v>
      </c>
      <c r="W53" s="631">
        <f t="shared" si="42"/>
        <v>0</v>
      </c>
      <c r="X53" s="631">
        <f t="shared" si="42"/>
        <v>0</v>
      </c>
      <c r="Y53" s="631">
        <f t="shared" si="42"/>
        <v>0</v>
      </c>
      <c r="Z53" s="631">
        <f t="shared" si="42"/>
        <v>0</v>
      </c>
      <c r="AA53" s="631">
        <f t="shared" si="42"/>
        <v>0</v>
      </c>
      <c r="AB53" s="631">
        <f t="shared" si="42"/>
        <v>0</v>
      </c>
      <c r="AC53" s="631">
        <f t="shared" si="42"/>
        <v>0</v>
      </c>
      <c r="AD53" s="631">
        <f t="shared" si="42"/>
        <v>0</v>
      </c>
      <c r="AE53" s="631">
        <f t="shared" si="42"/>
        <v>0</v>
      </c>
      <c r="AF53" s="631">
        <f t="shared" si="42"/>
        <v>0</v>
      </c>
      <c r="AG53" s="631">
        <f t="shared" si="42"/>
        <v>0</v>
      </c>
      <c r="AH53" s="631">
        <f t="shared" si="42"/>
        <v>0</v>
      </c>
      <c r="AI53" s="631">
        <f t="shared" si="42"/>
        <v>0</v>
      </c>
      <c r="AJ53" s="631">
        <f t="shared" si="42"/>
        <v>0</v>
      </c>
      <c r="AK53" s="631">
        <f t="shared" si="42"/>
        <v>0</v>
      </c>
      <c r="AL53" s="631">
        <f t="shared" si="42"/>
        <v>0</v>
      </c>
      <c r="AM53" s="631">
        <f t="shared" si="42"/>
        <v>0</v>
      </c>
      <c r="AN53" s="631">
        <f t="shared" si="42"/>
        <v>0</v>
      </c>
      <c r="AO53" s="631">
        <f t="shared" si="42"/>
        <v>0</v>
      </c>
      <c r="AP53" s="632">
        <f t="shared" si="43"/>
        <v>0</v>
      </c>
      <c r="AQ53" s="633">
        <f t="shared" si="35"/>
        <v>0</v>
      </c>
    </row>
    <row r="54" spans="1:43" ht="15" customHeight="1" x14ac:dyDescent="0.45">
      <c r="A54" s="239" t="s">
        <v>696</v>
      </c>
      <c r="B54" s="636" t="str">
        <v>Contractor Profit</v>
      </c>
      <c r="C54" s="630" t="s">
        <v>698</v>
      </c>
      <c r="D54" s="631">
        <v>0</v>
      </c>
      <c r="E54" s="631">
        <f t="shared" si="41"/>
        <v>0</v>
      </c>
      <c r="F54" s="631">
        <f t="shared" si="42"/>
        <v>0</v>
      </c>
      <c r="G54" s="631" t="e">
        <f t="shared" si="42"/>
        <v>#DIV/0!</v>
      </c>
      <c r="H54" s="631" t="e">
        <f t="shared" si="42"/>
        <v>#DIV/0!</v>
      </c>
      <c r="I54" s="631" t="e">
        <f t="shared" si="42"/>
        <v>#DIV/0!</v>
      </c>
      <c r="J54" s="631" t="e">
        <f t="shared" si="42"/>
        <v>#DIV/0!</v>
      </c>
      <c r="K54" s="631" t="e">
        <f t="shared" si="42"/>
        <v>#DIV/0!</v>
      </c>
      <c r="L54" s="631" t="e">
        <f t="shared" si="42"/>
        <v>#DIV/0!</v>
      </c>
      <c r="M54" s="631" t="e">
        <f t="shared" si="42"/>
        <v>#DIV/0!</v>
      </c>
      <c r="N54" s="631" t="e">
        <f t="shared" si="42"/>
        <v>#DIV/0!</v>
      </c>
      <c r="O54" s="631" t="e">
        <f t="shared" si="42"/>
        <v>#DIV/0!</v>
      </c>
      <c r="P54" s="631" t="e">
        <f t="shared" si="42"/>
        <v>#DIV/0!</v>
      </c>
      <c r="Q54" s="631" t="e">
        <f t="shared" si="42"/>
        <v>#DIV/0!</v>
      </c>
      <c r="R54" s="631" t="e">
        <f t="shared" si="42"/>
        <v>#DIV/0!</v>
      </c>
      <c r="S54" s="631" t="e">
        <f t="shared" si="42"/>
        <v>#DIV/0!</v>
      </c>
      <c r="T54" s="631" t="e">
        <f t="shared" si="42"/>
        <v>#DIV/0!</v>
      </c>
      <c r="U54" s="631" t="e">
        <f t="shared" si="42"/>
        <v>#DIV/0!</v>
      </c>
      <c r="V54" s="631" t="e">
        <f t="shared" si="42"/>
        <v>#DIV/0!</v>
      </c>
      <c r="W54" s="631" t="e">
        <f t="shared" si="42"/>
        <v>#DIV/0!</v>
      </c>
      <c r="X54" s="631" t="e">
        <f t="shared" si="42"/>
        <v>#DIV/0!</v>
      </c>
      <c r="Y54" s="631" t="e">
        <f t="shared" si="42"/>
        <v>#DIV/0!</v>
      </c>
      <c r="Z54" s="631" t="e">
        <f t="shared" si="42"/>
        <v>#DIV/0!</v>
      </c>
      <c r="AA54" s="631" t="e">
        <f t="shared" si="42"/>
        <v>#DIV/0!</v>
      </c>
      <c r="AB54" s="631" t="e">
        <f t="shared" si="42"/>
        <v>#DIV/0!</v>
      </c>
      <c r="AC54" s="631" t="e">
        <f t="shared" si="42"/>
        <v>#DIV/0!</v>
      </c>
      <c r="AD54" s="631" t="e">
        <f t="shared" si="42"/>
        <v>#DIV/0!</v>
      </c>
      <c r="AE54" s="631" t="e">
        <f t="shared" si="42"/>
        <v>#DIV/0!</v>
      </c>
      <c r="AF54" s="631" t="e">
        <f t="shared" si="42"/>
        <v>#DIV/0!</v>
      </c>
      <c r="AG54" s="631" t="e">
        <f t="shared" si="42"/>
        <v>#DIV/0!</v>
      </c>
      <c r="AH54" s="631" t="e">
        <f t="shared" si="42"/>
        <v>#DIV/0!</v>
      </c>
      <c r="AI54" s="631" t="e">
        <f t="shared" si="42"/>
        <v>#DIV/0!</v>
      </c>
      <c r="AJ54" s="631" t="e">
        <f t="shared" si="42"/>
        <v>#DIV/0!</v>
      </c>
      <c r="AK54" s="631" t="e">
        <f t="shared" si="42"/>
        <v>#DIV/0!</v>
      </c>
      <c r="AL54" s="631" t="e">
        <f t="shared" si="42"/>
        <v>#DIV/0!</v>
      </c>
      <c r="AM54" s="631" t="e">
        <f t="shared" si="42"/>
        <v>#DIV/0!</v>
      </c>
      <c r="AN54" s="631" t="e">
        <f t="shared" si="42"/>
        <v>#DIV/0!</v>
      </c>
      <c r="AO54" s="631" t="e">
        <f t="shared" si="42"/>
        <v>#DIV/0!</v>
      </c>
      <c r="AP54" s="632" t="e">
        <f t="shared" si="43"/>
        <v>#DIV/0!</v>
      </c>
      <c r="AQ54" s="633" t="e">
        <f t="shared" si="35"/>
        <v>#DIV/0!</v>
      </c>
    </row>
    <row r="55" spans="1:43" ht="15" customHeight="1" x14ac:dyDescent="0.45">
      <c r="A55" s="239" t="s">
        <v>696</v>
      </c>
      <c r="B55" s="636" t="str">
        <v>Contractor Construction Contingency</v>
      </c>
      <c r="C55" s="630" t="s">
        <v>679</v>
      </c>
      <c r="D55" s="631">
        <v>0</v>
      </c>
      <c r="E55" s="631">
        <f t="shared" si="41"/>
        <v>0</v>
      </c>
      <c r="F55" s="631">
        <f t="shared" si="42"/>
        <v>0</v>
      </c>
      <c r="G55" s="631">
        <f t="shared" si="42"/>
        <v>0</v>
      </c>
      <c r="H55" s="631">
        <f t="shared" si="42"/>
        <v>0</v>
      </c>
      <c r="I55" s="631">
        <f t="shared" si="42"/>
        <v>0</v>
      </c>
      <c r="J55" s="631">
        <f t="shared" si="42"/>
        <v>0</v>
      </c>
      <c r="K55" s="631">
        <f t="shared" si="42"/>
        <v>0</v>
      </c>
      <c r="L55" s="631">
        <f t="shared" si="42"/>
        <v>0</v>
      </c>
      <c r="M55" s="631">
        <f t="shared" si="42"/>
        <v>0</v>
      </c>
      <c r="N55" s="631">
        <f t="shared" si="42"/>
        <v>0</v>
      </c>
      <c r="O55" s="631">
        <f t="shared" si="42"/>
        <v>0</v>
      </c>
      <c r="P55" s="631">
        <f t="shared" si="42"/>
        <v>0</v>
      </c>
      <c r="Q55" s="631">
        <f t="shared" si="42"/>
        <v>0</v>
      </c>
      <c r="R55" s="631">
        <f t="shared" si="42"/>
        <v>0</v>
      </c>
      <c r="S55" s="631">
        <f t="shared" si="42"/>
        <v>0</v>
      </c>
      <c r="T55" s="631">
        <f t="shared" si="42"/>
        <v>0</v>
      </c>
      <c r="U55" s="631">
        <f t="shared" si="42"/>
        <v>0</v>
      </c>
      <c r="V55" s="631">
        <f t="shared" si="42"/>
        <v>0</v>
      </c>
      <c r="W55" s="631">
        <f t="shared" si="42"/>
        <v>0</v>
      </c>
      <c r="X55" s="631">
        <f t="shared" ref="F55:AO61" si="44">IF($C55="S-Curve",$D55*X$166,IF($C55="Linear",$D55*X$167,IF($C55="Closing",$D55*X$168,IF($C55="Completion",$D55*X$169,IF($C55="Conversion",$D55*X$170,0)))))</f>
        <v>0</v>
      </c>
      <c r="Y55" s="631">
        <f t="shared" si="44"/>
        <v>0</v>
      </c>
      <c r="Z55" s="631">
        <f t="shared" si="44"/>
        <v>0</v>
      </c>
      <c r="AA55" s="631">
        <f t="shared" si="44"/>
        <v>0</v>
      </c>
      <c r="AB55" s="631">
        <f t="shared" si="44"/>
        <v>0</v>
      </c>
      <c r="AC55" s="631">
        <f t="shared" si="44"/>
        <v>0</v>
      </c>
      <c r="AD55" s="631">
        <f t="shared" si="44"/>
        <v>0</v>
      </c>
      <c r="AE55" s="631">
        <f t="shared" si="44"/>
        <v>0</v>
      </c>
      <c r="AF55" s="631">
        <f t="shared" si="44"/>
        <v>0</v>
      </c>
      <c r="AG55" s="631">
        <f t="shared" si="44"/>
        <v>0</v>
      </c>
      <c r="AH55" s="631">
        <f t="shared" si="44"/>
        <v>0</v>
      </c>
      <c r="AI55" s="631">
        <f t="shared" si="44"/>
        <v>0</v>
      </c>
      <c r="AJ55" s="631">
        <f t="shared" si="44"/>
        <v>0</v>
      </c>
      <c r="AK55" s="631">
        <f t="shared" si="44"/>
        <v>0</v>
      </c>
      <c r="AL55" s="631">
        <f t="shared" si="44"/>
        <v>0</v>
      </c>
      <c r="AM55" s="631">
        <f t="shared" si="44"/>
        <v>0</v>
      </c>
      <c r="AN55" s="631">
        <f t="shared" si="44"/>
        <v>0</v>
      </c>
      <c r="AO55" s="631">
        <f t="shared" si="44"/>
        <v>0</v>
      </c>
      <c r="AP55" s="632">
        <f t="shared" si="43"/>
        <v>0</v>
      </c>
      <c r="AQ55" s="633">
        <f t="shared" si="35"/>
        <v>0</v>
      </c>
    </row>
    <row r="56" spans="1:43" ht="15" customHeight="1" x14ac:dyDescent="0.45">
      <c r="A56" s="239" t="s">
        <v>696</v>
      </c>
      <c r="B56" s="636" t="str">
        <v>Owner Hard Cost Contingency</v>
      </c>
      <c r="C56" s="630" t="s">
        <v>679</v>
      </c>
      <c r="D56" s="631">
        <v>0</v>
      </c>
      <c r="E56" s="631">
        <f t="shared" si="41"/>
        <v>0</v>
      </c>
      <c r="F56" s="631">
        <f t="shared" si="44"/>
        <v>0</v>
      </c>
      <c r="G56" s="631">
        <f t="shared" si="44"/>
        <v>0</v>
      </c>
      <c r="H56" s="631">
        <f t="shared" si="44"/>
        <v>0</v>
      </c>
      <c r="I56" s="631">
        <f t="shared" si="44"/>
        <v>0</v>
      </c>
      <c r="J56" s="631">
        <f t="shared" si="44"/>
        <v>0</v>
      </c>
      <c r="K56" s="631">
        <f t="shared" si="44"/>
        <v>0</v>
      </c>
      <c r="L56" s="631">
        <f t="shared" si="44"/>
        <v>0</v>
      </c>
      <c r="M56" s="631">
        <f t="shared" si="44"/>
        <v>0</v>
      </c>
      <c r="N56" s="631">
        <f t="shared" si="44"/>
        <v>0</v>
      </c>
      <c r="O56" s="631">
        <f t="shared" si="44"/>
        <v>0</v>
      </c>
      <c r="P56" s="631">
        <f t="shared" si="44"/>
        <v>0</v>
      </c>
      <c r="Q56" s="631">
        <f t="shared" si="44"/>
        <v>0</v>
      </c>
      <c r="R56" s="631">
        <f t="shared" si="44"/>
        <v>0</v>
      </c>
      <c r="S56" s="631">
        <f t="shared" si="44"/>
        <v>0</v>
      </c>
      <c r="T56" s="631">
        <f t="shared" si="44"/>
        <v>0</v>
      </c>
      <c r="U56" s="631">
        <f t="shared" si="44"/>
        <v>0</v>
      </c>
      <c r="V56" s="631">
        <f t="shared" si="44"/>
        <v>0</v>
      </c>
      <c r="W56" s="631">
        <f t="shared" si="44"/>
        <v>0</v>
      </c>
      <c r="X56" s="631">
        <f t="shared" si="44"/>
        <v>0</v>
      </c>
      <c r="Y56" s="631">
        <f t="shared" si="44"/>
        <v>0</v>
      </c>
      <c r="Z56" s="631">
        <f t="shared" si="44"/>
        <v>0</v>
      </c>
      <c r="AA56" s="631">
        <f t="shared" si="44"/>
        <v>0</v>
      </c>
      <c r="AB56" s="631">
        <f t="shared" si="44"/>
        <v>0</v>
      </c>
      <c r="AC56" s="631">
        <f t="shared" si="44"/>
        <v>0</v>
      </c>
      <c r="AD56" s="631">
        <f t="shared" si="44"/>
        <v>0</v>
      </c>
      <c r="AE56" s="631">
        <f t="shared" si="44"/>
        <v>0</v>
      </c>
      <c r="AF56" s="631">
        <f t="shared" si="44"/>
        <v>0</v>
      </c>
      <c r="AG56" s="631">
        <f t="shared" si="44"/>
        <v>0</v>
      </c>
      <c r="AH56" s="631">
        <f t="shared" si="44"/>
        <v>0</v>
      </c>
      <c r="AI56" s="631">
        <f t="shared" si="44"/>
        <v>0</v>
      </c>
      <c r="AJ56" s="631">
        <f t="shared" si="44"/>
        <v>0</v>
      </c>
      <c r="AK56" s="631">
        <f t="shared" si="44"/>
        <v>0</v>
      </c>
      <c r="AL56" s="631">
        <f t="shared" si="44"/>
        <v>0</v>
      </c>
      <c r="AM56" s="631">
        <f t="shared" si="44"/>
        <v>0</v>
      </c>
      <c r="AN56" s="631">
        <f t="shared" si="44"/>
        <v>0</v>
      </c>
      <c r="AO56" s="631">
        <f t="shared" si="44"/>
        <v>0</v>
      </c>
      <c r="AP56" s="632">
        <f t="shared" si="43"/>
        <v>0</v>
      </c>
      <c r="AQ56" s="633">
        <f t="shared" si="35"/>
        <v>0</v>
      </c>
    </row>
    <row r="57" spans="1:43" ht="15" customHeight="1" x14ac:dyDescent="0.45">
      <c r="A57" s="239" t="s">
        <v>696</v>
      </c>
      <c r="B57" s="636" t="str">
        <v>Furniture, Fixtures, and Equipment</v>
      </c>
      <c r="C57" s="630" t="s">
        <v>679</v>
      </c>
      <c r="D57" s="631">
        <v>0</v>
      </c>
      <c r="E57" s="631">
        <f t="shared" si="41"/>
        <v>0</v>
      </c>
      <c r="F57" s="631">
        <f t="shared" si="44"/>
        <v>0</v>
      </c>
      <c r="G57" s="631">
        <f t="shared" si="44"/>
        <v>0</v>
      </c>
      <c r="H57" s="631">
        <f t="shared" si="44"/>
        <v>0</v>
      </c>
      <c r="I57" s="631">
        <f t="shared" si="44"/>
        <v>0</v>
      </c>
      <c r="J57" s="631">
        <f t="shared" si="44"/>
        <v>0</v>
      </c>
      <c r="K57" s="631">
        <f t="shared" si="44"/>
        <v>0</v>
      </c>
      <c r="L57" s="631">
        <f t="shared" si="44"/>
        <v>0</v>
      </c>
      <c r="M57" s="631">
        <f t="shared" si="44"/>
        <v>0</v>
      </c>
      <c r="N57" s="631">
        <f t="shared" si="44"/>
        <v>0</v>
      </c>
      <c r="O57" s="631">
        <f t="shared" si="44"/>
        <v>0</v>
      </c>
      <c r="P57" s="631">
        <f t="shared" si="44"/>
        <v>0</v>
      </c>
      <c r="Q57" s="631">
        <f t="shared" si="44"/>
        <v>0</v>
      </c>
      <c r="R57" s="631">
        <f t="shared" si="44"/>
        <v>0</v>
      </c>
      <c r="S57" s="631">
        <f t="shared" si="44"/>
        <v>0</v>
      </c>
      <c r="T57" s="631">
        <f t="shared" si="44"/>
        <v>0</v>
      </c>
      <c r="U57" s="631">
        <f t="shared" si="44"/>
        <v>0</v>
      </c>
      <c r="V57" s="631">
        <f t="shared" si="44"/>
        <v>0</v>
      </c>
      <c r="W57" s="631">
        <f t="shared" si="44"/>
        <v>0</v>
      </c>
      <c r="X57" s="631">
        <f t="shared" si="44"/>
        <v>0</v>
      </c>
      <c r="Y57" s="631">
        <f t="shared" si="44"/>
        <v>0</v>
      </c>
      <c r="Z57" s="631">
        <f t="shared" si="44"/>
        <v>0</v>
      </c>
      <c r="AA57" s="631">
        <f t="shared" si="44"/>
        <v>0</v>
      </c>
      <c r="AB57" s="631">
        <f t="shared" si="44"/>
        <v>0</v>
      </c>
      <c r="AC57" s="631">
        <f t="shared" si="44"/>
        <v>0</v>
      </c>
      <c r="AD57" s="631">
        <f t="shared" si="44"/>
        <v>0</v>
      </c>
      <c r="AE57" s="631">
        <f t="shared" si="44"/>
        <v>0</v>
      </c>
      <c r="AF57" s="631">
        <f t="shared" si="44"/>
        <v>0</v>
      </c>
      <c r="AG57" s="631">
        <f t="shared" si="44"/>
        <v>0</v>
      </c>
      <c r="AH57" s="631">
        <f t="shared" si="44"/>
        <v>0</v>
      </c>
      <c r="AI57" s="631">
        <f t="shared" si="44"/>
        <v>0</v>
      </c>
      <c r="AJ57" s="631">
        <f t="shared" si="44"/>
        <v>0</v>
      </c>
      <c r="AK57" s="631">
        <f t="shared" si="44"/>
        <v>0</v>
      </c>
      <c r="AL57" s="631">
        <f t="shared" si="44"/>
        <v>0</v>
      </c>
      <c r="AM57" s="631">
        <f t="shared" si="44"/>
        <v>0</v>
      </c>
      <c r="AN57" s="631">
        <f t="shared" si="44"/>
        <v>0</v>
      </c>
      <c r="AO57" s="631">
        <f t="shared" si="44"/>
        <v>0</v>
      </c>
      <c r="AP57" s="632">
        <f t="shared" si="43"/>
        <v>0</v>
      </c>
      <c r="AQ57" s="633">
        <f t="shared" si="35"/>
        <v>0</v>
      </c>
    </row>
    <row r="58" spans="1:43" ht="15" customHeight="1" x14ac:dyDescent="0.45">
      <c r="A58" s="239" t="s">
        <v>696</v>
      </c>
      <c r="B58" s="636" t="str">
        <v>Building Permits</v>
      </c>
      <c r="C58" s="630" t="s">
        <v>671</v>
      </c>
      <c r="D58" s="631">
        <v>0</v>
      </c>
      <c r="E58" s="631">
        <f t="shared" si="41"/>
        <v>0</v>
      </c>
      <c r="F58" s="631">
        <f t="shared" si="44"/>
        <v>0</v>
      </c>
      <c r="G58" s="631">
        <f t="shared" si="44"/>
        <v>0</v>
      </c>
      <c r="H58" s="631">
        <f t="shared" si="44"/>
        <v>0</v>
      </c>
      <c r="I58" s="631">
        <f t="shared" si="44"/>
        <v>0</v>
      </c>
      <c r="J58" s="631">
        <f t="shared" si="44"/>
        <v>0</v>
      </c>
      <c r="K58" s="631">
        <f t="shared" si="44"/>
        <v>0</v>
      </c>
      <c r="L58" s="631">
        <f t="shared" si="44"/>
        <v>0</v>
      </c>
      <c r="M58" s="631">
        <f t="shared" si="44"/>
        <v>0</v>
      </c>
      <c r="N58" s="631">
        <f t="shared" si="44"/>
        <v>0</v>
      </c>
      <c r="O58" s="631">
        <f t="shared" si="44"/>
        <v>0</v>
      </c>
      <c r="P58" s="631">
        <f t="shared" si="44"/>
        <v>0</v>
      </c>
      <c r="Q58" s="631">
        <f t="shared" si="44"/>
        <v>0</v>
      </c>
      <c r="R58" s="631">
        <f t="shared" si="44"/>
        <v>0</v>
      </c>
      <c r="S58" s="631">
        <f t="shared" si="44"/>
        <v>0</v>
      </c>
      <c r="T58" s="631">
        <f t="shared" si="44"/>
        <v>0</v>
      </c>
      <c r="U58" s="631">
        <f t="shared" si="44"/>
        <v>0</v>
      </c>
      <c r="V58" s="631">
        <f t="shared" si="44"/>
        <v>0</v>
      </c>
      <c r="W58" s="631">
        <f t="shared" si="44"/>
        <v>0</v>
      </c>
      <c r="X58" s="631">
        <f t="shared" si="44"/>
        <v>0</v>
      </c>
      <c r="Y58" s="631">
        <f t="shared" si="44"/>
        <v>0</v>
      </c>
      <c r="Z58" s="631">
        <f t="shared" si="44"/>
        <v>0</v>
      </c>
      <c r="AA58" s="631">
        <f t="shared" si="44"/>
        <v>0</v>
      </c>
      <c r="AB58" s="631">
        <f t="shared" si="44"/>
        <v>0</v>
      </c>
      <c r="AC58" s="631">
        <f t="shared" si="44"/>
        <v>0</v>
      </c>
      <c r="AD58" s="631">
        <f t="shared" si="44"/>
        <v>0</v>
      </c>
      <c r="AE58" s="631">
        <f t="shared" si="44"/>
        <v>0</v>
      </c>
      <c r="AF58" s="631">
        <f t="shared" si="44"/>
        <v>0</v>
      </c>
      <c r="AG58" s="631">
        <f t="shared" si="44"/>
        <v>0</v>
      </c>
      <c r="AH58" s="631">
        <f t="shared" si="44"/>
        <v>0</v>
      </c>
      <c r="AI58" s="631">
        <f t="shared" si="44"/>
        <v>0</v>
      </c>
      <c r="AJ58" s="631">
        <f t="shared" si="44"/>
        <v>0</v>
      </c>
      <c r="AK58" s="631">
        <f t="shared" si="44"/>
        <v>0</v>
      </c>
      <c r="AL58" s="631">
        <f t="shared" si="44"/>
        <v>0</v>
      </c>
      <c r="AM58" s="631">
        <f t="shared" si="44"/>
        <v>0</v>
      </c>
      <c r="AN58" s="631">
        <f t="shared" si="44"/>
        <v>0</v>
      </c>
      <c r="AO58" s="631">
        <f t="shared" si="44"/>
        <v>0</v>
      </c>
      <c r="AP58" s="632">
        <f t="shared" si="43"/>
        <v>0</v>
      </c>
      <c r="AQ58" s="633">
        <f t="shared" si="35"/>
        <v>0</v>
      </c>
    </row>
    <row r="59" spans="1:43" ht="15" customHeight="1" x14ac:dyDescent="0.45">
      <c r="A59" s="239" t="s">
        <v>696</v>
      </c>
      <c r="B59" s="636" t="str">
        <v>Other (Specify)</v>
      </c>
      <c r="C59" s="630" t="s">
        <v>698</v>
      </c>
      <c r="D59" s="631">
        <v>0</v>
      </c>
      <c r="E59" s="631">
        <f t="shared" si="41"/>
        <v>0</v>
      </c>
      <c r="F59" s="631">
        <f t="shared" si="44"/>
        <v>0</v>
      </c>
      <c r="G59" s="631" t="e">
        <f t="shared" si="44"/>
        <v>#DIV/0!</v>
      </c>
      <c r="H59" s="631" t="e">
        <f t="shared" si="44"/>
        <v>#DIV/0!</v>
      </c>
      <c r="I59" s="631" t="e">
        <f t="shared" si="44"/>
        <v>#DIV/0!</v>
      </c>
      <c r="J59" s="631" t="e">
        <f t="shared" si="44"/>
        <v>#DIV/0!</v>
      </c>
      <c r="K59" s="631" t="e">
        <f t="shared" si="44"/>
        <v>#DIV/0!</v>
      </c>
      <c r="L59" s="631" t="e">
        <f t="shared" si="44"/>
        <v>#DIV/0!</v>
      </c>
      <c r="M59" s="631" t="e">
        <f t="shared" si="44"/>
        <v>#DIV/0!</v>
      </c>
      <c r="N59" s="631" t="e">
        <f t="shared" si="44"/>
        <v>#DIV/0!</v>
      </c>
      <c r="O59" s="631" t="e">
        <f t="shared" si="44"/>
        <v>#DIV/0!</v>
      </c>
      <c r="P59" s="631" t="e">
        <f t="shared" si="44"/>
        <v>#DIV/0!</v>
      </c>
      <c r="Q59" s="631" t="e">
        <f t="shared" si="44"/>
        <v>#DIV/0!</v>
      </c>
      <c r="R59" s="631" t="e">
        <f t="shared" si="44"/>
        <v>#DIV/0!</v>
      </c>
      <c r="S59" s="631" t="e">
        <f t="shared" si="44"/>
        <v>#DIV/0!</v>
      </c>
      <c r="T59" s="631" t="e">
        <f t="shared" si="44"/>
        <v>#DIV/0!</v>
      </c>
      <c r="U59" s="631" t="e">
        <f t="shared" si="44"/>
        <v>#DIV/0!</v>
      </c>
      <c r="V59" s="631" t="e">
        <f t="shared" si="44"/>
        <v>#DIV/0!</v>
      </c>
      <c r="W59" s="631" t="e">
        <f t="shared" si="44"/>
        <v>#DIV/0!</v>
      </c>
      <c r="X59" s="631" t="e">
        <f t="shared" si="44"/>
        <v>#DIV/0!</v>
      </c>
      <c r="Y59" s="631" t="e">
        <f t="shared" si="44"/>
        <v>#DIV/0!</v>
      </c>
      <c r="Z59" s="631" t="e">
        <f t="shared" si="44"/>
        <v>#DIV/0!</v>
      </c>
      <c r="AA59" s="631" t="e">
        <f t="shared" si="44"/>
        <v>#DIV/0!</v>
      </c>
      <c r="AB59" s="631" t="e">
        <f t="shared" si="44"/>
        <v>#DIV/0!</v>
      </c>
      <c r="AC59" s="631" t="e">
        <f t="shared" si="44"/>
        <v>#DIV/0!</v>
      </c>
      <c r="AD59" s="631" t="e">
        <f t="shared" si="44"/>
        <v>#DIV/0!</v>
      </c>
      <c r="AE59" s="631" t="e">
        <f t="shared" si="44"/>
        <v>#DIV/0!</v>
      </c>
      <c r="AF59" s="631" t="e">
        <f t="shared" si="44"/>
        <v>#DIV/0!</v>
      </c>
      <c r="AG59" s="631" t="e">
        <f t="shared" si="44"/>
        <v>#DIV/0!</v>
      </c>
      <c r="AH59" s="631" t="e">
        <f t="shared" si="44"/>
        <v>#DIV/0!</v>
      </c>
      <c r="AI59" s="631" t="e">
        <f t="shared" si="44"/>
        <v>#DIV/0!</v>
      </c>
      <c r="AJ59" s="631" t="e">
        <f t="shared" si="44"/>
        <v>#DIV/0!</v>
      </c>
      <c r="AK59" s="631" t="e">
        <f t="shared" si="44"/>
        <v>#DIV/0!</v>
      </c>
      <c r="AL59" s="631" t="e">
        <f t="shared" si="44"/>
        <v>#DIV/0!</v>
      </c>
      <c r="AM59" s="631" t="e">
        <f t="shared" si="44"/>
        <v>#DIV/0!</v>
      </c>
      <c r="AN59" s="631" t="e">
        <f t="shared" si="44"/>
        <v>#DIV/0!</v>
      </c>
      <c r="AO59" s="631" t="e">
        <f t="shared" si="44"/>
        <v>#DIV/0!</v>
      </c>
      <c r="AP59" s="632" t="e">
        <f t="shared" si="43"/>
        <v>#DIV/0!</v>
      </c>
      <c r="AQ59" s="633" t="e">
        <f t="shared" si="35"/>
        <v>#DIV/0!</v>
      </c>
    </row>
    <row r="60" spans="1:43" ht="15" customHeight="1" x14ac:dyDescent="0.45">
      <c r="A60" s="239" t="s">
        <v>696</v>
      </c>
      <c r="B60" s="636" t="str">
        <v>Other (Specify)</v>
      </c>
      <c r="C60" s="630" t="s">
        <v>698</v>
      </c>
      <c r="D60" s="631">
        <v>0</v>
      </c>
      <c r="E60" s="631">
        <f t="shared" si="41"/>
        <v>0</v>
      </c>
      <c r="F60" s="631">
        <f t="shared" si="44"/>
        <v>0</v>
      </c>
      <c r="G60" s="631" t="e">
        <f t="shared" si="44"/>
        <v>#DIV/0!</v>
      </c>
      <c r="H60" s="631" t="e">
        <f t="shared" si="44"/>
        <v>#DIV/0!</v>
      </c>
      <c r="I60" s="631" t="e">
        <f t="shared" si="44"/>
        <v>#DIV/0!</v>
      </c>
      <c r="J60" s="631" t="e">
        <f t="shared" si="44"/>
        <v>#DIV/0!</v>
      </c>
      <c r="K60" s="631" t="e">
        <f t="shared" si="44"/>
        <v>#DIV/0!</v>
      </c>
      <c r="L60" s="631" t="e">
        <f t="shared" si="44"/>
        <v>#DIV/0!</v>
      </c>
      <c r="M60" s="631" t="e">
        <f t="shared" si="44"/>
        <v>#DIV/0!</v>
      </c>
      <c r="N60" s="631" t="e">
        <f t="shared" si="44"/>
        <v>#DIV/0!</v>
      </c>
      <c r="O60" s="631" t="e">
        <f t="shared" si="44"/>
        <v>#DIV/0!</v>
      </c>
      <c r="P60" s="631" t="e">
        <f t="shared" si="44"/>
        <v>#DIV/0!</v>
      </c>
      <c r="Q60" s="631" t="e">
        <f t="shared" si="44"/>
        <v>#DIV/0!</v>
      </c>
      <c r="R60" s="631" t="e">
        <f t="shared" si="44"/>
        <v>#DIV/0!</v>
      </c>
      <c r="S60" s="631" t="e">
        <f t="shared" si="44"/>
        <v>#DIV/0!</v>
      </c>
      <c r="T60" s="631" t="e">
        <f t="shared" si="44"/>
        <v>#DIV/0!</v>
      </c>
      <c r="U60" s="631" t="e">
        <f t="shared" si="44"/>
        <v>#DIV/0!</v>
      </c>
      <c r="V60" s="631" t="e">
        <f t="shared" si="44"/>
        <v>#DIV/0!</v>
      </c>
      <c r="W60" s="631" t="e">
        <f t="shared" si="44"/>
        <v>#DIV/0!</v>
      </c>
      <c r="X60" s="631" t="e">
        <f t="shared" si="44"/>
        <v>#DIV/0!</v>
      </c>
      <c r="Y60" s="631" t="e">
        <f t="shared" si="44"/>
        <v>#DIV/0!</v>
      </c>
      <c r="Z60" s="631" t="e">
        <f t="shared" si="44"/>
        <v>#DIV/0!</v>
      </c>
      <c r="AA60" s="631" t="e">
        <f t="shared" si="44"/>
        <v>#DIV/0!</v>
      </c>
      <c r="AB60" s="631" t="e">
        <f t="shared" si="44"/>
        <v>#DIV/0!</v>
      </c>
      <c r="AC60" s="631" t="e">
        <f t="shared" si="44"/>
        <v>#DIV/0!</v>
      </c>
      <c r="AD60" s="631" t="e">
        <f t="shared" si="44"/>
        <v>#DIV/0!</v>
      </c>
      <c r="AE60" s="631" t="e">
        <f t="shared" si="44"/>
        <v>#DIV/0!</v>
      </c>
      <c r="AF60" s="631" t="e">
        <f t="shared" si="44"/>
        <v>#DIV/0!</v>
      </c>
      <c r="AG60" s="631" t="e">
        <f t="shared" si="44"/>
        <v>#DIV/0!</v>
      </c>
      <c r="AH60" s="631" t="e">
        <f t="shared" si="44"/>
        <v>#DIV/0!</v>
      </c>
      <c r="AI60" s="631" t="e">
        <f t="shared" si="44"/>
        <v>#DIV/0!</v>
      </c>
      <c r="AJ60" s="631" t="e">
        <f t="shared" si="44"/>
        <v>#DIV/0!</v>
      </c>
      <c r="AK60" s="631" t="e">
        <f t="shared" si="44"/>
        <v>#DIV/0!</v>
      </c>
      <c r="AL60" s="631" t="e">
        <f t="shared" si="44"/>
        <v>#DIV/0!</v>
      </c>
      <c r="AM60" s="631" t="e">
        <f t="shared" si="44"/>
        <v>#DIV/0!</v>
      </c>
      <c r="AN60" s="631" t="e">
        <f t="shared" si="44"/>
        <v>#DIV/0!</v>
      </c>
      <c r="AO60" s="631" t="e">
        <f t="shared" si="44"/>
        <v>#DIV/0!</v>
      </c>
      <c r="AP60" s="632" t="e">
        <f t="shared" si="43"/>
        <v>#DIV/0!</v>
      </c>
      <c r="AQ60" s="633" t="e">
        <f t="shared" si="35"/>
        <v>#DIV/0!</v>
      </c>
    </row>
    <row r="61" spans="1:43" ht="15" customHeight="1" x14ac:dyDescent="0.45">
      <c r="A61" s="239" t="s">
        <v>696</v>
      </c>
      <c r="B61" s="636" t="str">
        <v>Other (Specify)</v>
      </c>
      <c r="C61" s="630" t="s">
        <v>698</v>
      </c>
      <c r="D61" s="631">
        <v>0</v>
      </c>
      <c r="E61" s="631">
        <f t="shared" si="41"/>
        <v>0</v>
      </c>
      <c r="F61" s="631">
        <f t="shared" si="44"/>
        <v>0</v>
      </c>
      <c r="G61" s="631" t="e">
        <f t="shared" si="44"/>
        <v>#DIV/0!</v>
      </c>
      <c r="H61" s="631" t="e">
        <f t="shared" si="44"/>
        <v>#DIV/0!</v>
      </c>
      <c r="I61" s="631" t="e">
        <f t="shared" si="44"/>
        <v>#DIV/0!</v>
      </c>
      <c r="J61" s="631" t="e">
        <f t="shared" si="44"/>
        <v>#DIV/0!</v>
      </c>
      <c r="K61" s="631" t="e">
        <f t="shared" si="44"/>
        <v>#DIV/0!</v>
      </c>
      <c r="L61" s="631" t="e">
        <f t="shared" si="44"/>
        <v>#DIV/0!</v>
      </c>
      <c r="M61" s="631" t="e">
        <f t="shared" si="44"/>
        <v>#DIV/0!</v>
      </c>
      <c r="N61" s="631" t="e">
        <f t="shared" si="44"/>
        <v>#DIV/0!</v>
      </c>
      <c r="O61" s="631" t="e">
        <f t="shared" si="44"/>
        <v>#DIV/0!</v>
      </c>
      <c r="P61" s="631" t="e">
        <f t="shared" si="44"/>
        <v>#DIV/0!</v>
      </c>
      <c r="Q61" s="631" t="e">
        <f t="shared" si="44"/>
        <v>#DIV/0!</v>
      </c>
      <c r="R61" s="631" t="e">
        <f t="shared" si="44"/>
        <v>#DIV/0!</v>
      </c>
      <c r="S61" s="631" t="e">
        <f t="shared" si="44"/>
        <v>#DIV/0!</v>
      </c>
      <c r="T61" s="631" t="e">
        <f t="shared" si="44"/>
        <v>#DIV/0!</v>
      </c>
      <c r="U61" s="631" t="e">
        <f t="shared" si="44"/>
        <v>#DIV/0!</v>
      </c>
      <c r="V61" s="631" t="e">
        <f t="shared" si="44"/>
        <v>#DIV/0!</v>
      </c>
      <c r="W61" s="631" t="e">
        <f t="shared" si="44"/>
        <v>#DIV/0!</v>
      </c>
      <c r="X61" s="631" t="e">
        <f t="shared" si="44"/>
        <v>#DIV/0!</v>
      </c>
      <c r="Y61" s="631" t="e">
        <f t="shared" si="44"/>
        <v>#DIV/0!</v>
      </c>
      <c r="Z61" s="631" t="e">
        <f t="shared" si="44"/>
        <v>#DIV/0!</v>
      </c>
      <c r="AA61" s="631" t="e">
        <f t="shared" si="44"/>
        <v>#DIV/0!</v>
      </c>
      <c r="AB61" s="631" t="e">
        <f t="shared" si="44"/>
        <v>#DIV/0!</v>
      </c>
      <c r="AC61" s="631" t="e">
        <f t="shared" si="44"/>
        <v>#DIV/0!</v>
      </c>
      <c r="AD61" s="631" t="e">
        <f t="shared" si="44"/>
        <v>#DIV/0!</v>
      </c>
      <c r="AE61" s="631" t="e">
        <f t="shared" si="44"/>
        <v>#DIV/0!</v>
      </c>
      <c r="AF61" s="631" t="e">
        <f t="shared" si="44"/>
        <v>#DIV/0!</v>
      </c>
      <c r="AG61" s="631" t="e">
        <f t="shared" si="44"/>
        <v>#DIV/0!</v>
      </c>
      <c r="AH61" s="631" t="e">
        <f t="shared" si="44"/>
        <v>#DIV/0!</v>
      </c>
      <c r="AI61" s="631" t="e">
        <f t="shared" si="44"/>
        <v>#DIV/0!</v>
      </c>
      <c r="AJ61" s="631" t="e">
        <f t="shared" si="44"/>
        <v>#DIV/0!</v>
      </c>
      <c r="AK61" s="631" t="e">
        <f t="shared" si="44"/>
        <v>#DIV/0!</v>
      </c>
      <c r="AL61" s="631" t="e">
        <f t="shared" si="44"/>
        <v>#DIV/0!</v>
      </c>
      <c r="AM61" s="631" t="e">
        <f t="shared" si="44"/>
        <v>#DIV/0!</v>
      </c>
      <c r="AN61" s="631" t="e">
        <f t="shared" si="44"/>
        <v>#DIV/0!</v>
      </c>
      <c r="AO61" s="631" t="e">
        <f t="shared" si="44"/>
        <v>#DIV/0!</v>
      </c>
      <c r="AP61" s="632" t="e">
        <f t="shared" si="43"/>
        <v>#DIV/0!</v>
      </c>
      <c r="AQ61" s="633" t="e">
        <f t="shared" si="35"/>
        <v>#DIV/0!</v>
      </c>
    </row>
    <row r="62" spans="1:43" ht="15" customHeight="1" x14ac:dyDescent="0.45">
      <c r="A62" s="239" t="s">
        <v>676</v>
      </c>
      <c r="B62" s="650"/>
      <c r="C62" s="765" t="s">
        <v>518</v>
      </c>
      <c r="D62" s="759">
        <v>0</v>
      </c>
      <c r="E62" s="759">
        <f>SUM(E48:E61)</f>
        <v>0</v>
      </c>
      <c r="F62" s="759">
        <f t="shared" ref="F62:AO62" si="45">SUM(F48:F61)</f>
        <v>0</v>
      </c>
      <c r="G62" s="759" t="e">
        <f t="shared" si="45"/>
        <v>#DIV/0!</v>
      </c>
      <c r="H62" s="759" t="e">
        <f t="shared" si="45"/>
        <v>#DIV/0!</v>
      </c>
      <c r="I62" s="759" t="e">
        <f t="shared" si="45"/>
        <v>#DIV/0!</v>
      </c>
      <c r="J62" s="759" t="e">
        <f t="shared" si="45"/>
        <v>#DIV/0!</v>
      </c>
      <c r="K62" s="759" t="e">
        <f t="shared" si="45"/>
        <v>#DIV/0!</v>
      </c>
      <c r="L62" s="759" t="e">
        <f t="shared" si="45"/>
        <v>#DIV/0!</v>
      </c>
      <c r="M62" s="759" t="e">
        <f t="shared" si="45"/>
        <v>#DIV/0!</v>
      </c>
      <c r="N62" s="759" t="e">
        <f t="shared" si="45"/>
        <v>#DIV/0!</v>
      </c>
      <c r="O62" s="759" t="e">
        <f t="shared" si="45"/>
        <v>#DIV/0!</v>
      </c>
      <c r="P62" s="759" t="e">
        <f t="shared" si="45"/>
        <v>#DIV/0!</v>
      </c>
      <c r="Q62" s="759" t="e">
        <f t="shared" si="45"/>
        <v>#DIV/0!</v>
      </c>
      <c r="R62" s="759" t="e">
        <f t="shared" si="45"/>
        <v>#DIV/0!</v>
      </c>
      <c r="S62" s="759" t="e">
        <f t="shared" si="45"/>
        <v>#DIV/0!</v>
      </c>
      <c r="T62" s="759" t="e">
        <f t="shared" si="45"/>
        <v>#DIV/0!</v>
      </c>
      <c r="U62" s="759" t="e">
        <f t="shared" si="45"/>
        <v>#DIV/0!</v>
      </c>
      <c r="V62" s="759" t="e">
        <f t="shared" si="45"/>
        <v>#DIV/0!</v>
      </c>
      <c r="W62" s="759" t="e">
        <f t="shared" si="45"/>
        <v>#DIV/0!</v>
      </c>
      <c r="X62" s="759" t="e">
        <f t="shared" si="45"/>
        <v>#DIV/0!</v>
      </c>
      <c r="Y62" s="759" t="e">
        <f t="shared" si="45"/>
        <v>#DIV/0!</v>
      </c>
      <c r="Z62" s="759" t="e">
        <f t="shared" si="45"/>
        <v>#DIV/0!</v>
      </c>
      <c r="AA62" s="759" t="e">
        <f t="shared" si="45"/>
        <v>#DIV/0!</v>
      </c>
      <c r="AB62" s="759" t="e">
        <f t="shared" si="45"/>
        <v>#DIV/0!</v>
      </c>
      <c r="AC62" s="759" t="e">
        <f t="shared" si="45"/>
        <v>#DIV/0!</v>
      </c>
      <c r="AD62" s="759" t="e">
        <f t="shared" si="45"/>
        <v>#DIV/0!</v>
      </c>
      <c r="AE62" s="759" t="e">
        <f t="shared" si="45"/>
        <v>#DIV/0!</v>
      </c>
      <c r="AF62" s="759" t="e">
        <f t="shared" si="45"/>
        <v>#DIV/0!</v>
      </c>
      <c r="AG62" s="759" t="e">
        <f t="shared" si="45"/>
        <v>#DIV/0!</v>
      </c>
      <c r="AH62" s="759" t="e">
        <f t="shared" si="45"/>
        <v>#DIV/0!</v>
      </c>
      <c r="AI62" s="759" t="e">
        <f t="shared" si="45"/>
        <v>#DIV/0!</v>
      </c>
      <c r="AJ62" s="759" t="e">
        <f t="shared" si="45"/>
        <v>#DIV/0!</v>
      </c>
      <c r="AK62" s="759" t="e">
        <f t="shared" si="45"/>
        <v>#DIV/0!</v>
      </c>
      <c r="AL62" s="759" t="e">
        <f t="shared" si="45"/>
        <v>#DIV/0!</v>
      </c>
      <c r="AM62" s="759" t="e">
        <f t="shared" si="45"/>
        <v>#DIV/0!</v>
      </c>
      <c r="AN62" s="759" t="e">
        <f t="shared" si="45"/>
        <v>#DIV/0!</v>
      </c>
      <c r="AO62" s="759" t="e">
        <f t="shared" si="45"/>
        <v>#DIV/0!</v>
      </c>
      <c r="AP62" s="648" t="e">
        <f t="shared" si="43"/>
        <v>#DIV/0!</v>
      </c>
      <c r="AQ62" s="649" t="e">
        <f t="shared" si="35"/>
        <v>#DIV/0!</v>
      </c>
    </row>
    <row r="63" spans="1:43" ht="15" customHeight="1" x14ac:dyDescent="0.45">
      <c r="A63" s="239" t="s">
        <v>676</v>
      </c>
      <c r="B63" s="600" t="str" cm="1">
        <f t="array" ref="B63:B77">'Development Budget'!A28:A42</f>
        <v>Professional Fees</v>
      </c>
      <c r="C63" s="601" t="s">
        <v>694</v>
      </c>
      <c r="D63" s="601" t="s">
        <v>94</v>
      </c>
      <c r="E63" s="601"/>
      <c r="F63" s="601"/>
      <c r="G63" s="601"/>
      <c r="H63" s="601"/>
      <c r="I63" s="601"/>
      <c r="J63" s="601"/>
      <c r="K63" s="601"/>
      <c r="L63" s="601"/>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1"/>
      <c r="AP63" s="608"/>
      <c r="AQ63" s="609"/>
    </row>
    <row r="64" spans="1:43" ht="15" customHeight="1" x14ac:dyDescent="0.45">
      <c r="A64" s="239" t="s">
        <v>696</v>
      </c>
      <c r="B64" s="636" t="str">
        <v>Architect, Design</v>
      </c>
      <c r="C64" s="630" t="s">
        <v>671</v>
      </c>
      <c r="D64" s="631" cm="1">
        <f t="array" ref="D64:D78">'Development Budget'!B29:B43</f>
        <v>0</v>
      </c>
      <c r="E64" s="631">
        <f t="shared" ref="E64:T77" si="46">IF($C64="S-Curve",$D64*E$166,IF($C64="Linear",$D64*E$167,IF($C64="Closing",$D64*E$168,IF($C64="Completion",$D64*E$169,IF($C64="Conversion",$D64*E$170,0)))))</f>
        <v>0</v>
      </c>
      <c r="F64" s="631">
        <f t="shared" si="46"/>
        <v>0</v>
      </c>
      <c r="G64" s="631">
        <f t="shared" si="46"/>
        <v>0</v>
      </c>
      <c r="H64" s="631">
        <f t="shared" si="46"/>
        <v>0</v>
      </c>
      <c r="I64" s="631">
        <f t="shared" si="46"/>
        <v>0</v>
      </c>
      <c r="J64" s="631">
        <f t="shared" si="46"/>
        <v>0</v>
      </c>
      <c r="K64" s="631">
        <f t="shared" si="46"/>
        <v>0</v>
      </c>
      <c r="L64" s="631">
        <f t="shared" si="46"/>
        <v>0</v>
      </c>
      <c r="M64" s="631">
        <f t="shared" si="46"/>
        <v>0</v>
      </c>
      <c r="N64" s="631">
        <f t="shared" si="46"/>
        <v>0</v>
      </c>
      <c r="O64" s="631">
        <f t="shared" si="46"/>
        <v>0</v>
      </c>
      <c r="P64" s="631">
        <f t="shared" si="46"/>
        <v>0</v>
      </c>
      <c r="Q64" s="631">
        <f t="shared" si="46"/>
        <v>0</v>
      </c>
      <c r="R64" s="631">
        <f t="shared" si="46"/>
        <v>0</v>
      </c>
      <c r="S64" s="631">
        <f t="shared" si="46"/>
        <v>0</v>
      </c>
      <c r="T64" s="631">
        <f t="shared" si="46"/>
        <v>0</v>
      </c>
      <c r="U64" s="631">
        <f t="shared" ref="F64:AO71" si="47">IF($C64="S-Curve",$D64*U$166,IF($C64="Linear",$D64*U$167,IF($C64="Closing",$D64*U$168,IF($C64="Completion",$D64*U$169,IF($C64="Conversion",$D64*U$170,0)))))</f>
        <v>0</v>
      </c>
      <c r="V64" s="631">
        <f t="shared" si="47"/>
        <v>0</v>
      </c>
      <c r="W64" s="631">
        <f t="shared" si="47"/>
        <v>0</v>
      </c>
      <c r="X64" s="631">
        <f t="shared" si="47"/>
        <v>0</v>
      </c>
      <c r="Y64" s="631">
        <f t="shared" si="47"/>
        <v>0</v>
      </c>
      <c r="Z64" s="631">
        <f t="shared" si="47"/>
        <v>0</v>
      </c>
      <c r="AA64" s="631">
        <f t="shared" si="47"/>
        <v>0</v>
      </c>
      <c r="AB64" s="631">
        <f t="shared" si="47"/>
        <v>0</v>
      </c>
      <c r="AC64" s="631">
        <f t="shared" si="47"/>
        <v>0</v>
      </c>
      <c r="AD64" s="631">
        <f t="shared" si="47"/>
        <v>0</v>
      </c>
      <c r="AE64" s="631">
        <f t="shared" si="47"/>
        <v>0</v>
      </c>
      <c r="AF64" s="631">
        <f t="shared" si="47"/>
        <v>0</v>
      </c>
      <c r="AG64" s="631">
        <f t="shared" si="47"/>
        <v>0</v>
      </c>
      <c r="AH64" s="631">
        <f t="shared" si="47"/>
        <v>0</v>
      </c>
      <c r="AI64" s="631">
        <f t="shared" si="47"/>
        <v>0</v>
      </c>
      <c r="AJ64" s="631">
        <f t="shared" si="47"/>
        <v>0</v>
      </c>
      <c r="AK64" s="631">
        <f t="shared" si="47"/>
        <v>0</v>
      </c>
      <c r="AL64" s="631">
        <f t="shared" si="47"/>
        <v>0</v>
      </c>
      <c r="AM64" s="631">
        <f t="shared" si="47"/>
        <v>0</v>
      </c>
      <c r="AN64" s="631">
        <f t="shared" si="47"/>
        <v>0</v>
      </c>
      <c r="AO64" s="631">
        <f t="shared" si="47"/>
        <v>0</v>
      </c>
      <c r="AP64" s="632">
        <f t="shared" ref="AP64:AP78" si="48">SUM(E64:AO64)</f>
        <v>0</v>
      </c>
      <c r="AQ64" s="633">
        <f t="shared" si="35"/>
        <v>0</v>
      </c>
    </row>
    <row r="65" spans="1:43" ht="15" customHeight="1" x14ac:dyDescent="0.45">
      <c r="A65" s="239" t="s">
        <v>696</v>
      </c>
      <c r="B65" s="636" t="str">
        <v>Architect Construction Management/Admin</v>
      </c>
      <c r="C65" s="630" t="s">
        <v>698</v>
      </c>
      <c r="D65" s="631">
        <v>0</v>
      </c>
      <c r="E65" s="631">
        <f t="shared" si="46"/>
        <v>0</v>
      </c>
      <c r="F65" s="631">
        <f t="shared" si="47"/>
        <v>0</v>
      </c>
      <c r="G65" s="631" t="e">
        <f t="shared" si="47"/>
        <v>#DIV/0!</v>
      </c>
      <c r="H65" s="631" t="e">
        <f t="shared" si="47"/>
        <v>#DIV/0!</v>
      </c>
      <c r="I65" s="631" t="e">
        <f t="shared" si="47"/>
        <v>#DIV/0!</v>
      </c>
      <c r="J65" s="631" t="e">
        <f t="shared" si="47"/>
        <v>#DIV/0!</v>
      </c>
      <c r="K65" s="631" t="e">
        <f t="shared" si="47"/>
        <v>#DIV/0!</v>
      </c>
      <c r="L65" s="631" t="e">
        <f t="shared" si="47"/>
        <v>#DIV/0!</v>
      </c>
      <c r="M65" s="631" t="e">
        <f t="shared" si="47"/>
        <v>#DIV/0!</v>
      </c>
      <c r="N65" s="631" t="e">
        <f t="shared" si="47"/>
        <v>#DIV/0!</v>
      </c>
      <c r="O65" s="631" t="e">
        <f t="shared" si="47"/>
        <v>#DIV/0!</v>
      </c>
      <c r="P65" s="631" t="e">
        <f t="shared" si="47"/>
        <v>#DIV/0!</v>
      </c>
      <c r="Q65" s="631" t="e">
        <f t="shared" si="47"/>
        <v>#DIV/0!</v>
      </c>
      <c r="R65" s="631" t="e">
        <f t="shared" si="47"/>
        <v>#DIV/0!</v>
      </c>
      <c r="S65" s="631" t="e">
        <f t="shared" si="47"/>
        <v>#DIV/0!</v>
      </c>
      <c r="T65" s="631" t="e">
        <f t="shared" si="47"/>
        <v>#DIV/0!</v>
      </c>
      <c r="U65" s="631" t="e">
        <f t="shared" si="47"/>
        <v>#DIV/0!</v>
      </c>
      <c r="V65" s="631" t="e">
        <f t="shared" si="47"/>
        <v>#DIV/0!</v>
      </c>
      <c r="W65" s="631" t="e">
        <f t="shared" si="47"/>
        <v>#DIV/0!</v>
      </c>
      <c r="X65" s="631" t="e">
        <f t="shared" si="47"/>
        <v>#DIV/0!</v>
      </c>
      <c r="Y65" s="631" t="e">
        <f t="shared" si="47"/>
        <v>#DIV/0!</v>
      </c>
      <c r="Z65" s="631" t="e">
        <f t="shared" si="47"/>
        <v>#DIV/0!</v>
      </c>
      <c r="AA65" s="631" t="e">
        <f t="shared" si="47"/>
        <v>#DIV/0!</v>
      </c>
      <c r="AB65" s="631" t="e">
        <f t="shared" si="47"/>
        <v>#DIV/0!</v>
      </c>
      <c r="AC65" s="631" t="e">
        <f t="shared" si="47"/>
        <v>#DIV/0!</v>
      </c>
      <c r="AD65" s="631" t="e">
        <f t="shared" si="47"/>
        <v>#DIV/0!</v>
      </c>
      <c r="AE65" s="631" t="e">
        <f t="shared" si="47"/>
        <v>#DIV/0!</v>
      </c>
      <c r="AF65" s="631" t="e">
        <f t="shared" si="47"/>
        <v>#DIV/0!</v>
      </c>
      <c r="AG65" s="631" t="e">
        <f t="shared" si="47"/>
        <v>#DIV/0!</v>
      </c>
      <c r="AH65" s="631" t="e">
        <f t="shared" si="47"/>
        <v>#DIV/0!</v>
      </c>
      <c r="AI65" s="631" t="e">
        <f t="shared" si="47"/>
        <v>#DIV/0!</v>
      </c>
      <c r="AJ65" s="631" t="e">
        <f t="shared" si="47"/>
        <v>#DIV/0!</v>
      </c>
      <c r="AK65" s="631" t="e">
        <f t="shared" si="47"/>
        <v>#DIV/0!</v>
      </c>
      <c r="AL65" s="631" t="e">
        <f t="shared" si="47"/>
        <v>#DIV/0!</v>
      </c>
      <c r="AM65" s="631" t="e">
        <f t="shared" si="47"/>
        <v>#DIV/0!</v>
      </c>
      <c r="AN65" s="631" t="e">
        <f t="shared" si="47"/>
        <v>#DIV/0!</v>
      </c>
      <c r="AO65" s="631" t="e">
        <f t="shared" si="47"/>
        <v>#DIV/0!</v>
      </c>
      <c r="AP65" s="632" t="e">
        <f t="shared" si="48"/>
        <v>#DIV/0!</v>
      </c>
      <c r="AQ65" s="633" t="e">
        <f t="shared" si="35"/>
        <v>#DIV/0!</v>
      </c>
    </row>
    <row r="66" spans="1:43" ht="15" customHeight="1" x14ac:dyDescent="0.45">
      <c r="A66" s="239" t="s">
        <v>696</v>
      </c>
      <c r="B66" s="636" t="str">
        <v>Landscape Design</v>
      </c>
      <c r="C66" s="630" t="s">
        <v>671</v>
      </c>
      <c r="D66" s="631">
        <v>0</v>
      </c>
      <c r="E66" s="631">
        <f t="shared" si="46"/>
        <v>0</v>
      </c>
      <c r="F66" s="631">
        <f t="shared" si="47"/>
        <v>0</v>
      </c>
      <c r="G66" s="631">
        <f t="shared" si="47"/>
        <v>0</v>
      </c>
      <c r="H66" s="631">
        <f t="shared" si="47"/>
        <v>0</v>
      </c>
      <c r="I66" s="631">
        <f t="shared" si="47"/>
        <v>0</v>
      </c>
      <c r="J66" s="631">
        <f t="shared" si="47"/>
        <v>0</v>
      </c>
      <c r="K66" s="631">
        <f t="shared" si="47"/>
        <v>0</v>
      </c>
      <c r="L66" s="631">
        <f t="shared" si="47"/>
        <v>0</v>
      </c>
      <c r="M66" s="631">
        <f t="shared" si="47"/>
        <v>0</v>
      </c>
      <c r="N66" s="631">
        <f t="shared" si="47"/>
        <v>0</v>
      </c>
      <c r="O66" s="631">
        <f t="shared" si="47"/>
        <v>0</v>
      </c>
      <c r="P66" s="631">
        <f t="shared" si="47"/>
        <v>0</v>
      </c>
      <c r="Q66" s="631">
        <f t="shared" si="47"/>
        <v>0</v>
      </c>
      <c r="R66" s="631">
        <f t="shared" si="47"/>
        <v>0</v>
      </c>
      <c r="S66" s="631">
        <f t="shared" si="47"/>
        <v>0</v>
      </c>
      <c r="T66" s="631">
        <f t="shared" si="47"/>
        <v>0</v>
      </c>
      <c r="U66" s="631">
        <f t="shared" si="47"/>
        <v>0</v>
      </c>
      <c r="V66" s="631">
        <f t="shared" si="47"/>
        <v>0</v>
      </c>
      <c r="W66" s="631">
        <f t="shared" si="47"/>
        <v>0</v>
      </c>
      <c r="X66" s="631">
        <f t="shared" si="47"/>
        <v>0</v>
      </c>
      <c r="Y66" s="631">
        <f t="shared" si="47"/>
        <v>0</v>
      </c>
      <c r="Z66" s="631">
        <f t="shared" si="47"/>
        <v>0</v>
      </c>
      <c r="AA66" s="631">
        <f t="shared" si="47"/>
        <v>0</v>
      </c>
      <c r="AB66" s="631">
        <f t="shared" si="47"/>
        <v>0</v>
      </c>
      <c r="AC66" s="631">
        <f t="shared" si="47"/>
        <v>0</v>
      </c>
      <c r="AD66" s="631">
        <f t="shared" si="47"/>
        <v>0</v>
      </c>
      <c r="AE66" s="631">
        <f t="shared" si="47"/>
        <v>0</v>
      </c>
      <c r="AF66" s="631">
        <f t="shared" si="47"/>
        <v>0</v>
      </c>
      <c r="AG66" s="631">
        <f t="shared" si="47"/>
        <v>0</v>
      </c>
      <c r="AH66" s="631">
        <f t="shared" si="47"/>
        <v>0</v>
      </c>
      <c r="AI66" s="631">
        <f t="shared" si="47"/>
        <v>0</v>
      </c>
      <c r="AJ66" s="631">
        <f t="shared" si="47"/>
        <v>0</v>
      </c>
      <c r="AK66" s="631">
        <f t="shared" si="47"/>
        <v>0</v>
      </c>
      <c r="AL66" s="631">
        <f t="shared" si="47"/>
        <v>0</v>
      </c>
      <c r="AM66" s="631">
        <f t="shared" si="47"/>
        <v>0</v>
      </c>
      <c r="AN66" s="631">
        <f t="shared" si="47"/>
        <v>0</v>
      </c>
      <c r="AO66" s="631">
        <f t="shared" si="47"/>
        <v>0</v>
      </c>
      <c r="AP66" s="632">
        <f t="shared" si="48"/>
        <v>0</v>
      </c>
      <c r="AQ66" s="633">
        <f t="shared" si="35"/>
        <v>0</v>
      </c>
    </row>
    <row r="67" spans="1:43" ht="15" customHeight="1" x14ac:dyDescent="0.45">
      <c r="A67" s="239" t="s">
        <v>696</v>
      </c>
      <c r="B67" s="636" t="str">
        <v>Structural Engineering</v>
      </c>
      <c r="C67" s="630" t="s">
        <v>671</v>
      </c>
      <c r="D67" s="631">
        <v>0</v>
      </c>
      <c r="E67" s="631">
        <f t="shared" si="46"/>
        <v>0</v>
      </c>
      <c r="F67" s="631">
        <f t="shared" si="47"/>
        <v>0</v>
      </c>
      <c r="G67" s="631">
        <f t="shared" si="47"/>
        <v>0</v>
      </c>
      <c r="H67" s="631">
        <f t="shared" si="47"/>
        <v>0</v>
      </c>
      <c r="I67" s="631">
        <f t="shared" si="47"/>
        <v>0</v>
      </c>
      <c r="J67" s="631">
        <f t="shared" si="47"/>
        <v>0</v>
      </c>
      <c r="K67" s="631">
        <f t="shared" si="47"/>
        <v>0</v>
      </c>
      <c r="L67" s="631">
        <f t="shared" si="47"/>
        <v>0</v>
      </c>
      <c r="M67" s="631">
        <f t="shared" si="47"/>
        <v>0</v>
      </c>
      <c r="N67" s="631">
        <f t="shared" si="47"/>
        <v>0</v>
      </c>
      <c r="O67" s="631">
        <f t="shared" si="47"/>
        <v>0</v>
      </c>
      <c r="P67" s="631">
        <f t="shared" si="47"/>
        <v>0</v>
      </c>
      <c r="Q67" s="631">
        <f t="shared" si="47"/>
        <v>0</v>
      </c>
      <c r="R67" s="631">
        <f t="shared" si="47"/>
        <v>0</v>
      </c>
      <c r="S67" s="631">
        <f t="shared" si="47"/>
        <v>0</v>
      </c>
      <c r="T67" s="631">
        <f t="shared" si="47"/>
        <v>0</v>
      </c>
      <c r="U67" s="631">
        <f t="shared" si="47"/>
        <v>0</v>
      </c>
      <c r="V67" s="631">
        <f t="shared" si="47"/>
        <v>0</v>
      </c>
      <c r="W67" s="631">
        <f t="shared" si="47"/>
        <v>0</v>
      </c>
      <c r="X67" s="631">
        <f t="shared" si="47"/>
        <v>0</v>
      </c>
      <c r="Y67" s="631">
        <f t="shared" si="47"/>
        <v>0</v>
      </c>
      <c r="Z67" s="631">
        <f t="shared" si="47"/>
        <v>0</v>
      </c>
      <c r="AA67" s="631">
        <f t="shared" si="47"/>
        <v>0</v>
      </c>
      <c r="AB67" s="631">
        <f t="shared" si="47"/>
        <v>0</v>
      </c>
      <c r="AC67" s="631">
        <f t="shared" si="47"/>
        <v>0</v>
      </c>
      <c r="AD67" s="631">
        <f t="shared" si="47"/>
        <v>0</v>
      </c>
      <c r="AE67" s="631">
        <f t="shared" si="47"/>
        <v>0</v>
      </c>
      <c r="AF67" s="631">
        <f t="shared" si="47"/>
        <v>0</v>
      </c>
      <c r="AG67" s="631">
        <f t="shared" si="47"/>
        <v>0</v>
      </c>
      <c r="AH67" s="631">
        <f t="shared" si="47"/>
        <v>0</v>
      </c>
      <c r="AI67" s="631">
        <f t="shared" si="47"/>
        <v>0</v>
      </c>
      <c r="AJ67" s="631">
        <f t="shared" si="47"/>
        <v>0</v>
      </c>
      <c r="AK67" s="631">
        <f t="shared" si="47"/>
        <v>0</v>
      </c>
      <c r="AL67" s="631">
        <f t="shared" si="47"/>
        <v>0</v>
      </c>
      <c r="AM67" s="631">
        <f t="shared" si="47"/>
        <v>0</v>
      </c>
      <c r="AN67" s="631">
        <f t="shared" si="47"/>
        <v>0</v>
      </c>
      <c r="AO67" s="631">
        <f t="shared" si="47"/>
        <v>0</v>
      </c>
      <c r="AP67" s="632">
        <f t="shared" si="48"/>
        <v>0</v>
      </c>
      <c r="AQ67" s="633">
        <f t="shared" si="35"/>
        <v>0</v>
      </c>
    </row>
    <row r="68" spans="1:43" ht="15" customHeight="1" x14ac:dyDescent="0.45">
      <c r="A68" s="239" t="s">
        <v>696</v>
      </c>
      <c r="B68" s="636" t="str">
        <v>Civil Engineering</v>
      </c>
      <c r="C68" s="630" t="s">
        <v>671</v>
      </c>
      <c r="D68" s="631">
        <v>0</v>
      </c>
      <c r="E68" s="631">
        <f t="shared" si="46"/>
        <v>0</v>
      </c>
      <c r="F68" s="631">
        <f t="shared" si="47"/>
        <v>0</v>
      </c>
      <c r="G68" s="631">
        <f t="shared" si="47"/>
        <v>0</v>
      </c>
      <c r="H68" s="631">
        <f t="shared" si="47"/>
        <v>0</v>
      </c>
      <c r="I68" s="631">
        <f t="shared" si="47"/>
        <v>0</v>
      </c>
      <c r="J68" s="631">
        <f t="shared" si="47"/>
        <v>0</v>
      </c>
      <c r="K68" s="631">
        <f t="shared" si="47"/>
        <v>0</v>
      </c>
      <c r="L68" s="631">
        <f t="shared" si="47"/>
        <v>0</v>
      </c>
      <c r="M68" s="631">
        <f t="shared" si="47"/>
        <v>0</v>
      </c>
      <c r="N68" s="631">
        <f t="shared" si="47"/>
        <v>0</v>
      </c>
      <c r="O68" s="631">
        <f t="shared" si="47"/>
        <v>0</v>
      </c>
      <c r="P68" s="631">
        <f t="shared" si="47"/>
        <v>0</v>
      </c>
      <c r="Q68" s="631">
        <f t="shared" si="47"/>
        <v>0</v>
      </c>
      <c r="R68" s="631">
        <f t="shared" si="47"/>
        <v>0</v>
      </c>
      <c r="S68" s="631">
        <f t="shared" si="47"/>
        <v>0</v>
      </c>
      <c r="T68" s="631">
        <f t="shared" si="47"/>
        <v>0</v>
      </c>
      <c r="U68" s="631">
        <f t="shared" si="47"/>
        <v>0</v>
      </c>
      <c r="V68" s="631">
        <f t="shared" si="47"/>
        <v>0</v>
      </c>
      <c r="W68" s="631">
        <f t="shared" si="47"/>
        <v>0</v>
      </c>
      <c r="X68" s="631">
        <f t="shared" si="47"/>
        <v>0</v>
      </c>
      <c r="Y68" s="631">
        <f t="shared" si="47"/>
        <v>0</v>
      </c>
      <c r="Z68" s="631">
        <f t="shared" si="47"/>
        <v>0</v>
      </c>
      <c r="AA68" s="631">
        <f t="shared" si="47"/>
        <v>0</v>
      </c>
      <c r="AB68" s="631">
        <f t="shared" si="47"/>
        <v>0</v>
      </c>
      <c r="AC68" s="631">
        <f t="shared" si="47"/>
        <v>0</v>
      </c>
      <c r="AD68" s="631">
        <f t="shared" si="47"/>
        <v>0</v>
      </c>
      <c r="AE68" s="631">
        <f t="shared" si="47"/>
        <v>0</v>
      </c>
      <c r="AF68" s="631">
        <f t="shared" si="47"/>
        <v>0</v>
      </c>
      <c r="AG68" s="631">
        <f t="shared" si="47"/>
        <v>0</v>
      </c>
      <c r="AH68" s="631">
        <f t="shared" si="47"/>
        <v>0</v>
      </c>
      <c r="AI68" s="631">
        <f t="shared" si="47"/>
        <v>0</v>
      </c>
      <c r="AJ68" s="631">
        <f t="shared" si="47"/>
        <v>0</v>
      </c>
      <c r="AK68" s="631">
        <f t="shared" si="47"/>
        <v>0</v>
      </c>
      <c r="AL68" s="631">
        <f t="shared" si="47"/>
        <v>0</v>
      </c>
      <c r="AM68" s="631">
        <f t="shared" si="47"/>
        <v>0</v>
      </c>
      <c r="AN68" s="631">
        <f t="shared" si="47"/>
        <v>0</v>
      </c>
      <c r="AO68" s="631">
        <f t="shared" si="47"/>
        <v>0</v>
      </c>
      <c r="AP68" s="632">
        <f t="shared" si="48"/>
        <v>0</v>
      </c>
      <c r="AQ68" s="633">
        <f t="shared" si="35"/>
        <v>0</v>
      </c>
    </row>
    <row r="69" spans="1:43" ht="15" customHeight="1" x14ac:dyDescent="0.45">
      <c r="A69" s="239" t="s">
        <v>696</v>
      </c>
      <c r="B69" s="636" t="str">
        <v>Other Engineering</v>
      </c>
      <c r="C69" s="630" t="s">
        <v>671</v>
      </c>
      <c r="D69" s="631">
        <v>0</v>
      </c>
      <c r="E69" s="631">
        <f t="shared" si="46"/>
        <v>0</v>
      </c>
      <c r="F69" s="631">
        <f t="shared" si="47"/>
        <v>0</v>
      </c>
      <c r="G69" s="631">
        <f t="shared" si="47"/>
        <v>0</v>
      </c>
      <c r="H69" s="631">
        <f t="shared" si="47"/>
        <v>0</v>
      </c>
      <c r="I69" s="631">
        <f t="shared" si="47"/>
        <v>0</v>
      </c>
      <c r="J69" s="631">
        <f t="shared" si="47"/>
        <v>0</v>
      </c>
      <c r="K69" s="631">
        <f t="shared" si="47"/>
        <v>0</v>
      </c>
      <c r="L69" s="631">
        <f t="shared" si="47"/>
        <v>0</v>
      </c>
      <c r="M69" s="631">
        <f t="shared" si="47"/>
        <v>0</v>
      </c>
      <c r="N69" s="631">
        <f t="shared" si="47"/>
        <v>0</v>
      </c>
      <c r="O69" s="631">
        <f t="shared" si="47"/>
        <v>0</v>
      </c>
      <c r="P69" s="631">
        <f t="shared" si="47"/>
        <v>0</v>
      </c>
      <c r="Q69" s="631">
        <f t="shared" si="47"/>
        <v>0</v>
      </c>
      <c r="R69" s="631">
        <f t="shared" si="47"/>
        <v>0</v>
      </c>
      <c r="S69" s="631">
        <f t="shared" si="47"/>
        <v>0</v>
      </c>
      <c r="T69" s="631">
        <f t="shared" si="47"/>
        <v>0</v>
      </c>
      <c r="U69" s="631">
        <f t="shared" si="47"/>
        <v>0</v>
      </c>
      <c r="V69" s="631">
        <f t="shared" si="47"/>
        <v>0</v>
      </c>
      <c r="W69" s="631">
        <f t="shared" si="47"/>
        <v>0</v>
      </c>
      <c r="X69" s="631">
        <f t="shared" si="47"/>
        <v>0</v>
      </c>
      <c r="Y69" s="631">
        <f t="shared" si="47"/>
        <v>0</v>
      </c>
      <c r="Z69" s="631">
        <f t="shared" si="47"/>
        <v>0</v>
      </c>
      <c r="AA69" s="631">
        <f t="shared" si="47"/>
        <v>0</v>
      </c>
      <c r="AB69" s="631">
        <f t="shared" si="47"/>
        <v>0</v>
      </c>
      <c r="AC69" s="631">
        <f t="shared" si="47"/>
        <v>0</v>
      </c>
      <c r="AD69" s="631">
        <f t="shared" si="47"/>
        <v>0</v>
      </c>
      <c r="AE69" s="631">
        <f t="shared" si="47"/>
        <v>0</v>
      </c>
      <c r="AF69" s="631">
        <f t="shared" si="47"/>
        <v>0</v>
      </c>
      <c r="AG69" s="631">
        <f t="shared" si="47"/>
        <v>0</v>
      </c>
      <c r="AH69" s="631">
        <f t="shared" si="47"/>
        <v>0</v>
      </c>
      <c r="AI69" s="631">
        <f t="shared" si="47"/>
        <v>0</v>
      </c>
      <c r="AJ69" s="631">
        <f t="shared" si="47"/>
        <v>0</v>
      </c>
      <c r="AK69" s="631">
        <f t="shared" si="47"/>
        <v>0</v>
      </c>
      <c r="AL69" s="631">
        <f t="shared" si="47"/>
        <v>0</v>
      </c>
      <c r="AM69" s="631">
        <f t="shared" si="47"/>
        <v>0</v>
      </c>
      <c r="AN69" s="631">
        <f t="shared" si="47"/>
        <v>0</v>
      </c>
      <c r="AO69" s="631">
        <f t="shared" si="47"/>
        <v>0</v>
      </c>
      <c r="AP69" s="632">
        <f t="shared" si="48"/>
        <v>0</v>
      </c>
      <c r="AQ69" s="633">
        <f t="shared" si="35"/>
        <v>0</v>
      </c>
    </row>
    <row r="70" spans="1:43" ht="15" customHeight="1" x14ac:dyDescent="0.45">
      <c r="A70" s="239" t="s">
        <v>696</v>
      </c>
      <c r="B70" s="636" t="str">
        <v>Surveyor</v>
      </c>
      <c r="C70" s="630" t="s">
        <v>671</v>
      </c>
      <c r="D70" s="631">
        <v>0</v>
      </c>
      <c r="E70" s="631">
        <f t="shared" si="46"/>
        <v>0</v>
      </c>
      <c r="F70" s="631">
        <f t="shared" si="47"/>
        <v>0</v>
      </c>
      <c r="G70" s="631">
        <f t="shared" si="47"/>
        <v>0</v>
      </c>
      <c r="H70" s="631">
        <f t="shared" si="47"/>
        <v>0</v>
      </c>
      <c r="I70" s="631">
        <f t="shared" si="47"/>
        <v>0</v>
      </c>
      <c r="J70" s="631">
        <f t="shared" si="47"/>
        <v>0</v>
      </c>
      <c r="K70" s="631">
        <f t="shared" si="47"/>
        <v>0</v>
      </c>
      <c r="L70" s="631">
        <f t="shared" si="47"/>
        <v>0</v>
      </c>
      <c r="M70" s="631">
        <f t="shared" si="47"/>
        <v>0</v>
      </c>
      <c r="N70" s="631">
        <f t="shared" si="47"/>
        <v>0</v>
      </c>
      <c r="O70" s="631">
        <f t="shared" si="47"/>
        <v>0</v>
      </c>
      <c r="P70" s="631">
        <f t="shared" si="47"/>
        <v>0</v>
      </c>
      <c r="Q70" s="631">
        <f t="shared" si="47"/>
        <v>0</v>
      </c>
      <c r="R70" s="631">
        <f t="shared" si="47"/>
        <v>0</v>
      </c>
      <c r="S70" s="631">
        <f t="shared" si="47"/>
        <v>0</v>
      </c>
      <c r="T70" s="631">
        <f t="shared" si="47"/>
        <v>0</v>
      </c>
      <c r="U70" s="631">
        <f t="shared" si="47"/>
        <v>0</v>
      </c>
      <c r="V70" s="631">
        <f t="shared" si="47"/>
        <v>0</v>
      </c>
      <c r="W70" s="631">
        <f t="shared" si="47"/>
        <v>0</v>
      </c>
      <c r="X70" s="631">
        <f t="shared" si="47"/>
        <v>0</v>
      </c>
      <c r="Y70" s="631">
        <f t="shared" si="47"/>
        <v>0</v>
      </c>
      <c r="Z70" s="631">
        <f t="shared" si="47"/>
        <v>0</v>
      </c>
      <c r="AA70" s="631">
        <f t="shared" si="47"/>
        <v>0</v>
      </c>
      <c r="AB70" s="631">
        <f t="shared" si="47"/>
        <v>0</v>
      </c>
      <c r="AC70" s="631">
        <f t="shared" si="47"/>
        <v>0</v>
      </c>
      <c r="AD70" s="631">
        <f t="shared" si="47"/>
        <v>0</v>
      </c>
      <c r="AE70" s="631">
        <f t="shared" si="47"/>
        <v>0</v>
      </c>
      <c r="AF70" s="631">
        <f t="shared" si="47"/>
        <v>0</v>
      </c>
      <c r="AG70" s="631">
        <f t="shared" si="47"/>
        <v>0</v>
      </c>
      <c r="AH70" s="631">
        <f t="shared" si="47"/>
        <v>0</v>
      </c>
      <c r="AI70" s="631">
        <f t="shared" si="47"/>
        <v>0</v>
      </c>
      <c r="AJ70" s="631">
        <f t="shared" si="47"/>
        <v>0</v>
      </c>
      <c r="AK70" s="631">
        <f t="shared" si="47"/>
        <v>0</v>
      </c>
      <c r="AL70" s="631">
        <f t="shared" si="47"/>
        <v>0</v>
      </c>
      <c r="AM70" s="631">
        <f t="shared" si="47"/>
        <v>0</v>
      </c>
      <c r="AN70" s="631">
        <f t="shared" si="47"/>
        <v>0</v>
      </c>
      <c r="AO70" s="631">
        <f t="shared" si="47"/>
        <v>0</v>
      </c>
      <c r="AP70" s="632">
        <f t="shared" si="48"/>
        <v>0</v>
      </c>
      <c r="AQ70" s="633">
        <f t="shared" si="35"/>
        <v>0</v>
      </c>
    </row>
    <row r="71" spans="1:43" ht="15" customHeight="1" x14ac:dyDescent="0.45">
      <c r="A71" s="239" t="s">
        <v>696</v>
      </c>
      <c r="B71" s="636" t="str">
        <v>Attorney, Real Estate</v>
      </c>
      <c r="C71" s="630" t="s">
        <v>671</v>
      </c>
      <c r="D71" s="631">
        <v>0</v>
      </c>
      <c r="E71" s="631">
        <f t="shared" si="46"/>
        <v>0</v>
      </c>
      <c r="F71" s="631">
        <f t="shared" si="47"/>
        <v>0</v>
      </c>
      <c r="G71" s="631">
        <f t="shared" si="47"/>
        <v>0</v>
      </c>
      <c r="H71" s="631">
        <f t="shared" si="47"/>
        <v>0</v>
      </c>
      <c r="I71" s="631">
        <f t="shared" si="47"/>
        <v>0</v>
      </c>
      <c r="J71" s="631">
        <f t="shared" si="47"/>
        <v>0</v>
      </c>
      <c r="K71" s="631">
        <f t="shared" si="47"/>
        <v>0</v>
      </c>
      <c r="L71" s="631">
        <f t="shared" si="47"/>
        <v>0</v>
      </c>
      <c r="M71" s="631">
        <f t="shared" si="47"/>
        <v>0</v>
      </c>
      <c r="N71" s="631">
        <f t="shared" si="47"/>
        <v>0</v>
      </c>
      <c r="O71" s="631">
        <f t="shared" si="47"/>
        <v>0</v>
      </c>
      <c r="P71" s="631">
        <f t="shared" si="47"/>
        <v>0</v>
      </c>
      <c r="Q71" s="631">
        <f t="shared" si="47"/>
        <v>0</v>
      </c>
      <c r="R71" s="631">
        <f t="shared" si="47"/>
        <v>0</v>
      </c>
      <c r="S71" s="631">
        <f t="shared" si="47"/>
        <v>0</v>
      </c>
      <c r="T71" s="631">
        <f t="shared" si="47"/>
        <v>0</v>
      </c>
      <c r="U71" s="631">
        <f t="shared" si="47"/>
        <v>0</v>
      </c>
      <c r="V71" s="631">
        <f t="shared" si="47"/>
        <v>0</v>
      </c>
      <c r="W71" s="631">
        <f t="shared" si="47"/>
        <v>0</v>
      </c>
      <c r="X71" s="631">
        <f t="shared" ref="F71:AO77" si="49">IF($C71="S-Curve",$D71*X$166,IF($C71="Linear",$D71*X$167,IF($C71="Closing",$D71*X$168,IF($C71="Completion",$D71*X$169,IF($C71="Conversion",$D71*X$170,0)))))</f>
        <v>0</v>
      </c>
      <c r="Y71" s="631">
        <f t="shared" si="49"/>
        <v>0</v>
      </c>
      <c r="Z71" s="631">
        <f t="shared" si="49"/>
        <v>0</v>
      </c>
      <c r="AA71" s="631">
        <f t="shared" si="49"/>
        <v>0</v>
      </c>
      <c r="AB71" s="631">
        <f t="shared" si="49"/>
        <v>0</v>
      </c>
      <c r="AC71" s="631">
        <f t="shared" si="49"/>
        <v>0</v>
      </c>
      <c r="AD71" s="631">
        <f t="shared" si="49"/>
        <v>0</v>
      </c>
      <c r="AE71" s="631">
        <f t="shared" si="49"/>
        <v>0</v>
      </c>
      <c r="AF71" s="631">
        <f t="shared" si="49"/>
        <v>0</v>
      </c>
      <c r="AG71" s="631">
        <f t="shared" si="49"/>
        <v>0</v>
      </c>
      <c r="AH71" s="631">
        <f t="shared" si="49"/>
        <v>0</v>
      </c>
      <c r="AI71" s="631">
        <f t="shared" si="49"/>
        <v>0</v>
      </c>
      <c r="AJ71" s="631">
        <f t="shared" si="49"/>
        <v>0</v>
      </c>
      <c r="AK71" s="631">
        <f t="shared" si="49"/>
        <v>0</v>
      </c>
      <c r="AL71" s="631">
        <f t="shared" si="49"/>
        <v>0</v>
      </c>
      <c r="AM71" s="631">
        <f t="shared" si="49"/>
        <v>0</v>
      </c>
      <c r="AN71" s="631">
        <f t="shared" si="49"/>
        <v>0</v>
      </c>
      <c r="AO71" s="631">
        <f t="shared" si="49"/>
        <v>0</v>
      </c>
      <c r="AP71" s="632">
        <f t="shared" si="48"/>
        <v>0</v>
      </c>
      <c r="AQ71" s="633">
        <f t="shared" si="35"/>
        <v>0</v>
      </c>
    </row>
    <row r="72" spans="1:43" ht="15" customHeight="1" x14ac:dyDescent="0.45">
      <c r="A72" s="239" t="s">
        <v>696</v>
      </c>
      <c r="B72" s="636" t="str">
        <v>Green Consultant</v>
      </c>
      <c r="C72" s="630" t="s">
        <v>671</v>
      </c>
      <c r="D72" s="631">
        <v>0</v>
      </c>
      <c r="E72" s="631">
        <f t="shared" si="46"/>
        <v>0</v>
      </c>
      <c r="F72" s="631">
        <f t="shared" si="49"/>
        <v>0</v>
      </c>
      <c r="G72" s="631">
        <f t="shared" si="49"/>
        <v>0</v>
      </c>
      <c r="H72" s="631">
        <f t="shared" si="49"/>
        <v>0</v>
      </c>
      <c r="I72" s="631">
        <f t="shared" si="49"/>
        <v>0</v>
      </c>
      <c r="J72" s="631">
        <f t="shared" si="49"/>
        <v>0</v>
      </c>
      <c r="K72" s="631">
        <f t="shared" si="49"/>
        <v>0</v>
      </c>
      <c r="L72" s="631">
        <f t="shared" si="49"/>
        <v>0</v>
      </c>
      <c r="M72" s="631">
        <f t="shared" si="49"/>
        <v>0</v>
      </c>
      <c r="N72" s="631">
        <f t="shared" si="49"/>
        <v>0</v>
      </c>
      <c r="O72" s="631">
        <f t="shared" si="49"/>
        <v>0</v>
      </c>
      <c r="P72" s="631">
        <f t="shared" si="49"/>
        <v>0</v>
      </c>
      <c r="Q72" s="631">
        <f t="shared" si="49"/>
        <v>0</v>
      </c>
      <c r="R72" s="631">
        <f t="shared" si="49"/>
        <v>0</v>
      </c>
      <c r="S72" s="631">
        <f t="shared" si="49"/>
        <v>0</v>
      </c>
      <c r="T72" s="631">
        <f t="shared" si="49"/>
        <v>0</v>
      </c>
      <c r="U72" s="631">
        <f t="shared" si="49"/>
        <v>0</v>
      </c>
      <c r="V72" s="631">
        <f t="shared" si="49"/>
        <v>0</v>
      </c>
      <c r="W72" s="631">
        <f t="shared" si="49"/>
        <v>0</v>
      </c>
      <c r="X72" s="631">
        <f t="shared" si="49"/>
        <v>0</v>
      </c>
      <c r="Y72" s="631">
        <f t="shared" si="49"/>
        <v>0</v>
      </c>
      <c r="Z72" s="631">
        <f t="shared" si="49"/>
        <v>0</v>
      </c>
      <c r="AA72" s="631">
        <f t="shared" si="49"/>
        <v>0</v>
      </c>
      <c r="AB72" s="631">
        <f t="shared" si="49"/>
        <v>0</v>
      </c>
      <c r="AC72" s="631">
        <f t="shared" si="49"/>
        <v>0</v>
      </c>
      <c r="AD72" s="631">
        <f t="shared" si="49"/>
        <v>0</v>
      </c>
      <c r="AE72" s="631">
        <f t="shared" si="49"/>
        <v>0</v>
      </c>
      <c r="AF72" s="631">
        <f t="shared" si="49"/>
        <v>0</v>
      </c>
      <c r="AG72" s="631">
        <f t="shared" si="49"/>
        <v>0</v>
      </c>
      <c r="AH72" s="631">
        <f t="shared" si="49"/>
        <v>0</v>
      </c>
      <c r="AI72" s="631">
        <f t="shared" si="49"/>
        <v>0</v>
      </c>
      <c r="AJ72" s="631">
        <f t="shared" si="49"/>
        <v>0</v>
      </c>
      <c r="AK72" s="631">
        <f t="shared" si="49"/>
        <v>0</v>
      </c>
      <c r="AL72" s="631">
        <f t="shared" si="49"/>
        <v>0</v>
      </c>
      <c r="AM72" s="631">
        <f t="shared" si="49"/>
        <v>0</v>
      </c>
      <c r="AN72" s="631">
        <f t="shared" si="49"/>
        <v>0</v>
      </c>
      <c r="AO72" s="631">
        <f t="shared" si="49"/>
        <v>0</v>
      </c>
      <c r="AP72" s="632">
        <f t="shared" si="48"/>
        <v>0</v>
      </c>
      <c r="AQ72" s="633">
        <f t="shared" si="35"/>
        <v>0</v>
      </c>
    </row>
    <row r="73" spans="1:43" ht="15" customHeight="1" x14ac:dyDescent="0.45">
      <c r="A73" s="239" t="s">
        <v>696</v>
      </c>
      <c r="B73" s="636" t="str">
        <v>Green Charrette</v>
      </c>
      <c r="C73" s="630" t="s">
        <v>671</v>
      </c>
      <c r="D73" s="631">
        <v>0</v>
      </c>
      <c r="E73" s="631">
        <f t="shared" si="46"/>
        <v>0</v>
      </c>
      <c r="F73" s="631">
        <f t="shared" si="49"/>
        <v>0</v>
      </c>
      <c r="G73" s="631">
        <f t="shared" si="49"/>
        <v>0</v>
      </c>
      <c r="H73" s="631">
        <f t="shared" si="49"/>
        <v>0</v>
      </c>
      <c r="I73" s="631">
        <f t="shared" si="49"/>
        <v>0</v>
      </c>
      <c r="J73" s="631">
        <f t="shared" si="49"/>
        <v>0</v>
      </c>
      <c r="K73" s="631">
        <f t="shared" si="49"/>
        <v>0</v>
      </c>
      <c r="L73" s="631">
        <f t="shared" si="49"/>
        <v>0</v>
      </c>
      <c r="M73" s="631">
        <f t="shared" si="49"/>
        <v>0</v>
      </c>
      <c r="N73" s="631">
        <f t="shared" si="49"/>
        <v>0</v>
      </c>
      <c r="O73" s="631">
        <f t="shared" si="49"/>
        <v>0</v>
      </c>
      <c r="P73" s="631">
        <f t="shared" si="49"/>
        <v>0</v>
      </c>
      <c r="Q73" s="631">
        <f t="shared" si="49"/>
        <v>0</v>
      </c>
      <c r="R73" s="631">
        <f t="shared" si="49"/>
        <v>0</v>
      </c>
      <c r="S73" s="631">
        <f t="shared" si="49"/>
        <v>0</v>
      </c>
      <c r="T73" s="631">
        <f t="shared" si="49"/>
        <v>0</v>
      </c>
      <c r="U73" s="631">
        <f t="shared" si="49"/>
        <v>0</v>
      </c>
      <c r="V73" s="631">
        <f t="shared" si="49"/>
        <v>0</v>
      </c>
      <c r="W73" s="631">
        <f t="shared" si="49"/>
        <v>0</v>
      </c>
      <c r="X73" s="631">
        <f t="shared" si="49"/>
        <v>0</v>
      </c>
      <c r="Y73" s="631">
        <f t="shared" si="49"/>
        <v>0</v>
      </c>
      <c r="Z73" s="631">
        <f t="shared" si="49"/>
        <v>0</v>
      </c>
      <c r="AA73" s="631">
        <f t="shared" si="49"/>
        <v>0</v>
      </c>
      <c r="AB73" s="631">
        <f t="shared" si="49"/>
        <v>0</v>
      </c>
      <c r="AC73" s="631">
        <f t="shared" si="49"/>
        <v>0</v>
      </c>
      <c r="AD73" s="631">
        <f t="shared" si="49"/>
        <v>0</v>
      </c>
      <c r="AE73" s="631">
        <f t="shared" si="49"/>
        <v>0</v>
      </c>
      <c r="AF73" s="631">
        <f t="shared" si="49"/>
        <v>0</v>
      </c>
      <c r="AG73" s="631">
        <f t="shared" si="49"/>
        <v>0</v>
      </c>
      <c r="AH73" s="631">
        <f t="shared" si="49"/>
        <v>0</v>
      </c>
      <c r="AI73" s="631">
        <f t="shared" si="49"/>
        <v>0</v>
      </c>
      <c r="AJ73" s="631">
        <f t="shared" si="49"/>
        <v>0</v>
      </c>
      <c r="AK73" s="631">
        <f t="shared" si="49"/>
        <v>0</v>
      </c>
      <c r="AL73" s="631">
        <f t="shared" si="49"/>
        <v>0</v>
      </c>
      <c r="AM73" s="631">
        <f t="shared" si="49"/>
        <v>0</v>
      </c>
      <c r="AN73" s="631">
        <f t="shared" si="49"/>
        <v>0</v>
      </c>
      <c r="AO73" s="631">
        <f t="shared" si="49"/>
        <v>0</v>
      </c>
      <c r="AP73" s="632">
        <f t="shared" si="48"/>
        <v>0</v>
      </c>
      <c r="AQ73" s="633">
        <f t="shared" si="35"/>
        <v>0</v>
      </c>
    </row>
    <row r="74" spans="1:43" ht="15" customHeight="1" x14ac:dyDescent="0.45">
      <c r="A74" s="239" t="s">
        <v>696</v>
      </c>
      <c r="B74" s="636" t="str">
        <v>Construction Accounting</v>
      </c>
      <c r="C74" s="630" t="s">
        <v>671</v>
      </c>
      <c r="D74" s="631">
        <v>0</v>
      </c>
      <c r="E74" s="631">
        <f t="shared" si="46"/>
        <v>0</v>
      </c>
      <c r="F74" s="631">
        <f t="shared" si="49"/>
        <v>0</v>
      </c>
      <c r="G74" s="631">
        <f t="shared" si="49"/>
        <v>0</v>
      </c>
      <c r="H74" s="631">
        <f t="shared" si="49"/>
        <v>0</v>
      </c>
      <c r="I74" s="631">
        <f t="shared" si="49"/>
        <v>0</v>
      </c>
      <c r="J74" s="631">
        <f t="shared" si="49"/>
        <v>0</v>
      </c>
      <c r="K74" s="631">
        <f t="shared" si="49"/>
        <v>0</v>
      </c>
      <c r="L74" s="631">
        <f t="shared" si="49"/>
        <v>0</v>
      </c>
      <c r="M74" s="631">
        <f t="shared" si="49"/>
        <v>0</v>
      </c>
      <c r="N74" s="631">
        <f t="shared" si="49"/>
        <v>0</v>
      </c>
      <c r="O74" s="631">
        <f t="shared" si="49"/>
        <v>0</v>
      </c>
      <c r="P74" s="631">
        <f t="shared" si="49"/>
        <v>0</v>
      </c>
      <c r="Q74" s="631">
        <f t="shared" si="49"/>
        <v>0</v>
      </c>
      <c r="R74" s="631">
        <f t="shared" si="49"/>
        <v>0</v>
      </c>
      <c r="S74" s="631">
        <f t="shared" si="49"/>
        <v>0</v>
      </c>
      <c r="T74" s="631">
        <f t="shared" si="49"/>
        <v>0</v>
      </c>
      <c r="U74" s="631">
        <f t="shared" si="49"/>
        <v>0</v>
      </c>
      <c r="V74" s="631">
        <f t="shared" si="49"/>
        <v>0</v>
      </c>
      <c r="W74" s="631">
        <f t="shared" si="49"/>
        <v>0</v>
      </c>
      <c r="X74" s="631">
        <f t="shared" si="49"/>
        <v>0</v>
      </c>
      <c r="Y74" s="631">
        <f t="shared" si="49"/>
        <v>0</v>
      </c>
      <c r="Z74" s="631">
        <f t="shared" si="49"/>
        <v>0</v>
      </c>
      <c r="AA74" s="631">
        <f t="shared" si="49"/>
        <v>0</v>
      </c>
      <c r="AB74" s="631">
        <f t="shared" si="49"/>
        <v>0</v>
      </c>
      <c r="AC74" s="631">
        <f t="shared" si="49"/>
        <v>0</v>
      </c>
      <c r="AD74" s="631">
        <f t="shared" si="49"/>
        <v>0</v>
      </c>
      <c r="AE74" s="631">
        <f t="shared" si="49"/>
        <v>0</v>
      </c>
      <c r="AF74" s="631">
        <f t="shared" si="49"/>
        <v>0</v>
      </c>
      <c r="AG74" s="631">
        <f t="shared" si="49"/>
        <v>0</v>
      </c>
      <c r="AH74" s="631">
        <f t="shared" si="49"/>
        <v>0</v>
      </c>
      <c r="AI74" s="631">
        <f t="shared" si="49"/>
        <v>0</v>
      </c>
      <c r="AJ74" s="631">
        <f t="shared" si="49"/>
        <v>0</v>
      </c>
      <c r="AK74" s="631">
        <f t="shared" si="49"/>
        <v>0</v>
      </c>
      <c r="AL74" s="631">
        <f t="shared" si="49"/>
        <v>0</v>
      </c>
      <c r="AM74" s="631">
        <f t="shared" si="49"/>
        <v>0</v>
      </c>
      <c r="AN74" s="631">
        <f t="shared" si="49"/>
        <v>0</v>
      </c>
      <c r="AO74" s="631">
        <f t="shared" si="49"/>
        <v>0</v>
      </c>
      <c r="AP74" s="632">
        <f t="shared" si="48"/>
        <v>0</v>
      </c>
      <c r="AQ74" s="633">
        <f t="shared" si="35"/>
        <v>0</v>
      </c>
    </row>
    <row r="75" spans="1:43" ht="15" customHeight="1" x14ac:dyDescent="0.45">
      <c r="A75" s="239" t="s">
        <v>696</v>
      </c>
      <c r="B75" s="636" t="str">
        <v>Other (Specify)</v>
      </c>
      <c r="C75" s="630" t="s">
        <v>671</v>
      </c>
      <c r="D75" s="631">
        <v>0</v>
      </c>
      <c r="E75" s="631">
        <f t="shared" si="46"/>
        <v>0</v>
      </c>
      <c r="F75" s="631">
        <f t="shared" si="49"/>
        <v>0</v>
      </c>
      <c r="G75" s="631">
        <f t="shared" si="49"/>
        <v>0</v>
      </c>
      <c r="H75" s="631">
        <f t="shared" si="49"/>
        <v>0</v>
      </c>
      <c r="I75" s="631">
        <f t="shared" si="49"/>
        <v>0</v>
      </c>
      <c r="J75" s="631">
        <f t="shared" si="49"/>
        <v>0</v>
      </c>
      <c r="K75" s="631">
        <f t="shared" si="49"/>
        <v>0</v>
      </c>
      <c r="L75" s="631">
        <f t="shared" si="49"/>
        <v>0</v>
      </c>
      <c r="M75" s="631">
        <f t="shared" si="49"/>
        <v>0</v>
      </c>
      <c r="N75" s="631">
        <f t="shared" si="49"/>
        <v>0</v>
      </c>
      <c r="O75" s="631">
        <f t="shared" si="49"/>
        <v>0</v>
      </c>
      <c r="P75" s="631">
        <f t="shared" si="49"/>
        <v>0</v>
      </c>
      <c r="Q75" s="631">
        <f t="shared" si="49"/>
        <v>0</v>
      </c>
      <c r="R75" s="631">
        <f t="shared" si="49"/>
        <v>0</v>
      </c>
      <c r="S75" s="631">
        <f t="shared" si="49"/>
        <v>0</v>
      </c>
      <c r="T75" s="631">
        <f t="shared" si="49"/>
        <v>0</v>
      </c>
      <c r="U75" s="631">
        <f t="shared" si="49"/>
        <v>0</v>
      </c>
      <c r="V75" s="631">
        <f t="shared" si="49"/>
        <v>0</v>
      </c>
      <c r="W75" s="631">
        <f t="shared" si="49"/>
        <v>0</v>
      </c>
      <c r="X75" s="631">
        <f t="shared" si="49"/>
        <v>0</v>
      </c>
      <c r="Y75" s="631">
        <f t="shared" si="49"/>
        <v>0</v>
      </c>
      <c r="Z75" s="631">
        <f t="shared" si="49"/>
        <v>0</v>
      </c>
      <c r="AA75" s="631">
        <f t="shared" si="49"/>
        <v>0</v>
      </c>
      <c r="AB75" s="631">
        <f t="shared" si="49"/>
        <v>0</v>
      </c>
      <c r="AC75" s="631">
        <f t="shared" si="49"/>
        <v>0</v>
      </c>
      <c r="AD75" s="631">
        <f t="shared" si="49"/>
        <v>0</v>
      </c>
      <c r="AE75" s="631">
        <f t="shared" si="49"/>
        <v>0</v>
      </c>
      <c r="AF75" s="631">
        <f t="shared" si="49"/>
        <v>0</v>
      </c>
      <c r="AG75" s="631">
        <f t="shared" si="49"/>
        <v>0</v>
      </c>
      <c r="AH75" s="631">
        <f t="shared" si="49"/>
        <v>0</v>
      </c>
      <c r="AI75" s="631">
        <f t="shared" si="49"/>
        <v>0</v>
      </c>
      <c r="AJ75" s="631">
        <f t="shared" si="49"/>
        <v>0</v>
      </c>
      <c r="AK75" s="631">
        <f t="shared" si="49"/>
        <v>0</v>
      </c>
      <c r="AL75" s="631">
        <f t="shared" si="49"/>
        <v>0</v>
      </c>
      <c r="AM75" s="631">
        <f t="shared" si="49"/>
        <v>0</v>
      </c>
      <c r="AN75" s="631">
        <f t="shared" si="49"/>
        <v>0</v>
      </c>
      <c r="AO75" s="631">
        <f t="shared" si="49"/>
        <v>0</v>
      </c>
      <c r="AP75" s="632">
        <f t="shared" si="48"/>
        <v>0</v>
      </c>
      <c r="AQ75" s="633">
        <f t="shared" si="35"/>
        <v>0</v>
      </c>
    </row>
    <row r="76" spans="1:43" ht="15" customHeight="1" x14ac:dyDescent="0.45">
      <c r="A76" s="239" t="s">
        <v>696</v>
      </c>
      <c r="B76" s="636" t="str">
        <v>Other (Specify)</v>
      </c>
      <c r="C76" s="630" t="s">
        <v>671</v>
      </c>
      <c r="D76" s="631">
        <v>0</v>
      </c>
      <c r="E76" s="631">
        <f t="shared" si="46"/>
        <v>0</v>
      </c>
      <c r="F76" s="631">
        <f t="shared" si="49"/>
        <v>0</v>
      </c>
      <c r="G76" s="631">
        <f t="shared" si="49"/>
        <v>0</v>
      </c>
      <c r="H76" s="631">
        <f t="shared" si="49"/>
        <v>0</v>
      </c>
      <c r="I76" s="631">
        <f t="shared" si="49"/>
        <v>0</v>
      </c>
      <c r="J76" s="631">
        <f t="shared" si="49"/>
        <v>0</v>
      </c>
      <c r="K76" s="631">
        <f t="shared" si="49"/>
        <v>0</v>
      </c>
      <c r="L76" s="631">
        <f t="shared" si="49"/>
        <v>0</v>
      </c>
      <c r="M76" s="631">
        <f t="shared" si="49"/>
        <v>0</v>
      </c>
      <c r="N76" s="631">
        <f t="shared" si="49"/>
        <v>0</v>
      </c>
      <c r="O76" s="631">
        <f t="shared" si="49"/>
        <v>0</v>
      </c>
      <c r="P76" s="631">
        <f t="shared" si="49"/>
        <v>0</v>
      </c>
      <c r="Q76" s="631">
        <f t="shared" si="49"/>
        <v>0</v>
      </c>
      <c r="R76" s="631">
        <f t="shared" si="49"/>
        <v>0</v>
      </c>
      <c r="S76" s="631">
        <f t="shared" si="49"/>
        <v>0</v>
      </c>
      <c r="T76" s="631">
        <f t="shared" si="49"/>
        <v>0</v>
      </c>
      <c r="U76" s="631">
        <f t="shared" si="49"/>
        <v>0</v>
      </c>
      <c r="V76" s="631">
        <f t="shared" si="49"/>
        <v>0</v>
      </c>
      <c r="W76" s="631">
        <f t="shared" si="49"/>
        <v>0</v>
      </c>
      <c r="X76" s="631">
        <f t="shared" si="49"/>
        <v>0</v>
      </c>
      <c r="Y76" s="631">
        <f t="shared" si="49"/>
        <v>0</v>
      </c>
      <c r="Z76" s="631">
        <f t="shared" si="49"/>
        <v>0</v>
      </c>
      <c r="AA76" s="631">
        <f t="shared" si="49"/>
        <v>0</v>
      </c>
      <c r="AB76" s="631">
        <f t="shared" si="49"/>
        <v>0</v>
      </c>
      <c r="AC76" s="631">
        <f t="shared" si="49"/>
        <v>0</v>
      </c>
      <c r="AD76" s="631">
        <f t="shared" si="49"/>
        <v>0</v>
      </c>
      <c r="AE76" s="631">
        <f t="shared" si="49"/>
        <v>0</v>
      </c>
      <c r="AF76" s="631">
        <f t="shared" si="49"/>
        <v>0</v>
      </c>
      <c r="AG76" s="631">
        <f t="shared" si="49"/>
        <v>0</v>
      </c>
      <c r="AH76" s="631">
        <f t="shared" si="49"/>
        <v>0</v>
      </c>
      <c r="AI76" s="631">
        <f t="shared" si="49"/>
        <v>0</v>
      </c>
      <c r="AJ76" s="631">
        <f t="shared" si="49"/>
        <v>0</v>
      </c>
      <c r="AK76" s="631">
        <f t="shared" si="49"/>
        <v>0</v>
      </c>
      <c r="AL76" s="631">
        <f t="shared" si="49"/>
        <v>0</v>
      </c>
      <c r="AM76" s="631">
        <f t="shared" si="49"/>
        <v>0</v>
      </c>
      <c r="AN76" s="631">
        <f t="shared" si="49"/>
        <v>0</v>
      </c>
      <c r="AO76" s="631">
        <f t="shared" si="49"/>
        <v>0</v>
      </c>
      <c r="AP76" s="632">
        <f t="shared" si="48"/>
        <v>0</v>
      </c>
      <c r="AQ76" s="633">
        <f t="shared" si="35"/>
        <v>0</v>
      </c>
    </row>
    <row r="77" spans="1:43" ht="15" customHeight="1" x14ac:dyDescent="0.45">
      <c r="A77" s="239" t="s">
        <v>696</v>
      </c>
      <c r="B77" s="636" t="str">
        <v>Other (Specify)</v>
      </c>
      <c r="C77" s="630" t="s">
        <v>671</v>
      </c>
      <c r="D77" s="631">
        <v>0</v>
      </c>
      <c r="E77" s="631">
        <f t="shared" si="46"/>
        <v>0</v>
      </c>
      <c r="F77" s="631">
        <f t="shared" si="49"/>
        <v>0</v>
      </c>
      <c r="G77" s="631">
        <f t="shared" si="49"/>
        <v>0</v>
      </c>
      <c r="H77" s="631">
        <f t="shared" si="49"/>
        <v>0</v>
      </c>
      <c r="I77" s="631">
        <f t="shared" si="49"/>
        <v>0</v>
      </c>
      <c r="J77" s="631">
        <f t="shared" si="49"/>
        <v>0</v>
      </c>
      <c r="K77" s="631">
        <f t="shared" si="49"/>
        <v>0</v>
      </c>
      <c r="L77" s="631">
        <f t="shared" si="49"/>
        <v>0</v>
      </c>
      <c r="M77" s="631">
        <f t="shared" si="49"/>
        <v>0</v>
      </c>
      <c r="N77" s="631">
        <f t="shared" si="49"/>
        <v>0</v>
      </c>
      <c r="O77" s="631">
        <f t="shared" si="49"/>
        <v>0</v>
      </c>
      <c r="P77" s="631">
        <f t="shared" si="49"/>
        <v>0</v>
      </c>
      <c r="Q77" s="631">
        <f t="shared" si="49"/>
        <v>0</v>
      </c>
      <c r="R77" s="631">
        <f t="shared" si="49"/>
        <v>0</v>
      </c>
      <c r="S77" s="631">
        <f t="shared" si="49"/>
        <v>0</v>
      </c>
      <c r="T77" s="631">
        <f t="shared" si="49"/>
        <v>0</v>
      </c>
      <c r="U77" s="631">
        <f t="shared" si="49"/>
        <v>0</v>
      </c>
      <c r="V77" s="631">
        <f t="shared" si="49"/>
        <v>0</v>
      </c>
      <c r="W77" s="631">
        <f t="shared" si="49"/>
        <v>0</v>
      </c>
      <c r="X77" s="631">
        <f t="shared" si="49"/>
        <v>0</v>
      </c>
      <c r="Y77" s="631">
        <f t="shared" si="49"/>
        <v>0</v>
      </c>
      <c r="Z77" s="631">
        <f t="shared" si="49"/>
        <v>0</v>
      </c>
      <c r="AA77" s="631">
        <f t="shared" si="49"/>
        <v>0</v>
      </c>
      <c r="AB77" s="631">
        <f t="shared" si="49"/>
        <v>0</v>
      </c>
      <c r="AC77" s="631">
        <f t="shared" si="49"/>
        <v>0</v>
      </c>
      <c r="AD77" s="631">
        <f t="shared" si="49"/>
        <v>0</v>
      </c>
      <c r="AE77" s="631">
        <f t="shared" si="49"/>
        <v>0</v>
      </c>
      <c r="AF77" s="631">
        <f t="shared" si="49"/>
        <v>0</v>
      </c>
      <c r="AG77" s="631">
        <f t="shared" si="49"/>
        <v>0</v>
      </c>
      <c r="AH77" s="631">
        <f t="shared" si="49"/>
        <v>0</v>
      </c>
      <c r="AI77" s="631">
        <f t="shared" si="49"/>
        <v>0</v>
      </c>
      <c r="AJ77" s="631">
        <f t="shared" si="49"/>
        <v>0</v>
      </c>
      <c r="AK77" s="631">
        <f t="shared" si="49"/>
        <v>0</v>
      </c>
      <c r="AL77" s="631">
        <f t="shared" si="49"/>
        <v>0</v>
      </c>
      <c r="AM77" s="631">
        <f t="shared" si="49"/>
        <v>0</v>
      </c>
      <c r="AN77" s="631">
        <f t="shared" si="49"/>
        <v>0</v>
      </c>
      <c r="AO77" s="631">
        <f t="shared" si="49"/>
        <v>0</v>
      </c>
      <c r="AP77" s="632">
        <f t="shared" si="48"/>
        <v>0</v>
      </c>
      <c r="AQ77" s="633">
        <f t="shared" si="35"/>
        <v>0</v>
      </c>
    </row>
    <row r="78" spans="1:43" ht="15" customHeight="1" x14ac:dyDescent="0.45">
      <c r="A78" s="239" t="s">
        <v>676</v>
      </c>
      <c r="B78" s="650"/>
      <c r="C78" s="765" t="s">
        <v>532</v>
      </c>
      <c r="D78" s="759">
        <v>0</v>
      </c>
      <c r="E78" s="759">
        <f>SUM(E64:E77)</f>
        <v>0</v>
      </c>
      <c r="F78" s="759">
        <f t="shared" ref="F78:AO78" si="50">SUM(F64:F77)</f>
        <v>0</v>
      </c>
      <c r="G78" s="759" t="e">
        <f t="shared" si="50"/>
        <v>#DIV/0!</v>
      </c>
      <c r="H78" s="759" t="e">
        <f t="shared" si="50"/>
        <v>#DIV/0!</v>
      </c>
      <c r="I78" s="759" t="e">
        <f t="shared" si="50"/>
        <v>#DIV/0!</v>
      </c>
      <c r="J78" s="759" t="e">
        <f t="shared" si="50"/>
        <v>#DIV/0!</v>
      </c>
      <c r="K78" s="759" t="e">
        <f t="shared" si="50"/>
        <v>#DIV/0!</v>
      </c>
      <c r="L78" s="759" t="e">
        <f t="shared" si="50"/>
        <v>#DIV/0!</v>
      </c>
      <c r="M78" s="759" t="e">
        <f t="shared" si="50"/>
        <v>#DIV/0!</v>
      </c>
      <c r="N78" s="759" t="e">
        <f t="shared" si="50"/>
        <v>#DIV/0!</v>
      </c>
      <c r="O78" s="759" t="e">
        <f t="shared" si="50"/>
        <v>#DIV/0!</v>
      </c>
      <c r="P78" s="759" t="e">
        <f t="shared" si="50"/>
        <v>#DIV/0!</v>
      </c>
      <c r="Q78" s="759" t="e">
        <f t="shared" si="50"/>
        <v>#DIV/0!</v>
      </c>
      <c r="R78" s="759" t="e">
        <f t="shared" si="50"/>
        <v>#DIV/0!</v>
      </c>
      <c r="S78" s="759" t="e">
        <f t="shared" si="50"/>
        <v>#DIV/0!</v>
      </c>
      <c r="T78" s="759" t="e">
        <f t="shared" si="50"/>
        <v>#DIV/0!</v>
      </c>
      <c r="U78" s="759" t="e">
        <f t="shared" si="50"/>
        <v>#DIV/0!</v>
      </c>
      <c r="V78" s="759" t="e">
        <f t="shared" si="50"/>
        <v>#DIV/0!</v>
      </c>
      <c r="W78" s="759" t="e">
        <f t="shared" si="50"/>
        <v>#DIV/0!</v>
      </c>
      <c r="X78" s="759" t="e">
        <f t="shared" si="50"/>
        <v>#DIV/0!</v>
      </c>
      <c r="Y78" s="759" t="e">
        <f t="shared" si="50"/>
        <v>#DIV/0!</v>
      </c>
      <c r="Z78" s="759" t="e">
        <f t="shared" si="50"/>
        <v>#DIV/0!</v>
      </c>
      <c r="AA78" s="759" t="e">
        <f t="shared" si="50"/>
        <v>#DIV/0!</v>
      </c>
      <c r="AB78" s="759" t="e">
        <f t="shared" si="50"/>
        <v>#DIV/0!</v>
      </c>
      <c r="AC78" s="759" t="e">
        <f t="shared" si="50"/>
        <v>#DIV/0!</v>
      </c>
      <c r="AD78" s="759" t="e">
        <f t="shared" si="50"/>
        <v>#DIV/0!</v>
      </c>
      <c r="AE78" s="759" t="e">
        <f t="shared" si="50"/>
        <v>#DIV/0!</v>
      </c>
      <c r="AF78" s="759" t="e">
        <f t="shared" si="50"/>
        <v>#DIV/0!</v>
      </c>
      <c r="AG78" s="759" t="e">
        <f t="shared" si="50"/>
        <v>#DIV/0!</v>
      </c>
      <c r="AH78" s="759" t="e">
        <f t="shared" si="50"/>
        <v>#DIV/0!</v>
      </c>
      <c r="AI78" s="759" t="e">
        <f t="shared" si="50"/>
        <v>#DIV/0!</v>
      </c>
      <c r="AJ78" s="759" t="e">
        <f t="shared" si="50"/>
        <v>#DIV/0!</v>
      </c>
      <c r="AK78" s="759" t="e">
        <f t="shared" si="50"/>
        <v>#DIV/0!</v>
      </c>
      <c r="AL78" s="759" t="e">
        <f t="shared" si="50"/>
        <v>#DIV/0!</v>
      </c>
      <c r="AM78" s="759" t="e">
        <f t="shared" si="50"/>
        <v>#DIV/0!</v>
      </c>
      <c r="AN78" s="759" t="e">
        <f t="shared" si="50"/>
        <v>#DIV/0!</v>
      </c>
      <c r="AO78" s="759" t="e">
        <f t="shared" si="50"/>
        <v>#DIV/0!</v>
      </c>
      <c r="AP78" s="648" t="e">
        <f t="shared" si="48"/>
        <v>#DIV/0!</v>
      </c>
      <c r="AQ78" s="649" t="e">
        <f t="shared" si="35"/>
        <v>#DIV/0!</v>
      </c>
    </row>
    <row r="79" spans="1:43" ht="15" customHeight="1" x14ac:dyDescent="0.45">
      <c r="A79" s="239" t="s">
        <v>676</v>
      </c>
      <c r="B79" s="600" t="str" cm="1">
        <f t="array" ref="B79:B97">'Development Budget'!A44:A62</f>
        <v>Construction Interim Costs</v>
      </c>
      <c r="C79" s="601" t="s">
        <v>694</v>
      </c>
      <c r="D79" s="601" t="s">
        <v>94</v>
      </c>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8"/>
      <c r="AQ79" s="609"/>
    </row>
    <row r="80" spans="1:43" ht="15" customHeight="1" x14ac:dyDescent="0.45">
      <c r="A80" s="239" t="s">
        <v>696</v>
      </c>
      <c r="B80" s="636" t="str">
        <v>Hazard and Liability Insurance</v>
      </c>
      <c r="C80" s="630" t="s">
        <v>679</v>
      </c>
      <c r="D80" s="631" cm="1">
        <f t="array" ref="D80:D98">'Development Budget'!B45:B63</f>
        <v>0</v>
      </c>
      <c r="E80" s="631">
        <f t="shared" ref="E80:T82" si="51">IF($C80="S-Curve",$D80*E$166,IF($C80="Linear",$D80*E$167,IF($C80="Closing",$D80*E$168,IF($C80="Completion",$D80*E$169,IF($C80="Conversion",$D80*E$170,0)))))</f>
        <v>0</v>
      </c>
      <c r="F80" s="631">
        <f t="shared" si="51"/>
        <v>0</v>
      </c>
      <c r="G80" s="631">
        <f t="shared" si="51"/>
        <v>0</v>
      </c>
      <c r="H80" s="631">
        <f t="shared" si="51"/>
        <v>0</v>
      </c>
      <c r="I80" s="631">
        <f t="shared" si="51"/>
        <v>0</v>
      </c>
      <c r="J80" s="631">
        <f t="shared" si="51"/>
        <v>0</v>
      </c>
      <c r="K80" s="631">
        <f t="shared" si="51"/>
        <v>0</v>
      </c>
      <c r="L80" s="631">
        <f t="shared" si="51"/>
        <v>0</v>
      </c>
      <c r="M80" s="631">
        <f t="shared" si="51"/>
        <v>0</v>
      </c>
      <c r="N80" s="631">
        <f t="shared" si="51"/>
        <v>0</v>
      </c>
      <c r="O80" s="631">
        <f t="shared" si="51"/>
        <v>0</v>
      </c>
      <c r="P80" s="631">
        <f t="shared" si="51"/>
        <v>0</v>
      </c>
      <c r="Q80" s="631">
        <f t="shared" si="51"/>
        <v>0</v>
      </c>
      <c r="R80" s="631">
        <f t="shared" si="51"/>
        <v>0</v>
      </c>
      <c r="S80" s="631">
        <f t="shared" si="51"/>
        <v>0</v>
      </c>
      <c r="T80" s="631">
        <f t="shared" si="51"/>
        <v>0</v>
      </c>
      <c r="U80" s="631">
        <f t="shared" ref="F80:AO82" si="52">IF($C80="S-Curve",$D80*U$166,IF($C80="Linear",$D80*U$167,IF($C80="Closing",$D80*U$168,IF($C80="Completion",$D80*U$169,IF($C80="Conversion",$D80*U$170,0)))))</f>
        <v>0</v>
      </c>
      <c r="V80" s="631">
        <f t="shared" si="52"/>
        <v>0</v>
      </c>
      <c r="W80" s="631">
        <f t="shared" si="52"/>
        <v>0</v>
      </c>
      <c r="X80" s="631">
        <f t="shared" si="52"/>
        <v>0</v>
      </c>
      <c r="Y80" s="631">
        <f t="shared" si="52"/>
        <v>0</v>
      </c>
      <c r="Z80" s="631">
        <f t="shared" si="52"/>
        <v>0</v>
      </c>
      <c r="AA80" s="631">
        <f t="shared" si="52"/>
        <v>0</v>
      </c>
      <c r="AB80" s="631">
        <f t="shared" si="52"/>
        <v>0</v>
      </c>
      <c r="AC80" s="631">
        <f t="shared" si="52"/>
        <v>0</v>
      </c>
      <c r="AD80" s="631">
        <f t="shared" si="52"/>
        <v>0</v>
      </c>
      <c r="AE80" s="631">
        <f t="shared" si="52"/>
        <v>0</v>
      </c>
      <c r="AF80" s="631">
        <f t="shared" si="52"/>
        <v>0</v>
      </c>
      <c r="AG80" s="631">
        <f t="shared" si="52"/>
        <v>0</v>
      </c>
      <c r="AH80" s="631">
        <f t="shared" si="52"/>
        <v>0</v>
      </c>
      <c r="AI80" s="631">
        <f t="shared" si="52"/>
        <v>0</v>
      </c>
      <c r="AJ80" s="631">
        <f t="shared" si="52"/>
        <v>0</v>
      </c>
      <c r="AK80" s="631">
        <f t="shared" si="52"/>
        <v>0</v>
      </c>
      <c r="AL80" s="631">
        <f t="shared" si="52"/>
        <v>0</v>
      </c>
      <c r="AM80" s="631">
        <f t="shared" si="52"/>
        <v>0</v>
      </c>
      <c r="AN80" s="631">
        <f t="shared" si="52"/>
        <v>0</v>
      </c>
      <c r="AO80" s="631">
        <f t="shared" si="52"/>
        <v>0</v>
      </c>
      <c r="AP80" s="632">
        <f t="shared" ref="AP80:AP98" si="53">SUM(E80:AO80)</f>
        <v>0</v>
      </c>
      <c r="AQ80" s="633">
        <f t="shared" si="35"/>
        <v>0</v>
      </c>
    </row>
    <row r="81" spans="1:43" ht="15" customHeight="1" x14ac:dyDescent="0.45">
      <c r="A81" s="239" t="s">
        <v>696</v>
      </c>
      <c r="B81" s="636" t="str">
        <v>Builder's Risk Insurance</v>
      </c>
      <c r="C81" s="630" t="s">
        <v>679</v>
      </c>
      <c r="D81" s="631">
        <v>0</v>
      </c>
      <c r="E81" s="631">
        <f t="shared" si="51"/>
        <v>0</v>
      </c>
      <c r="F81" s="631">
        <f t="shared" si="52"/>
        <v>0</v>
      </c>
      <c r="G81" s="631">
        <f t="shared" si="52"/>
        <v>0</v>
      </c>
      <c r="H81" s="631">
        <f t="shared" si="52"/>
        <v>0</v>
      </c>
      <c r="I81" s="631">
        <f t="shared" si="52"/>
        <v>0</v>
      </c>
      <c r="J81" s="631">
        <f t="shared" si="52"/>
        <v>0</v>
      </c>
      <c r="K81" s="631">
        <f t="shared" si="52"/>
        <v>0</v>
      </c>
      <c r="L81" s="631">
        <f t="shared" si="52"/>
        <v>0</v>
      </c>
      <c r="M81" s="631">
        <f t="shared" si="52"/>
        <v>0</v>
      </c>
      <c r="N81" s="631">
        <f t="shared" si="52"/>
        <v>0</v>
      </c>
      <c r="O81" s="631">
        <f t="shared" si="52"/>
        <v>0</v>
      </c>
      <c r="P81" s="631">
        <f t="shared" si="52"/>
        <v>0</v>
      </c>
      <c r="Q81" s="631">
        <f t="shared" si="52"/>
        <v>0</v>
      </c>
      <c r="R81" s="631">
        <f t="shared" si="52"/>
        <v>0</v>
      </c>
      <c r="S81" s="631">
        <f t="shared" si="52"/>
        <v>0</v>
      </c>
      <c r="T81" s="631">
        <f t="shared" si="52"/>
        <v>0</v>
      </c>
      <c r="U81" s="631">
        <f t="shared" si="52"/>
        <v>0</v>
      </c>
      <c r="V81" s="631">
        <f t="shared" si="52"/>
        <v>0</v>
      </c>
      <c r="W81" s="631">
        <f t="shared" si="52"/>
        <v>0</v>
      </c>
      <c r="X81" s="631">
        <f t="shared" si="52"/>
        <v>0</v>
      </c>
      <c r="Y81" s="631">
        <f t="shared" si="52"/>
        <v>0</v>
      </c>
      <c r="Z81" s="631">
        <f t="shared" si="52"/>
        <v>0</v>
      </c>
      <c r="AA81" s="631">
        <f t="shared" si="52"/>
        <v>0</v>
      </c>
      <c r="AB81" s="631">
        <f t="shared" si="52"/>
        <v>0</v>
      </c>
      <c r="AC81" s="631">
        <f t="shared" si="52"/>
        <v>0</v>
      </c>
      <c r="AD81" s="631">
        <f t="shared" si="52"/>
        <v>0</v>
      </c>
      <c r="AE81" s="631">
        <f t="shared" si="52"/>
        <v>0</v>
      </c>
      <c r="AF81" s="631">
        <f t="shared" si="52"/>
        <v>0</v>
      </c>
      <c r="AG81" s="631">
        <f t="shared" si="52"/>
        <v>0</v>
      </c>
      <c r="AH81" s="631">
        <f t="shared" si="52"/>
        <v>0</v>
      </c>
      <c r="AI81" s="631">
        <f t="shared" si="52"/>
        <v>0</v>
      </c>
      <c r="AJ81" s="631">
        <f t="shared" si="52"/>
        <v>0</v>
      </c>
      <c r="AK81" s="631">
        <f t="shared" si="52"/>
        <v>0</v>
      </c>
      <c r="AL81" s="631">
        <f t="shared" si="52"/>
        <v>0</v>
      </c>
      <c r="AM81" s="631">
        <f t="shared" si="52"/>
        <v>0</v>
      </c>
      <c r="AN81" s="631">
        <f t="shared" si="52"/>
        <v>0</v>
      </c>
      <c r="AO81" s="631">
        <f t="shared" si="52"/>
        <v>0</v>
      </c>
      <c r="AP81" s="632">
        <f t="shared" si="53"/>
        <v>0</v>
      </c>
      <c r="AQ81" s="633">
        <f t="shared" si="35"/>
        <v>0</v>
      </c>
    </row>
    <row r="82" spans="1:43" ht="15" customHeight="1" x14ac:dyDescent="0.45">
      <c r="A82" s="239" t="s">
        <v>696</v>
      </c>
      <c r="B82" s="636" t="str">
        <v>Performance and Payment Bonds</v>
      </c>
      <c r="C82" s="630" t="s">
        <v>671</v>
      </c>
      <c r="D82" s="631">
        <v>0</v>
      </c>
      <c r="E82" s="631">
        <f t="shared" si="51"/>
        <v>0</v>
      </c>
      <c r="F82" s="631">
        <f t="shared" si="52"/>
        <v>0</v>
      </c>
      <c r="G82" s="631">
        <f t="shared" si="52"/>
        <v>0</v>
      </c>
      <c r="H82" s="631">
        <f t="shared" si="52"/>
        <v>0</v>
      </c>
      <c r="I82" s="631">
        <f t="shared" si="52"/>
        <v>0</v>
      </c>
      <c r="J82" s="631">
        <f t="shared" si="52"/>
        <v>0</v>
      </c>
      <c r="K82" s="631">
        <f t="shared" si="52"/>
        <v>0</v>
      </c>
      <c r="L82" s="631">
        <f t="shared" si="52"/>
        <v>0</v>
      </c>
      <c r="M82" s="631">
        <f t="shared" si="52"/>
        <v>0</v>
      </c>
      <c r="N82" s="631">
        <f t="shared" si="52"/>
        <v>0</v>
      </c>
      <c r="O82" s="631">
        <f t="shared" si="52"/>
        <v>0</v>
      </c>
      <c r="P82" s="631">
        <f t="shared" si="52"/>
        <v>0</v>
      </c>
      <c r="Q82" s="631">
        <f t="shared" si="52"/>
        <v>0</v>
      </c>
      <c r="R82" s="631">
        <f t="shared" si="52"/>
        <v>0</v>
      </c>
      <c r="S82" s="631">
        <f t="shared" si="52"/>
        <v>0</v>
      </c>
      <c r="T82" s="631">
        <f t="shared" si="52"/>
        <v>0</v>
      </c>
      <c r="U82" s="631">
        <f t="shared" si="52"/>
        <v>0</v>
      </c>
      <c r="V82" s="631">
        <f t="shared" si="52"/>
        <v>0</v>
      </c>
      <c r="W82" s="631">
        <f t="shared" si="52"/>
        <v>0</v>
      </c>
      <c r="X82" s="631">
        <f t="shared" si="52"/>
        <v>0</v>
      </c>
      <c r="Y82" s="631">
        <f t="shared" si="52"/>
        <v>0</v>
      </c>
      <c r="Z82" s="631">
        <f t="shared" si="52"/>
        <v>0</v>
      </c>
      <c r="AA82" s="631">
        <f t="shared" si="52"/>
        <v>0</v>
      </c>
      <c r="AB82" s="631">
        <f t="shared" si="52"/>
        <v>0</v>
      </c>
      <c r="AC82" s="631">
        <f t="shared" si="52"/>
        <v>0</v>
      </c>
      <c r="AD82" s="631">
        <f t="shared" si="52"/>
        <v>0</v>
      </c>
      <c r="AE82" s="631">
        <f t="shared" si="52"/>
        <v>0</v>
      </c>
      <c r="AF82" s="631">
        <f t="shared" si="52"/>
        <v>0</v>
      </c>
      <c r="AG82" s="631">
        <f t="shared" si="52"/>
        <v>0</v>
      </c>
      <c r="AH82" s="631">
        <f t="shared" si="52"/>
        <v>0</v>
      </c>
      <c r="AI82" s="631">
        <f t="shared" si="52"/>
        <v>0</v>
      </c>
      <c r="AJ82" s="631">
        <f t="shared" si="52"/>
        <v>0</v>
      </c>
      <c r="AK82" s="631">
        <f t="shared" si="52"/>
        <v>0</v>
      </c>
      <c r="AL82" s="631">
        <f t="shared" si="52"/>
        <v>0</v>
      </c>
      <c r="AM82" s="631">
        <f t="shared" si="52"/>
        <v>0</v>
      </c>
      <c r="AN82" s="631">
        <f t="shared" si="52"/>
        <v>0</v>
      </c>
      <c r="AO82" s="631">
        <f t="shared" si="52"/>
        <v>0</v>
      </c>
      <c r="AP82" s="632">
        <f t="shared" si="53"/>
        <v>0</v>
      </c>
      <c r="AQ82" s="633">
        <f t="shared" si="35"/>
        <v>0</v>
      </c>
    </row>
    <row r="83" spans="1:43" ht="15" customHeight="1" x14ac:dyDescent="0.45">
      <c r="A83" s="239" t="s">
        <v>696</v>
      </c>
      <c r="B83" s="636" t="str">
        <v>Construction Interest</v>
      </c>
      <c r="C83" s="577" t="s">
        <v>697</v>
      </c>
      <c r="D83" s="631">
        <v>0</v>
      </c>
      <c r="E83" s="631">
        <v>0</v>
      </c>
      <c r="F83" s="631">
        <f>IF(E8="Conversion",0,E37*('Fin. Sources and Performance'!$C$4/12))</f>
        <v>0</v>
      </c>
      <c r="G83" s="631">
        <f>IF(F8="Conversion",0,F37*('Fin. Sources and Performance'!$C$4/12))</f>
        <v>0</v>
      </c>
      <c r="H83" s="631" t="e">
        <f>IF(G8="Conversion",0,G37*('Fin. Sources and Performance'!$C$4/12))</f>
        <v>#DIV/0!</v>
      </c>
      <c r="I83" s="631" t="e">
        <f>IF(H8="Conversion",0,H37*('Fin. Sources and Performance'!$C$4/12))</f>
        <v>#DIV/0!</v>
      </c>
      <c r="J83" s="631" t="e">
        <f>IF(I8="Conversion",0,I37*('Fin. Sources and Performance'!$C$4/12))</f>
        <v>#DIV/0!</v>
      </c>
      <c r="K83" s="631" t="e">
        <f>IF(J8="Conversion",0,J37*('Fin. Sources and Performance'!$C$4/12))</f>
        <v>#DIV/0!</v>
      </c>
      <c r="L83" s="631" t="e">
        <f>IF(K8="Conversion",0,K37*('Fin. Sources and Performance'!$C$4/12))</f>
        <v>#DIV/0!</v>
      </c>
      <c r="M83" s="631" t="e">
        <f>IF(L8="Conversion",0,L37*('Fin. Sources and Performance'!$C$4/12))</f>
        <v>#DIV/0!</v>
      </c>
      <c r="N83" s="631" t="e">
        <f>IF(M8="Conversion",0,M37*('Fin. Sources and Performance'!$C$4/12))</f>
        <v>#DIV/0!</v>
      </c>
      <c r="O83" s="631" t="e">
        <f>IF(N8="Conversion",0,N37*('Fin. Sources and Performance'!$C$4/12))</f>
        <v>#DIV/0!</v>
      </c>
      <c r="P83" s="631" t="e">
        <f>IF(O8="Conversion",0,O37*('Fin. Sources and Performance'!$C$4/12))</f>
        <v>#DIV/0!</v>
      </c>
      <c r="Q83" s="631" t="e">
        <f>IF(P8="Conversion",0,P37*('Fin. Sources and Performance'!$C$4/12))</f>
        <v>#DIV/0!</v>
      </c>
      <c r="R83" s="631" t="e">
        <f>IF(Q8="Conversion",0,Q37*('Fin. Sources and Performance'!$C$4/12))</f>
        <v>#DIV/0!</v>
      </c>
      <c r="S83" s="631" t="e">
        <f>IF(R8="Conversion",0,R37*('Fin. Sources and Performance'!$C$4/12))</f>
        <v>#DIV/0!</v>
      </c>
      <c r="T83" s="631" t="e">
        <f>IF(S8="Conversion",0,S37*('Fin. Sources and Performance'!$C$4/12))</f>
        <v>#DIV/0!</v>
      </c>
      <c r="U83" s="631" t="e">
        <f>IF(T8="Conversion",0,T37*('Fin. Sources and Performance'!$C$4/12))</f>
        <v>#DIV/0!</v>
      </c>
      <c r="V83" s="631" t="e">
        <f>IF(U8="Conversion",0,U37*('Fin. Sources and Performance'!$C$4/12))</f>
        <v>#DIV/0!</v>
      </c>
      <c r="W83" s="631" t="e">
        <f>IF(V8="Conversion",0,V37*('Fin. Sources and Performance'!$C$4/12))</f>
        <v>#DIV/0!</v>
      </c>
      <c r="X83" s="631" t="e">
        <f>IF(W8="Conversion",0,W37*('Fin. Sources and Performance'!$C$4/12))</f>
        <v>#DIV/0!</v>
      </c>
      <c r="Y83" s="631" t="e">
        <f>IF(X8="Conversion",0,X37*('Fin. Sources and Performance'!$C$4/12))</f>
        <v>#DIV/0!</v>
      </c>
      <c r="Z83" s="631" t="e">
        <f>IF(Y8="Conversion",0,Y37*('Fin. Sources and Performance'!$C$4/12))</f>
        <v>#DIV/0!</v>
      </c>
      <c r="AA83" s="631" t="e">
        <f>IF(Z8="Conversion",0,Z37*('Fin. Sources and Performance'!$C$4/12))</f>
        <v>#DIV/0!</v>
      </c>
      <c r="AB83" s="631" t="e">
        <f>IF(AA8="Conversion",0,AA37*('Fin. Sources and Performance'!$C$4/12))</f>
        <v>#DIV/0!</v>
      </c>
      <c r="AC83" s="631" t="e">
        <f>IF(AB8="Conversion",0,AB37*('Fin. Sources and Performance'!$C$4/12))</f>
        <v>#DIV/0!</v>
      </c>
      <c r="AD83" s="631" t="e">
        <f>IF(AC8="Conversion",0,AC37*('Fin. Sources and Performance'!$C$4/12))</f>
        <v>#DIV/0!</v>
      </c>
      <c r="AE83" s="631">
        <f>IF(AD8="Conversion",0,AD37*('Fin. Sources and Performance'!$C$4/12))</f>
        <v>0</v>
      </c>
      <c r="AF83" s="631" t="e">
        <f>IF(AE8="Conversion",0,AE37*('Fin. Sources and Performance'!$C$4/12))</f>
        <v>#DIV/0!</v>
      </c>
      <c r="AG83" s="631" t="e">
        <f>IF(AF8="Conversion",0,AF37*('Fin. Sources and Performance'!$C$4/12))</f>
        <v>#DIV/0!</v>
      </c>
      <c r="AH83" s="631" t="e">
        <f>IF(AG8="Conversion",0,AG37*('Fin. Sources and Performance'!$C$4/12))</f>
        <v>#DIV/0!</v>
      </c>
      <c r="AI83" s="631" t="e">
        <f>IF(AH8="Conversion",0,AH37*('Fin. Sources and Performance'!$C$4/12))</f>
        <v>#DIV/0!</v>
      </c>
      <c r="AJ83" s="631" t="e">
        <f>IF(AI8="Conversion",0,AI37*('Fin. Sources and Performance'!$C$4/12))</f>
        <v>#DIV/0!</v>
      </c>
      <c r="AK83" s="631" t="e">
        <f>IF(AJ8="Conversion",0,AJ37*('Fin. Sources and Performance'!$C$4/12))</f>
        <v>#DIV/0!</v>
      </c>
      <c r="AL83" s="631" t="e">
        <f>IF(AK8="Conversion",0,AK37*('Fin. Sources and Performance'!$C$4/12))</f>
        <v>#DIV/0!</v>
      </c>
      <c r="AM83" s="631" t="e">
        <f>IF(AL8="Conversion",0,AL37*('Fin. Sources and Performance'!$C$4/12))</f>
        <v>#DIV/0!</v>
      </c>
      <c r="AN83" s="631" t="e">
        <f>IF(AM8="Conversion",0,AM37*('Fin. Sources and Performance'!$C$4/12))</f>
        <v>#DIV/0!</v>
      </c>
      <c r="AO83" s="631" t="e">
        <f>IF(AN8="Conversion",0,AN37*('Fin. Sources and Performance'!$C$4/12))</f>
        <v>#DIV/0!</v>
      </c>
      <c r="AP83" s="632" t="e">
        <f t="shared" si="53"/>
        <v>#DIV/0!</v>
      </c>
      <c r="AQ83" s="633" t="e">
        <f t="shared" si="35"/>
        <v>#DIV/0!</v>
      </c>
    </row>
    <row r="84" spans="1:43" ht="15" customHeight="1" x14ac:dyDescent="0.45">
      <c r="A84" s="239" t="s">
        <v>696</v>
      </c>
      <c r="B84" s="636" t="str">
        <v>Construction Origination Fees</v>
      </c>
      <c r="C84" s="630" t="s">
        <v>671</v>
      </c>
      <c r="D84" s="631">
        <v>0</v>
      </c>
      <c r="E84" s="631">
        <f t="shared" ref="E84:T92" si="54">IF($C84="S-Curve",$D84*E$166,IF($C84="Linear",$D84*E$167,IF($C84="Closing",$D84*E$168,IF($C84="Completion",$D84*E$169,IF($C84="Conversion",$D84*E$170,0)))))</f>
        <v>0</v>
      </c>
      <c r="F84" s="631">
        <f t="shared" si="54"/>
        <v>0</v>
      </c>
      <c r="G84" s="631">
        <f t="shared" si="54"/>
        <v>0</v>
      </c>
      <c r="H84" s="631">
        <f t="shared" si="54"/>
        <v>0</v>
      </c>
      <c r="I84" s="631">
        <f t="shared" si="54"/>
        <v>0</v>
      </c>
      <c r="J84" s="631">
        <f t="shared" si="54"/>
        <v>0</v>
      </c>
      <c r="K84" s="631">
        <f t="shared" si="54"/>
        <v>0</v>
      </c>
      <c r="L84" s="631">
        <f t="shared" si="54"/>
        <v>0</v>
      </c>
      <c r="M84" s="631">
        <f t="shared" si="54"/>
        <v>0</v>
      </c>
      <c r="N84" s="631">
        <f t="shared" si="54"/>
        <v>0</v>
      </c>
      <c r="O84" s="631">
        <f t="shared" si="54"/>
        <v>0</v>
      </c>
      <c r="P84" s="631">
        <f t="shared" si="54"/>
        <v>0</v>
      </c>
      <c r="Q84" s="631">
        <f t="shared" si="54"/>
        <v>0</v>
      </c>
      <c r="R84" s="631">
        <f t="shared" si="54"/>
        <v>0</v>
      </c>
      <c r="S84" s="631">
        <f t="shared" si="54"/>
        <v>0</v>
      </c>
      <c r="T84" s="631">
        <f t="shared" si="54"/>
        <v>0</v>
      </c>
      <c r="U84" s="631">
        <f t="shared" ref="F84:AO91" si="55">IF($C84="S-Curve",$D84*U$166,IF($C84="Linear",$D84*U$167,IF($C84="Closing",$D84*U$168,IF($C84="Completion",$D84*U$169,IF($C84="Conversion",$D84*U$170,0)))))</f>
        <v>0</v>
      </c>
      <c r="V84" s="631">
        <f t="shared" si="55"/>
        <v>0</v>
      </c>
      <c r="W84" s="631">
        <f t="shared" si="55"/>
        <v>0</v>
      </c>
      <c r="X84" s="631">
        <f t="shared" si="55"/>
        <v>0</v>
      </c>
      <c r="Y84" s="631">
        <f t="shared" si="55"/>
        <v>0</v>
      </c>
      <c r="Z84" s="631">
        <f t="shared" si="55"/>
        <v>0</v>
      </c>
      <c r="AA84" s="631">
        <f t="shared" si="55"/>
        <v>0</v>
      </c>
      <c r="AB84" s="631">
        <f t="shared" si="55"/>
        <v>0</v>
      </c>
      <c r="AC84" s="631">
        <f t="shared" si="55"/>
        <v>0</v>
      </c>
      <c r="AD84" s="631">
        <f t="shared" si="55"/>
        <v>0</v>
      </c>
      <c r="AE84" s="631">
        <f t="shared" si="55"/>
        <v>0</v>
      </c>
      <c r="AF84" s="631">
        <f t="shared" si="55"/>
        <v>0</v>
      </c>
      <c r="AG84" s="631">
        <f t="shared" si="55"/>
        <v>0</v>
      </c>
      <c r="AH84" s="631">
        <f t="shared" si="55"/>
        <v>0</v>
      </c>
      <c r="AI84" s="631">
        <f t="shared" si="55"/>
        <v>0</v>
      </c>
      <c r="AJ84" s="631">
        <f t="shared" si="55"/>
        <v>0</v>
      </c>
      <c r="AK84" s="631">
        <f t="shared" si="55"/>
        <v>0</v>
      </c>
      <c r="AL84" s="631">
        <f t="shared" si="55"/>
        <v>0</v>
      </c>
      <c r="AM84" s="631">
        <f t="shared" si="55"/>
        <v>0</v>
      </c>
      <c r="AN84" s="631">
        <f t="shared" si="55"/>
        <v>0</v>
      </c>
      <c r="AO84" s="631">
        <f t="shared" si="55"/>
        <v>0</v>
      </c>
      <c r="AP84" s="632">
        <f t="shared" si="53"/>
        <v>0</v>
      </c>
      <c r="AQ84" s="633">
        <f t="shared" si="35"/>
        <v>0</v>
      </c>
    </row>
    <row r="85" spans="1:43" ht="15" customHeight="1" x14ac:dyDescent="0.45">
      <c r="A85" s="239" t="s">
        <v>696</v>
      </c>
      <c r="B85" s="636" t="str">
        <v>Tap Fees (Water/Sewer)</v>
      </c>
      <c r="C85" s="630" t="s">
        <v>671</v>
      </c>
      <c r="D85" s="631">
        <v>0</v>
      </c>
      <c r="E85" s="631">
        <f t="shared" si="54"/>
        <v>0</v>
      </c>
      <c r="F85" s="631">
        <f t="shared" si="55"/>
        <v>0</v>
      </c>
      <c r="G85" s="631">
        <f t="shared" si="55"/>
        <v>0</v>
      </c>
      <c r="H85" s="631">
        <f t="shared" si="55"/>
        <v>0</v>
      </c>
      <c r="I85" s="631">
        <f t="shared" si="55"/>
        <v>0</v>
      </c>
      <c r="J85" s="631">
        <f t="shared" si="55"/>
        <v>0</v>
      </c>
      <c r="K85" s="631">
        <f t="shared" si="55"/>
        <v>0</v>
      </c>
      <c r="L85" s="631">
        <f t="shared" si="55"/>
        <v>0</v>
      </c>
      <c r="M85" s="631">
        <f t="shared" si="55"/>
        <v>0</v>
      </c>
      <c r="N85" s="631">
        <f t="shared" si="55"/>
        <v>0</v>
      </c>
      <c r="O85" s="631">
        <f t="shared" si="55"/>
        <v>0</v>
      </c>
      <c r="P85" s="631">
        <f t="shared" si="55"/>
        <v>0</v>
      </c>
      <c r="Q85" s="631">
        <f t="shared" si="55"/>
        <v>0</v>
      </c>
      <c r="R85" s="631">
        <f t="shared" si="55"/>
        <v>0</v>
      </c>
      <c r="S85" s="631">
        <f t="shared" si="55"/>
        <v>0</v>
      </c>
      <c r="T85" s="631">
        <f t="shared" si="55"/>
        <v>0</v>
      </c>
      <c r="U85" s="631">
        <f t="shared" si="55"/>
        <v>0</v>
      </c>
      <c r="V85" s="631">
        <f t="shared" si="55"/>
        <v>0</v>
      </c>
      <c r="W85" s="631">
        <f t="shared" si="55"/>
        <v>0</v>
      </c>
      <c r="X85" s="631">
        <f t="shared" si="55"/>
        <v>0</v>
      </c>
      <c r="Y85" s="631">
        <f t="shared" si="55"/>
        <v>0</v>
      </c>
      <c r="Z85" s="631">
        <f t="shared" si="55"/>
        <v>0</v>
      </c>
      <c r="AA85" s="631">
        <f t="shared" si="55"/>
        <v>0</v>
      </c>
      <c r="AB85" s="631">
        <f t="shared" si="55"/>
        <v>0</v>
      </c>
      <c r="AC85" s="631">
        <f t="shared" si="55"/>
        <v>0</v>
      </c>
      <c r="AD85" s="631">
        <f t="shared" si="55"/>
        <v>0</v>
      </c>
      <c r="AE85" s="631">
        <f t="shared" si="55"/>
        <v>0</v>
      </c>
      <c r="AF85" s="631">
        <f t="shared" si="55"/>
        <v>0</v>
      </c>
      <c r="AG85" s="631">
        <f t="shared" si="55"/>
        <v>0</v>
      </c>
      <c r="AH85" s="631">
        <f t="shared" si="55"/>
        <v>0</v>
      </c>
      <c r="AI85" s="631">
        <f t="shared" si="55"/>
        <v>0</v>
      </c>
      <c r="AJ85" s="631">
        <f t="shared" si="55"/>
        <v>0</v>
      </c>
      <c r="AK85" s="631">
        <f t="shared" si="55"/>
        <v>0</v>
      </c>
      <c r="AL85" s="631">
        <f t="shared" si="55"/>
        <v>0</v>
      </c>
      <c r="AM85" s="631">
        <f t="shared" si="55"/>
        <v>0</v>
      </c>
      <c r="AN85" s="631">
        <f t="shared" si="55"/>
        <v>0</v>
      </c>
      <c r="AO85" s="631">
        <f t="shared" si="55"/>
        <v>0</v>
      </c>
      <c r="AP85" s="632">
        <f t="shared" si="53"/>
        <v>0</v>
      </c>
      <c r="AQ85" s="633">
        <f t="shared" si="35"/>
        <v>0</v>
      </c>
    </row>
    <row r="86" spans="1:43" ht="15" customHeight="1" x14ac:dyDescent="0.45">
      <c r="A86" s="239" t="s">
        <v>696</v>
      </c>
      <c r="B86" s="636" t="str">
        <v>Impact fees</v>
      </c>
      <c r="C86" s="630" t="s">
        <v>671</v>
      </c>
      <c r="D86" s="631">
        <v>0</v>
      </c>
      <c r="E86" s="631">
        <f t="shared" si="54"/>
        <v>0</v>
      </c>
      <c r="F86" s="631">
        <f t="shared" si="55"/>
        <v>0</v>
      </c>
      <c r="G86" s="631">
        <f t="shared" si="55"/>
        <v>0</v>
      </c>
      <c r="H86" s="631">
        <f t="shared" si="55"/>
        <v>0</v>
      </c>
      <c r="I86" s="631">
        <f t="shared" si="55"/>
        <v>0</v>
      </c>
      <c r="J86" s="631">
        <f t="shared" si="55"/>
        <v>0</v>
      </c>
      <c r="K86" s="631">
        <f t="shared" si="55"/>
        <v>0</v>
      </c>
      <c r="L86" s="631">
        <f t="shared" si="55"/>
        <v>0</v>
      </c>
      <c r="M86" s="631">
        <f t="shared" si="55"/>
        <v>0</v>
      </c>
      <c r="N86" s="631">
        <f t="shared" si="55"/>
        <v>0</v>
      </c>
      <c r="O86" s="631">
        <f t="shared" si="55"/>
        <v>0</v>
      </c>
      <c r="P86" s="631">
        <f t="shared" si="55"/>
        <v>0</v>
      </c>
      <c r="Q86" s="631">
        <f t="shared" si="55"/>
        <v>0</v>
      </c>
      <c r="R86" s="631">
        <f t="shared" si="55"/>
        <v>0</v>
      </c>
      <c r="S86" s="631">
        <f t="shared" si="55"/>
        <v>0</v>
      </c>
      <c r="T86" s="631">
        <f t="shared" si="55"/>
        <v>0</v>
      </c>
      <c r="U86" s="631">
        <f t="shared" si="55"/>
        <v>0</v>
      </c>
      <c r="V86" s="631">
        <f t="shared" si="55"/>
        <v>0</v>
      </c>
      <c r="W86" s="631">
        <f t="shared" si="55"/>
        <v>0</v>
      </c>
      <c r="X86" s="631">
        <f t="shared" si="55"/>
        <v>0</v>
      </c>
      <c r="Y86" s="631">
        <f t="shared" si="55"/>
        <v>0</v>
      </c>
      <c r="Z86" s="631">
        <f t="shared" si="55"/>
        <v>0</v>
      </c>
      <c r="AA86" s="631">
        <f t="shared" si="55"/>
        <v>0</v>
      </c>
      <c r="AB86" s="631">
        <f t="shared" si="55"/>
        <v>0</v>
      </c>
      <c r="AC86" s="631">
        <f t="shared" si="55"/>
        <v>0</v>
      </c>
      <c r="AD86" s="631">
        <f t="shared" si="55"/>
        <v>0</v>
      </c>
      <c r="AE86" s="631">
        <f t="shared" si="55"/>
        <v>0</v>
      </c>
      <c r="AF86" s="631">
        <f t="shared" si="55"/>
        <v>0</v>
      </c>
      <c r="AG86" s="631">
        <f t="shared" si="55"/>
        <v>0</v>
      </c>
      <c r="AH86" s="631">
        <f t="shared" si="55"/>
        <v>0</v>
      </c>
      <c r="AI86" s="631">
        <f t="shared" si="55"/>
        <v>0</v>
      </c>
      <c r="AJ86" s="631">
        <f t="shared" si="55"/>
        <v>0</v>
      </c>
      <c r="AK86" s="631">
        <f t="shared" si="55"/>
        <v>0</v>
      </c>
      <c r="AL86" s="631">
        <f t="shared" si="55"/>
        <v>0</v>
      </c>
      <c r="AM86" s="631">
        <f t="shared" si="55"/>
        <v>0</v>
      </c>
      <c r="AN86" s="631">
        <f t="shared" si="55"/>
        <v>0</v>
      </c>
      <c r="AO86" s="631">
        <f t="shared" si="55"/>
        <v>0</v>
      </c>
      <c r="AP86" s="632">
        <f t="shared" si="53"/>
        <v>0</v>
      </c>
      <c r="AQ86" s="633">
        <f t="shared" si="35"/>
        <v>0</v>
      </c>
    </row>
    <row r="87" spans="1:43" ht="15" customHeight="1" x14ac:dyDescent="0.45">
      <c r="A87" s="239" t="s">
        <v>696</v>
      </c>
      <c r="B87" s="636" t="str">
        <v>Materials Testing</v>
      </c>
      <c r="C87" s="630" t="s">
        <v>679</v>
      </c>
      <c r="D87" s="631">
        <v>0</v>
      </c>
      <c r="E87" s="631">
        <f t="shared" si="54"/>
        <v>0</v>
      </c>
      <c r="F87" s="631">
        <f t="shared" si="55"/>
        <v>0</v>
      </c>
      <c r="G87" s="631">
        <f t="shared" si="55"/>
        <v>0</v>
      </c>
      <c r="H87" s="631">
        <f t="shared" si="55"/>
        <v>0</v>
      </c>
      <c r="I87" s="631">
        <f t="shared" si="55"/>
        <v>0</v>
      </c>
      <c r="J87" s="631">
        <f t="shared" si="55"/>
        <v>0</v>
      </c>
      <c r="K87" s="631">
        <f t="shared" si="55"/>
        <v>0</v>
      </c>
      <c r="L87" s="631">
        <f t="shared" si="55"/>
        <v>0</v>
      </c>
      <c r="M87" s="631">
        <f t="shared" si="55"/>
        <v>0</v>
      </c>
      <c r="N87" s="631">
        <f t="shared" si="55"/>
        <v>0</v>
      </c>
      <c r="O87" s="631">
        <f t="shared" si="55"/>
        <v>0</v>
      </c>
      <c r="P87" s="631">
        <f t="shared" si="55"/>
        <v>0</v>
      </c>
      <c r="Q87" s="631">
        <f t="shared" si="55"/>
        <v>0</v>
      </c>
      <c r="R87" s="631">
        <f t="shared" si="55"/>
        <v>0</v>
      </c>
      <c r="S87" s="631">
        <f t="shared" si="55"/>
        <v>0</v>
      </c>
      <c r="T87" s="631">
        <f t="shared" si="55"/>
        <v>0</v>
      </c>
      <c r="U87" s="631">
        <f t="shared" si="55"/>
        <v>0</v>
      </c>
      <c r="V87" s="631">
        <f t="shared" si="55"/>
        <v>0</v>
      </c>
      <c r="W87" s="631">
        <f t="shared" si="55"/>
        <v>0</v>
      </c>
      <c r="X87" s="631">
        <f t="shared" si="55"/>
        <v>0</v>
      </c>
      <c r="Y87" s="631">
        <f t="shared" si="55"/>
        <v>0</v>
      </c>
      <c r="Z87" s="631">
        <f t="shared" si="55"/>
        <v>0</v>
      </c>
      <c r="AA87" s="631">
        <f t="shared" si="55"/>
        <v>0</v>
      </c>
      <c r="AB87" s="631">
        <f t="shared" si="55"/>
        <v>0</v>
      </c>
      <c r="AC87" s="631">
        <f t="shared" si="55"/>
        <v>0</v>
      </c>
      <c r="AD87" s="631">
        <f t="shared" si="55"/>
        <v>0</v>
      </c>
      <c r="AE87" s="631">
        <f t="shared" si="55"/>
        <v>0</v>
      </c>
      <c r="AF87" s="631">
        <f t="shared" si="55"/>
        <v>0</v>
      </c>
      <c r="AG87" s="631">
        <f t="shared" si="55"/>
        <v>0</v>
      </c>
      <c r="AH87" s="631">
        <f t="shared" si="55"/>
        <v>0</v>
      </c>
      <c r="AI87" s="631">
        <f t="shared" si="55"/>
        <v>0</v>
      </c>
      <c r="AJ87" s="631">
        <f t="shared" si="55"/>
        <v>0</v>
      </c>
      <c r="AK87" s="631">
        <f t="shared" si="55"/>
        <v>0</v>
      </c>
      <c r="AL87" s="631">
        <f t="shared" si="55"/>
        <v>0</v>
      </c>
      <c r="AM87" s="631">
        <f t="shared" si="55"/>
        <v>0</v>
      </c>
      <c r="AN87" s="631">
        <f t="shared" si="55"/>
        <v>0</v>
      </c>
      <c r="AO87" s="631">
        <f t="shared" si="55"/>
        <v>0</v>
      </c>
      <c r="AP87" s="632">
        <f t="shared" si="53"/>
        <v>0</v>
      </c>
      <c r="AQ87" s="633">
        <f t="shared" si="35"/>
        <v>0</v>
      </c>
    </row>
    <row r="88" spans="1:43" ht="15" customHeight="1" x14ac:dyDescent="0.45">
      <c r="A88" s="239" t="s">
        <v>696</v>
      </c>
      <c r="B88" s="636" t="str">
        <v>Power and Telecom Provider fees</v>
      </c>
      <c r="C88" s="630" t="s">
        <v>671</v>
      </c>
      <c r="D88" s="631">
        <v>0</v>
      </c>
      <c r="E88" s="631">
        <f t="shared" si="54"/>
        <v>0</v>
      </c>
      <c r="F88" s="631">
        <f t="shared" si="55"/>
        <v>0</v>
      </c>
      <c r="G88" s="631">
        <f t="shared" si="55"/>
        <v>0</v>
      </c>
      <c r="H88" s="631">
        <f t="shared" si="55"/>
        <v>0</v>
      </c>
      <c r="I88" s="631">
        <f t="shared" si="55"/>
        <v>0</v>
      </c>
      <c r="J88" s="631">
        <f t="shared" si="55"/>
        <v>0</v>
      </c>
      <c r="K88" s="631">
        <f t="shared" si="55"/>
        <v>0</v>
      </c>
      <c r="L88" s="631">
        <f t="shared" si="55"/>
        <v>0</v>
      </c>
      <c r="M88" s="631">
        <f t="shared" si="55"/>
        <v>0</v>
      </c>
      <c r="N88" s="631">
        <f t="shared" si="55"/>
        <v>0</v>
      </c>
      <c r="O88" s="631">
        <f t="shared" si="55"/>
        <v>0</v>
      </c>
      <c r="P88" s="631">
        <f t="shared" si="55"/>
        <v>0</v>
      </c>
      <c r="Q88" s="631">
        <f t="shared" si="55"/>
        <v>0</v>
      </c>
      <c r="R88" s="631">
        <f t="shared" si="55"/>
        <v>0</v>
      </c>
      <c r="S88" s="631">
        <f t="shared" si="55"/>
        <v>0</v>
      </c>
      <c r="T88" s="631">
        <f t="shared" si="55"/>
        <v>0</v>
      </c>
      <c r="U88" s="631">
        <f t="shared" si="55"/>
        <v>0</v>
      </c>
      <c r="V88" s="631">
        <f t="shared" si="55"/>
        <v>0</v>
      </c>
      <c r="W88" s="631">
        <f t="shared" si="55"/>
        <v>0</v>
      </c>
      <c r="X88" s="631">
        <f t="shared" si="55"/>
        <v>0</v>
      </c>
      <c r="Y88" s="631">
        <f t="shared" si="55"/>
        <v>0</v>
      </c>
      <c r="Z88" s="631">
        <f t="shared" si="55"/>
        <v>0</v>
      </c>
      <c r="AA88" s="631">
        <f t="shared" si="55"/>
        <v>0</v>
      </c>
      <c r="AB88" s="631">
        <f t="shared" si="55"/>
        <v>0</v>
      </c>
      <c r="AC88" s="631">
        <f t="shared" si="55"/>
        <v>0</v>
      </c>
      <c r="AD88" s="631">
        <f t="shared" si="55"/>
        <v>0</v>
      </c>
      <c r="AE88" s="631">
        <f t="shared" si="55"/>
        <v>0</v>
      </c>
      <c r="AF88" s="631">
        <f t="shared" si="55"/>
        <v>0</v>
      </c>
      <c r="AG88" s="631">
        <f t="shared" si="55"/>
        <v>0</v>
      </c>
      <c r="AH88" s="631">
        <f t="shared" si="55"/>
        <v>0</v>
      </c>
      <c r="AI88" s="631">
        <f t="shared" si="55"/>
        <v>0</v>
      </c>
      <c r="AJ88" s="631">
        <f t="shared" si="55"/>
        <v>0</v>
      </c>
      <c r="AK88" s="631">
        <f t="shared" si="55"/>
        <v>0</v>
      </c>
      <c r="AL88" s="631">
        <f t="shared" si="55"/>
        <v>0</v>
      </c>
      <c r="AM88" s="631">
        <f t="shared" si="55"/>
        <v>0</v>
      </c>
      <c r="AN88" s="631">
        <f t="shared" si="55"/>
        <v>0</v>
      </c>
      <c r="AO88" s="631">
        <f t="shared" si="55"/>
        <v>0</v>
      </c>
      <c r="AP88" s="632">
        <f t="shared" si="53"/>
        <v>0</v>
      </c>
      <c r="AQ88" s="633">
        <f t="shared" si="35"/>
        <v>0</v>
      </c>
    </row>
    <row r="89" spans="1:43" ht="15" customHeight="1" x14ac:dyDescent="0.45">
      <c r="A89" s="239" t="s">
        <v>696</v>
      </c>
      <c r="B89" s="636" t="str">
        <v>Third-party/Bank Inspections/Admin</v>
      </c>
      <c r="C89" s="630" t="s">
        <v>679</v>
      </c>
      <c r="D89" s="631">
        <v>0</v>
      </c>
      <c r="E89" s="631">
        <f t="shared" si="54"/>
        <v>0</v>
      </c>
      <c r="F89" s="631">
        <f t="shared" si="55"/>
        <v>0</v>
      </c>
      <c r="G89" s="631">
        <f t="shared" si="55"/>
        <v>0</v>
      </c>
      <c r="H89" s="631">
        <f t="shared" si="55"/>
        <v>0</v>
      </c>
      <c r="I89" s="631">
        <f t="shared" si="55"/>
        <v>0</v>
      </c>
      <c r="J89" s="631">
        <f t="shared" si="55"/>
        <v>0</v>
      </c>
      <c r="K89" s="631">
        <f t="shared" si="55"/>
        <v>0</v>
      </c>
      <c r="L89" s="631">
        <f t="shared" si="55"/>
        <v>0</v>
      </c>
      <c r="M89" s="631">
        <f t="shared" si="55"/>
        <v>0</v>
      </c>
      <c r="N89" s="631">
        <f t="shared" si="55"/>
        <v>0</v>
      </c>
      <c r="O89" s="631">
        <f t="shared" si="55"/>
        <v>0</v>
      </c>
      <c r="P89" s="631">
        <f t="shared" si="55"/>
        <v>0</v>
      </c>
      <c r="Q89" s="631">
        <f t="shared" si="55"/>
        <v>0</v>
      </c>
      <c r="R89" s="631">
        <f t="shared" si="55"/>
        <v>0</v>
      </c>
      <c r="S89" s="631">
        <f t="shared" si="55"/>
        <v>0</v>
      </c>
      <c r="T89" s="631">
        <f t="shared" si="55"/>
        <v>0</v>
      </c>
      <c r="U89" s="631">
        <f t="shared" si="55"/>
        <v>0</v>
      </c>
      <c r="V89" s="631">
        <f t="shared" si="55"/>
        <v>0</v>
      </c>
      <c r="W89" s="631">
        <f t="shared" si="55"/>
        <v>0</v>
      </c>
      <c r="X89" s="631">
        <f t="shared" si="55"/>
        <v>0</v>
      </c>
      <c r="Y89" s="631">
        <f t="shared" si="55"/>
        <v>0</v>
      </c>
      <c r="Z89" s="631">
        <f t="shared" si="55"/>
        <v>0</v>
      </c>
      <c r="AA89" s="631">
        <f t="shared" si="55"/>
        <v>0</v>
      </c>
      <c r="AB89" s="631">
        <f t="shared" si="55"/>
        <v>0</v>
      </c>
      <c r="AC89" s="631">
        <f t="shared" si="55"/>
        <v>0</v>
      </c>
      <c r="AD89" s="631">
        <f t="shared" si="55"/>
        <v>0</v>
      </c>
      <c r="AE89" s="631">
        <f t="shared" si="55"/>
        <v>0</v>
      </c>
      <c r="AF89" s="631">
        <f t="shared" si="55"/>
        <v>0</v>
      </c>
      <c r="AG89" s="631">
        <f t="shared" si="55"/>
        <v>0</v>
      </c>
      <c r="AH89" s="631">
        <f t="shared" si="55"/>
        <v>0</v>
      </c>
      <c r="AI89" s="631">
        <f t="shared" si="55"/>
        <v>0</v>
      </c>
      <c r="AJ89" s="631">
        <f t="shared" si="55"/>
        <v>0</v>
      </c>
      <c r="AK89" s="631">
        <f t="shared" si="55"/>
        <v>0</v>
      </c>
      <c r="AL89" s="631">
        <f t="shared" si="55"/>
        <v>0</v>
      </c>
      <c r="AM89" s="631">
        <f t="shared" si="55"/>
        <v>0</v>
      </c>
      <c r="AN89" s="631">
        <f t="shared" si="55"/>
        <v>0</v>
      </c>
      <c r="AO89" s="631">
        <f t="shared" si="55"/>
        <v>0</v>
      </c>
      <c r="AP89" s="632">
        <f t="shared" si="53"/>
        <v>0</v>
      </c>
      <c r="AQ89" s="633">
        <f t="shared" si="35"/>
        <v>0</v>
      </c>
    </row>
    <row r="90" spans="1:43" ht="15" customHeight="1" x14ac:dyDescent="0.45">
      <c r="A90" s="239" t="s">
        <v>696</v>
      </c>
      <c r="B90" s="636" t="str">
        <v>Title and Recording</v>
      </c>
      <c r="C90" s="630" t="s">
        <v>671</v>
      </c>
      <c r="D90" s="631">
        <v>0</v>
      </c>
      <c r="E90" s="631">
        <f t="shared" si="54"/>
        <v>0</v>
      </c>
      <c r="F90" s="631">
        <f t="shared" si="55"/>
        <v>0</v>
      </c>
      <c r="G90" s="631">
        <f t="shared" si="55"/>
        <v>0</v>
      </c>
      <c r="H90" s="631">
        <f t="shared" si="55"/>
        <v>0</v>
      </c>
      <c r="I90" s="631">
        <f t="shared" si="55"/>
        <v>0</v>
      </c>
      <c r="J90" s="631">
        <f t="shared" si="55"/>
        <v>0</v>
      </c>
      <c r="K90" s="631">
        <f t="shared" si="55"/>
        <v>0</v>
      </c>
      <c r="L90" s="631">
        <f t="shared" si="55"/>
        <v>0</v>
      </c>
      <c r="M90" s="631">
        <f t="shared" si="55"/>
        <v>0</v>
      </c>
      <c r="N90" s="631">
        <f t="shared" si="55"/>
        <v>0</v>
      </c>
      <c r="O90" s="631">
        <f t="shared" si="55"/>
        <v>0</v>
      </c>
      <c r="P90" s="631">
        <f t="shared" si="55"/>
        <v>0</v>
      </c>
      <c r="Q90" s="631">
        <f t="shared" si="55"/>
        <v>0</v>
      </c>
      <c r="R90" s="631">
        <f t="shared" si="55"/>
        <v>0</v>
      </c>
      <c r="S90" s="631">
        <f t="shared" si="55"/>
        <v>0</v>
      </c>
      <c r="T90" s="631">
        <f t="shared" si="55"/>
        <v>0</v>
      </c>
      <c r="U90" s="631">
        <f t="shared" si="55"/>
        <v>0</v>
      </c>
      <c r="V90" s="631">
        <f t="shared" si="55"/>
        <v>0</v>
      </c>
      <c r="W90" s="631">
        <f t="shared" si="55"/>
        <v>0</v>
      </c>
      <c r="X90" s="631">
        <f t="shared" si="55"/>
        <v>0</v>
      </c>
      <c r="Y90" s="631">
        <f t="shared" si="55"/>
        <v>0</v>
      </c>
      <c r="Z90" s="631">
        <f t="shared" si="55"/>
        <v>0</v>
      </c>
      <c r="AA90" s="631">
        <f t="shared" si="55"/>
        <v>0</v>
      </c>
      <c r="AB90" s="631">
        <f t="shared" si="55"/>
        <v>0</v>
      </c>
      <c r="AC90" s="631">
        <f t="shared" si="55"/>
        <v>0</v>
      </c>
      <c r="AD90" s="631">
        <f t="shared" si="55"/>
        <v>0</v>
      </c>
      <c r="AE90" s="631">
        <f t="shared" si="55"/>
        <v>0</v>
      </c>
      <c r="AF90" s="631">
        <f t="shared" si="55"/>
        <v>0</v>
      </c>
      <c r="AG90" s="631">
        <f t="shared" si="55"/>
        <v>0</v>
      </c>
      <c r="AH90" s="631">
        <f t="shared" si="55"/>
        <v>0</v>
      </c>
      <c r="AI90" s="631">
        <f t="shared" si="55"/>
        <v>0</v>
      </c>
      <c r="AJ90" s="631">
        <f t="shared" si="55"/>
        <v>0</v>
      </c>
      <c r="AK90" s="631">
        <f t="shared" si="55"/>
        <v>0</v>
      </c>
      <c r="AL90" s="631">
        <f t="shared" si="55"/>
        <v>0</v>
      </c>
      <c r="AM90" s="631">
        <f t="shared" si="55"/>
        <v>0</v>
      </c>
      <c r="AN90" s="631">
        <f t="shared" si="55"/>
        <v>0</v>
      </c>
      <c r="AO90" s="631">
        <f t="shared" si="55"/>
        <v>0</v>
      </c>
      <c r="AP90" s="632">
        <f t="shared" si="53"/>
        <v>0</v>
      </c>
      <c r="AQ90" s="633">
        <f t="shared" si="35"/>
        <v>0</v>
      </c>
    </row>
    <row r="91" spans="1:43" ht="15" customHeight="1" x14ac:dyDescent="0.45">
      <c r="A91" s="239" t="s">
        <v>696</v>
      </c>
      <c r="B91" s="636" t="str">
        <v>Construction Lender Legal Fees</v>
      </c>
      <c r="C91" s="630" t="s">
        <v>671</v>
      </c>
      <c r="D91" s="631">
        <v>0</v>
      </c>
      <c r="E91" s="631">
        <f t="shared" si="54"/>
        <v>0</v>
      </c>
      <c r="F91" s="631">
        <f t="shared" si="55"/>
        <v>0</v>
      </c>
      <c r="G91" s="631">
        <f t="shared" si="55"/>
        <v>0</v>
      </c>
      <c r="H91" s="631">
        <f t="shared" si="55"/>
        <v>0</v>
      </c>
      <c r="I91" s="631">
        <f t="shared" si="55"/>
        <v>0</v>
      </c>
      <c r="J91" s="631">
        <f t="shared" si="55"/>
        <v>0</v>
      </c>
      <c r="K91" s="631">
        <f t="shared" si="55"/>
        <v>0</v>
      </c>
      <c r="L91" s="631">
        <f t="shared" si="55"/>
        <v>0</v>
      </c>
      <c r="M91" s="631">
        <f t="shared" si="55"/>
        <v>0</v>
      </c>
      <c r="N91" s="631">
        <f t="shared" si="55"/>
        <v>0</v>
      </c>
      <c r="O91" s="631">
        <f t="shared" si="55"/>
        <v>0</v>
      </c>
      <c r="P91" s="631">
        <f t="shared" si="55"/>
        <v>0</v>
      </c>
      <c r="Q91" s="631">
        <f t="shared" si="55"/>
        <v>0</v>
      </c>
      <c r="R91" s="631">
        <f t="shared" si="55"/>
        <v>0</v>
      </c>
      <c r="S91" s="631">
        <f t="shared" si="55"/>
        <v>0</v>
      </c>
      <c r="T91" s="631">
        <f t="shared" si="55"/>
        <v>0</v>
      </c>
      <c r="U91" s="631">
        <f t="shared" si="55"/>
        <v>0</v>
      </c>
      <c r="V91" s="631">
        <f t="shared" si="55"/>
        <v>0</v>
      </c>
      <c r="W91" s="631">
        <f t="shared" si="55"/>
        <v>0</v>
      </c>
      <c r="X91" s="631">
        <f t="shared" ref="F91:AO92" si="56">IF($C91="S-Curve",$D91*X$166,IF($C91="Linear",$D91*X$167,IF($C91="Closing",$D91*X$168,IF($C91="Completion",$D91*X$169,IF($C91="Conversion",$D91*X$170,0)))))</f>
        <v>0</v>
      </c>
      <c r="Y91" s="631">
        <f t="shared" si="56"/>
        <v>0</v>
      </c>
      <c r="Z91" s="631">
        <f t="shared" si="56"/>
        <v>0</v>
      </c>
      <c r="AA91" s="631">
        <f t="shared" si="56"/>
        <v>0</v>
      </c>
      <c r="AB91" s="631">
        <f t="shared" si="56"/>
        <v>0</v>
      </c>
      <c r="AC91" s="631">
        <f t="shared" si="56"/>
        <v>0</v>
      </c>
      <c r="AD91" s="631">
        <f t="shared" si="56"/>
        <v>0</v>
      </c>
      <c r="AE91" s="631">
        <f t="shared" si="56"/>
        <v>0</v>
      </c>
      <c r="AF91" s="631">
        <f t="shared" si="56"/>
        <v>0</v>
      </c>
      <c r="AG91" s="631">
        <f t="shared" si="56"/>
        <v>0</v>
      </c>
      <c r="AH91" s="631">
        <f t="shared" si="56"/>
        <v>0</v>
      </c>
      <c r="AI91" s="631">
        <f t="shared" si="56"/>
        <v>0</v>
      </c>
      <c r="AJ91" s="631">
        <f t="shared" si="56"/>
        <v>0</v>
      </c>
      <c r="AK91" s="631">
        <f t="shared" si="56"/>
        <v>0</v>
      </c>
      <c r="AL91" s="631">
        <f t="shared" si="56"/>
        <v>0</v>
      </c>
      <c r="AM91" s="631">
        <f t="shared" si="56"/>
        <v>0</v>
      </c>
      <c r="AN91" s="631">
        <f t="shared" si="56"/>
        <v>0</v>
      </c>
      <c r="AO91" s="631">
        <f t="shared" si="56"/>
        <v>0</v>
      </c>
      <c r="AP91" s="632">
        <f t="shared" si="53"/>
        <v>0</v>
      </c>
      <c r="AQ91" s="633">
        <f t="shared" si="35"/>
        <v>0</v>
      </c>
    </row>
    <row r="92" spans="1:43" ht="15" customHeight="1" x14ac:dyDescent="0.45">
      <c r="A92" s="239" t="s">
        <v>696</v>
      </c>
      <c r="B92" s="636" t="str">
        <v>Prop. Taxes During Construction</v>
      </c>
      <c r="C92" s="630" t="s">
        <v>679</v>
      </c>
      <c r="D92" s="631">
        <v>0</v>
      </c>
      <c r="E92" s="631">
        <f t="shared" si="54"/>
        <v>0</v>
      </c>
      <c r="F92" s="631">
        <f t="shared" si="56"/>
        <v>0</v>
      </c>
      <c r="G92" s="631">
        <f t="shared" si="56"/>
        <v>0</v>
      </c>
      <c r="H92" s="631">
        <f t="shared" si="56"/>
        <v>0</v>
      </c>
      <c r="I92" s="631">
        <f t="shared" si="56"/>
        <v>0</v>
      </c>
      <c r="J92" s="631">
        <f t="shared" si="56"/>
        <v>0</v>
      </c>
      <c r="K92" s="631">
        <f t="shared" si="56"/>
        <v>0</v>
      </c>
      <c r="L92" s="631">
        <f t="shared" si="56"/>
        <v>0</v>
      </c>
      <c r="M92" s="631">
        <f t="shared" si="56"/>
        <v>0</v>
      </c>
      <c r="N92" s="631">
        <f t="shared" si="56"/>
        <v>0</v>
      </c>
      <c r="O92" s="631">
        <f t="shared" si="56"/>
        <v>0</v>
      </c>
      <c r="P92" s="631">
        <f t="shared" si="56"/>
        <v>0</v>
      </c>
      <c r="Q92" s="631">
        <f t="shared" si="56"/>
        <v>0</v>
      </c>
      <c r="R92" s="631">
        <f t="shared" si="56"/>
        <v>0</v>
      </c>
      <c r="S92" s="631">
        <f t="shared" si="56"/>
        <v>0</v>
      </c>
      <c r="T92" s="631">
        <f t="shared" si="56"/>
        <v>0</v>
      </c>
      <c r="U92" s="631">
        <f t="shared" si="56"/>
        <v>0</v>
      </c>
      <c r="V92" s="631">
        <f t="shared" si="56"/>
        <v>0</v>
      </c>
      <c r="W92" s="631">
        <f t="shared" si="56"/>
        <v>0</v>
      </c>
      <c r="X92" s="631">
        <f t="shared" si="56"/>
        <v>0</v>
      </c>
      <c r="Y92" s="631">
        <f t="shared" si="56"/>
        <v>0</v>
      </c>
      <c r="Z92" s="631">
        <f t="shared" si="56"/>
        <v>0</v>
      </c>
      <c r="AA92" s="631">
        <f t="shared" si="56"/>
        <v>0</v>
      </c>
      <c r="AB92" s="631">
        <f t="shared" si="56"/>
        <v>0</v>
      </c>
      <c r="AC92" s="631">
        <f t="shared" si="56"/>
        <v>0</v>
      </c>
      <c r="AD92" s="631">
        <f t="shared" si="56"/>
        <v>0</v>
      </c>
      <c r="AE92" s="631">
        <f t="shared" si="56"/>
        <v>0</v>
      </c>
      <c r="AF92" s="631">
        <f t="shared" si="56"/>
        <v>0</v>
      </c>
      <c r="AG92" s="631">
        <f t="shared" si="56"/>
        <v>0</v>
      </c>
      <c r="AH92" s="631">
        <f t="shared" si="56"/>
        <v>0</v>
      </c>
      <c r="AI92" s="631">
        <f t="shared" si="56"/>
        <v>0</v>
      </c>
      <c r="AJ92" s="631">
        <f t="shared" si="56"/>
        <v>0</v>
      </c>
      <c r="AK92" s="631">
        <f t="shared" si="56"/>
        <v>0</v>
      </c>
      <c r="AL92" s="631">
        <f t="shared" si="56"/>
        <v>0</v>
      </c>
      <c r="AM92" s="631">
        <f t="shared" si="56"/>
        <v>0</v>
      </c>
      <c r="AN92" s="631">
        <f t="shared" si="56"/>
        <v>0</v>
      </c>
      <c r="AO92" s="631">
        <f t="shared" si="56"/>
        <v>0</v>
      </c>
      <c r="AP92" s="632">
        <f t="shared" si="53"/>
        <v>0</v>
      </c>
      <c r="AQ92" s="633">
        <f t="shared" si="35"/>
        <v>0</v>
      </c>
    </row>
    <row r="93" spans="1:43" ht="15" customHeight="1" x14ac:dyDescent="0.45">
      <c r="A93" s="239" t="s">
        <v>696</v>
      </c>
      <c r="B93" s="636" t="str">
        <v>Bridge Loan 1 Interest</v>
      </c>
      <c r="C93" s="577" t="s">
        <v>697</v>
      </c>
      <c r="D93" s="631">
        <v>0</v>
      </c>
      <c r="E93" s="651">
        <v>0</v>
      </c>
      <c r="F93" s="631">
        <f>IF(E8="Conversion",0,E31*('Fin. Sources and Performance'!$C$5/12))</f>
        <v>0</v>
      </c>
      <c r="G93" s="631">
        <f>IF(F8="Conversion",0,F31*('Fin. Sources and Performance'!$C$5/12))</f>
        <v>0</v>
      </c>
      <c r="H93" s="631" t="e">
        <f>IF(G8="Conversion",0,G31*('Fin. Sources and Performance'!$C$5/12))</f>
        <v>#DIV/0!</v>
      </c>
      <c r="I93" s="631" t="e">
        <f>IF(H8="Conversion",0,H31*('Fin. Sources and Performance'!$C$5/12))</f>
        <v>#DIV/0!</v>
      </c>
      <c r="J93" s="631" t="e">
        <f>IF(I8="Conversion",0,I31*('Fin. Sources and Performance'!$C$5/12))</f>
        <v>#DIV/0!</v>
      </c>
      <c r="K93" s="631" t="e">
        <f>IF(J8="Conversion",0,J31*('Fin. Sources and Performance'!$C$5/12))</f>
        <v>#DIV/0!</v>
      </c>
      <c r="L93" s="631" t="e">
        <f>IF(K8="Conversion",0,K31*('Fin. Sources and Performance'!$C$5/12))</f>
        <v>#DIV/0!</v>
      </c>
      <c r="M93" s="631" t="e">
        <f>IF(L8="Conversion",0,L31*('Fin. Sources and Performance'!$C$5/12))</f>
        <v>#DIV/0!</v>
      </c>
      <c r="N93" s="631" t="e">
        <f>IF(M8="Conversion",0,M31*('Fin. Sources and Performance'!$C$5/12))</f>
        <v>#DIV/0!</v>
      </c>
      <c r="O93" s="631" t="e">
        <f>IF(N8="Conversion",0,N31*('Fin. Sources and Performance'!$C$5/12))</f>
        <v>#DIV/0!</v>
      </c>
      <c r="P93" s="631" t="e">
        <f>IF(O8="Conversion",0,O31*('Fin. Sources and Performance'!$C$5/12))</f>
        <v>#DIV/0!</v>
      </c>
      <c r="Q93" s="631" t="e">
        <f>IF(P8="Conversion",0,P31*('Fin. Sources and Performance'!$C$5/12))</f>
        <v>#DIV/0!</v>
      </c>
      <c r="R93" s="631" t="e">
        <f>IF(Q8="Conversion",0,Q31*('Fin. Sources and Performance'!$C$5/12))</f>
        <v>#DIV/0!</v>
      </c>
      <c r="S93" s="631" t="e">
        <f>IF(R8="Conversion",0,R31*('Fin. Sources and Performance'!$C$5/12))</f>
        <v>#DIV/0!</v>
      </c>
      <c r="T93" s="631" t="e">
        <f>IF(S8="Conversion",0,S31*('Fin. Sources and Performance'!$C$5/12))</f>
        <v>#DIV/0!</v>
      </c>
      <c r="U93" s="631" t="e">
        <f>IF(T8="Conversion",0,T31*('Fin. Sources and Performance'!$C$5/12))</f>
        <v>#DIV/0!</v>
      </c>
      <c r="V93" s="631" t="e">
        <f>IF(U8="Conversion",0,U31*('Fin. Sources and Performance'!$C$5/12))</f>
        <v>#DIV/0!</v>
      </c>
      <c r="W93" s="631" t="e">
        <f>IF(V8="Conversion",0,V31*('Fin. Sources and Performance'!$C$5/12))</f>
        <v>#DIV/0!</v>
      </c>
      <c r="X93" s="631" t="e">
        <f>IF(W8="Conversion",0,W31*('Fin. Sources and Performance'!$C$5/12))</f>
        <v>#DIV/0!</v>
      </c>
      <c r="Y93" s="631" t="e">
        <f>IF(X8="Conversion",0,X31*('Fin. Sources and Performance'!$C$5/12))</f>
        <v>#DIV/0!</v>
      </c>
      <c r="Z93" s="631" t="e">
        <f>IF(Y8="Conversion",0,Y31*('Fin. Sources and Performance'!$C$5/12))</f>
        <v>#DIV/0!</v>
      </c>
      <c r="AA93" s="631" t="e">
        <f>IF(Z8="Conversion",0,Z31*('Fin. Sources and Performance'!$C$5/12))</f>
        <v>#DIV/0!</v>
      </c>
      <c r="AB93" s="631" t="e">
        <f>IF(AA8="Conversion",0,AA31*('Fin. Sources and Performance'!$C$5/12))</f>
        <v>#DIV/0!</v>
      </c>
      <c r="AC93" s="631" t="e">
        <f>IF(AB8="Conversion",0,AB31*('Fin. Sources and Performance'!$C$5/12))</f>
        <v>#DIV/0!</v>
      </c>
      <c r="AD93" s="631" t="e">
        <f>IF(AC8="Conversion",0,AC31*('Fin. Sources and Performance'!$C$5/12))</f>
        <v>#DIV/0!</v>
      </c>
      <c r="AE93" s="631">
        <f>IF(AD8="Conversion",0,AD31*('Fin. Sources and Performance'!$C$5/12))</f>
        <v>0</v>
      </c>
      <c r="AF93" s="631" t="e">
        <f>IF(AE8="Conversion",0,AE31*('Fin. Sources and Performance'!$C$5/12))</f>
        <v>#DIV/0!</v>
      </c>
      <c r="AG93" s="631" t="e">
        <f>IF(AF8="Conversion",0,AF31*('Fin. Sources and Performance'!$C$5/12))</f>
        <v>#DIV/0!</v>
      </c>
      <c r="AH93" s="631" t="e">
        <f>IF(AG8="Conversion",0,AG31*('Fin. Sources and Performance'!$C$5/12))</f>
        <v>#DIV/0!</v>
      </c>
      <c r="AI93" s="631" t="e">
        <f>IF(AH8="Conversion",0,AH31*('Fin. Sources and Performance'!$C$5/12))</f>
        <v>#DIV/0!</v>
      </c>
      <c r="AJ93" s="631" t="e">
        <f>IF(AI8="Conversion",0,AI31*('Fin. Sources and Performance'!$C$5/12))</f>
        <v>#DIV/0!</v>
      </c>
      <c r="AK93" s="631" t="e">
        <f>IF(AJ8="Conversion",0,AJ31*('Fin. Sources and Performance'!$C$5/12))</f>
        <v>#DIV/0!</v>
      </c>
      <c r="AL93" s="631" t="e">
        <f>IF(AK8="Conversion",0,AK31*('Fin. Sources and Performance'!$C$5/12))</f>
        <v>#DIV/0!</v>
      </c>
      <c r="AM93" s="631" t="e">
        <f>IF(AL8="Conversion",0,AL31*('Fin. Sources and Performance'!$C$5/12))</f>
        <v>#DIV/0!</v>
      </c>
      <c r="AN93" s="631" t="e">
        <f>IF(AM8="Conversion",0,AM31*('Fin. Sources and Performance'!$C$5/12))</f>
        <v>#DIV/0!</v>
      </c>
      <c r="AO93" s="631" t="e">
        <f>IF(AN8="Conversion",0,AN31*('Fin. Sources and Performance'!$C$5/12))</f>
        <v>#DIV/0!</v>
      </c>
      <c r="AP93" s="632" t="e">
        <f t="shared" si="53"/>
        <v>#DIV/0!</v>
      </c>
      <c r="AQ93" s="633" t="e">
        <f t="shared" si="35"/>
        <v>#DIV/0!</v>
      </c>
    </row>
    <row r="94" spans="1:43" ht="15" customHeight="1" x14ac:dyDescent="0.45">
      <c r="A94" s="239" t="s">
        <v>696</v>
      </c>
      <c r="B94" s="636" t="str">
        <v>Bridge Loan 2 Interest</v>
      </c>
      <c r="C94" s="577" t="s">
        <v>697</v>
      </c>
      <c r="D94" s="631">
        <v>0</v>
      </c>
      <c r="E94" s="631">
        <v>0</v>
      </c>
      <c r="F94" s="631">
        <f>IF(E8="Conversion",0,E34*('Fin. Sources and Performance'!$C$6/12))</f>
        <v>0</v>
      </c>
      <c r="G94" s="631">
        <f>IF(F8="Conversion",0,F34*('Fin. Sources and Performance'!$C$6/12))</f>
        <v>0</v>
      </c>
      <c r="H94" s="631" t="e">
        <f>IF(G8="Conversion",0,G34*('Fin. Sources and Performance'!$C$6/12))</f>
        <v>#DIV/0!</v>
      </c>
      <c r="I94" s="631" t="e">
        <f>IF(H8="Conversion",0,H34*('Fin. Sources and Performance'!$C$6/12))</f>
        <v>#DIV/0!</v>
      </c>
      <c r="J94" s="631" t="e">
        <f>IF(I8="Conversion",0,I34*('Fin. Sources and Performance'!$C$6/12))</f>
        <v>#DIV/0!</v>
      </c>
      <c r="K94" s="631" t="e">
        <f>IF(J8="Conversion",0,J34*('Fin. Sources and Performance'!$C$6/12))</f>
        <v>#DIV/0!</v>
      </c>
      <c r="L94" s="631" t="e">
        <f>IF(K8="Conversion",0,K34*('Fin. Sources and Performance'!$C$6/12))</f>
        <v>#DIV/0!</v>
      </c>
      <c r="M94" s="631" t="e">
        <f>IF(L8="Conversion",0,L34*('Fin. Sources and Performance'!$C$6/12))</f>
        <v>#DIV/0!</v>
      </c>
      <c r="N94" s="631" t="e">
        <f>IF(M8="Conversion",0,M34*('Fin. Sources and Performance'!$C$6/12))</f>
        <v>#DIV/0!</v>
      </c>
      <c r="O94" s="631" t="e">
        <f>IF(N8="Conversion",0,N34*('Fin. Sources and Performance'!$C$6/12))</f>
        <v>#DIV/0!</v>
      </c>
      <c r="P94" s="631" t="e">
        <f>IF(O8="Conversion",0,O34*('Fin. Sources and Performance'!$C$6/12))</f>
        <v>#DIV/0!</v>
      </c>
      <c r="Q94" s="631" t="e">
        <f>IF(P8="Conversion",0,P34*('Fin. Sources and Performance'!$C$6/12))</f>
        <v>#DIV/0!</v>
      </c>
      <c r="R94" s="631" t="e">
        <f>IF(Q8="Conversion",0,Q34*('Fin. Sources and Performance'!$C$6/12))</f>
        <v>#DIV/0!</v>
      </c>
      <c r="S94" s="631" t="e">
        <f>IF(R8="Conversion",0,R34*('Fin. Sources and Performance'!$C$6/12))</f>
        <v>#DIV/0!</v>
      </c>
      <c r="T94" s="631" t="e">
        <f>IF(S8="Conversion",0,S34*('Fin. Sources and Performance'!$C$6/12))</f>
        <v>#DIV/0!</v>
      </c>
      <c r="U94" s="631" t="e">
        <f>IF(T8="Conversion",0,T34*('Fin. Sources and Performance'!$C$6/12))</f>
        <v>#DIV/0!</v>
      </c>
      <c r="V94" s="631" t="e">
        <f>IF(U8="Conversion",0,U34*('Fin. Sources and Performance'!$C$6/12))</f>
        <v>#DIV/0!</v>
      </c>
      <c r="W94" s="631" t="e">
        <f>IF(V8="Conversion",0,V34*('Fin. Sources and Performance'!$C$6/12))</f>
        <v>#DIV/0!</v>
      </c>
      <c r="X94" s="631" t="e">
        <f>IF(W8="Conversion",0,W34*('Fin. Sources and Performance'!$C$6/12))</f>
        <v>#DIV/0!</v>
      </c>
      <c r="Y94" s="631" t="e">
        <f>IF(X8="Conversion",0,X34*('Fin. Sources and Performance'!$C$6/12))</f>
        <v>#DIV/0!</v>
      </c>
      <c r="Z94" s="631" t="e">
        <f>IF(Y8="Conversion",0,Y34*('Fin. Sources and Performance'!$C$6/12))</f>
        <v>#DIV/0!</v>
      </c>
      <c r="AA94" s="631" t="e">
        <f>IF(Z8="Conversion",0,Z34*('Fin. Sources and Performance'!$C$6/12))</f>
        <v>#DIV/0!</v>
      </c>
      <c r="AB94" s="631" t="e">
        <f>IF(AA8="Conversion",0,AA34*('Fin. Sources and Performance'!$C$6/12))</f>
        <v>#DIV/0!</v>
      </c>
      <c r="AC94" s="631" t="e">
        <f>IF(AB8="Conversion",0,AB34*('Fin. Sources and Performance'!$C$6/12))</f>
        <v>#DIV/0!</v>
      </c>
      <c r="AD94" s="631" t="e">
        <f>IF(AC8="Conversion",0,AC34*('Fin. Sources and Performance'!$C$6/12))</f>
        <v>#DIV/0!</v>
      </c>
      <c r="AE94" s="631">
        <f>IF(AD8="Conversion",0,AD34*('Fin. Sources and Performance'!$C$6/12))</f>
        <v>0</v>
      </c>
      <c r="AF94" s="631" t="e">
        <f>IF(AE8="Conversion",0,AE34*('Fin. Sources and Performance'!$C$6/12))</f>
        <v>#DIV/0!</v>
      </c>
      <c r="AG94" s="631" t="e">
        <f>IF(AF8="Conversion",0,AF34*('Fin. Sources and Performance'!$C$6/12))</f>
        <v>#DIV/0!</v>
      </c>
      <c r="AH94" s="631" t="e">
        <f>IF(AG8="Conversion",0,AG34*('Fin. Sources and Performance'!$C$6/12))</f>
        <v>#DIV/0!</v>
      </c>
      <c r="AI94" s="631" t="e">
        <f>IF(AH8="Conversion",0,AH34*('Fin. Sources and Performance'!$C$6/12))</f>
        <v>#DIV/0!</v>
      </c>
      <c r="AJ94" s="631" t="e">
        <f>IF(AI8="Conversion",0,AI34*('Fin. Sources and Performance'!$C$6/12))</f>
        <v>#DIV/0!</v>
      </c>
      <c r="AK94" s="631" t="e">
        <f>IF(AJ8="Conversion",0,AJ34*('Fin. Sources and Performance'!$C$6/12))</f>
        <v>#DIV/0!</v>
      </c>
      <c r="AL94" s="631" t="e">
        <f>IF(AK8="Conversion",0,AK34*('Fin. Sources and Performance'!$C$6/12))</f>
        <v>#DIV/0!</v>
      </c>
      <c r="AM94" s="631" t="e">
        <f>IF(AL8="Conversion",0,AL34*('Fin. Sources and Performance'!$C$6/12))</f>
        <v>#DIV/0!</v>
      </c>
      <c r="AN94" s="631" t="e">
        <f>IF(AM8="Conversion",0,AM34*('Fin. Sources and Performance'!$C$6/12))</f>
        <v>#DIV/0!</v>
      </c>
      <c r="AO94" s="631" t="e">
        <f>IF(AN8="Conversion",0,AN34*('Fin. Sources and Performance'!$C$6/12))</f>
        <v>#DIV/0!</v>
      </c>
      <c r="AP94" s="632" t="e">
        <f t="shared" si="53"/>
        <v>#DIV/0!</v>
      </c>
      <c r="AQ94" s="633" t="e">
        <f t="shared" si="35"/>
        <v>#DIV/0!</v>
      </c>
    </row>
    <row r="95" spans="1:43" ht="15" customHeight="1" x14ac:dyDescent="0.45">
      <c r="A95" s="239" t="s">
        <v>696</v>
      </c>
      <c r="B95" s="636" t="str">
        <v>Other (Specify)</v>
      </c>
      <c r="C95" s="630" t="s">
        <v>671</v>
      </c>
      <c r="D95" s="631">
        <v>0</v>
      </c>
      <c r="E95" s="631">
        <f t="shared" ref="E95:T97" si="57">IF($C95="S-Curve",$D95*E$166,IF($C95="Linear",$D95*E$167,IF($C95="Closing",$D95*E$168,IF($C95="Completion",$D95*E$169,IF($C95="Conversion",$D95*E$170,0)))))</f>
        <v>0</v>
      </c>
      <c r="F95" s="631">
        <f t="shared" si="57"/>
        <v>0</v>
      </c>
      <c r="G95" s="631">
        <f t="shared" si="57"/>
        <v>0</v>
      </c>
      <c r="H95" s="631">
        <f t="shared" si="57"/>
        <v>0</v>
      </c>
      <c r="I95" s="631">
        <f t="shared" si="57"/>
        <v>0</v>
      </c>
      <c r="J95" s="631">
        <f t="shared" si="57"/>
        <v>0</v>
      </c>
      <c r="K95" s="631">
        <f t="shared" si="57"/>
        <v>0</v>
      </c>
      <c r="L95" s="631">
        <f t="shared" si="57"/>
        <v>0</v>
      </c>
      <c r="M95" s="631">
        <f t="shared" si="57"/>
        <v>0</v>
      </c>
      <c r="N95" s="631">
        <f t="shared" si="57"/>
        <v>0</v>
      </c>
      <c r="O95" s="631">
        <f t="shared" si="57"/>
        <v>0</v>
      </c>
      <c r="P95" s="631">
        <f t="shared" si="57"/>
        <v>0</v>
      </c>
      <c r="Q95" s="631">
        <f t="shared" si="57"/>
        <v>0</v>
      </c>
      <c r="R95" s="631">
        <f t="shared" si="57"/>
        <v>0</v>
      </c>
      <c r="S95" s="631">
        <f t="shared" si="57"/>
        <v>0</v>
      </c>
      <c r="T95" s="631">
        <f t="shared" si="57"/>
        <v>0</v>
      </c>
      <c r="U95" s="631">
        <f t="shared" ref="F95:AO97" si="58">IF($C95="S-Curve",$D95*U$166,IF($C95="Linear",$D95*U$167,IF($C95="Closing",$D95*U$168,IF($C95="Completion",$D95*U$169,IF($C95="Conversion",$D95*U$170,0)))))</f>
        <v>0</v>
      </c>
      <c r="V95" s="631">
        <f t="shared" si="58"/>
        <v>0</v>
      </c>
      <c r="W95" s="631">
        <f t="shared" si="58"/>
        <v>0</v>
      </c>
      <c r="X95" s="631">
        <f t="shared" si="58"/>
        <v>0</v>
      </c>
      <c r="Y95" s="631">
        <f t="shared" si="58"/>
        <v>0</v>
      </c>
      <c r="Z95" s="631">
        <f t="shared" si="58"/>
        <v>0</v>
      </c>
      <c r="AA95" s="631">
        <f t="shared" si="58"/>
        <v>0</v>
      </c>
      <c r="AB95" s="631">
        <f t="shared" si="58"/>
        <v>0</v>
      </c>
      <c r="AC95" s="631">
        <f t="shared" si="58"/>
        <v>0</v>
      </c>
      <c r="AD95" s="631">
        <f t="shared" si="58"/>
        <v>0</v>
      </c>
      <c r="AE95" s="631">
        <f t="shared" si="58"/>
        <v>0</v>
      </c>
      <c r="AF95" s="631">
        <f t="shared" si="58"/>
        <v>0</v>
      </c>
      <c r="AG95" s="631">
        <f t="shared" si="58"/>
        <v>0</v>
      </c>
      <c r="AH95" s="631">
        <f t="shared" si="58"/>
        <v>0</v>
      </c>
      <c r="AI95" s="631">
        <f t="shared" si="58"/>
        <v>0</v>
      </c>
      <c r="AJ95" s="631">
        <f t="shared" si="58"/>
        <v>0</v>
      </c>
      <c r="AK95" s="631">
        <f t="shared" si="58"/>
        <v>0</v>
      </c>
      <c r="AL95" s="631">
        <f t="shared" si="58"/>
        <v>0</v>
      </c>
      <c r="AM95" s="631">
        <f t="shared" si="58"/>
        <v>0</v>
      </c>
      <c r="AN95" s="631">
        <f t="shared" si="58"/>
        <v>0</v>
      </c>
      <c r="AO95" s="631">
        <f t="shared" si="58"/>
        <v>0</v>
      </c>
      <c r="AP95" s="632">
        <f t="shared" si="53"/>
        <v>0</v>
      </c>
      <c r="AQ95" s="633">
        <f t="shared" si="35"/>
        <v>0</v>
      </c>
    </row>
    <row r="96" spans="1:43" ht="15" customHeight="1" x14ac:dyDescent="0.45">
      <c r="A96" s="239" t="s">
        <v>696</v>
      </c>
      <c r="B96" s="636" t="str">
        <v>Other (Specify)</v>
      </c>
      <c r="C96" s="630" t="s">
        <v>671</v>
      </c>
      <c r="D96" s="631">
        <v>0</v>
      </c>
      <c r="E96" s="631">
        <f t="shared" si="57"/>
        <v>0</v>
      </c>
      <c r="F96" s="631">
        <f t="shared" si="58"/>
        <v>0</v>
      </c>
      <c r="G96" s="631">
        <f t="shared" si="58"/>
        <v>0</v>
      </c>
      <c r="H96" s="631">
        <f t="shared" si="58"/>
        <v>0</v>
      </c>
      <c r="I96" s="631">
        <f t="shared" si="58"/>
        <v>0</v>
      </c>
      <c r="J96" s="631">
        <f t="shared" si="58"/>
        <v>0</v>
      </c>
      <c r="K96" s="631">
        <f t="shared" si="58"/>
        <v>0</v>
      </c>
      <c r="L96" s="631">
        <f t="shared" si="58"/>
        <v>0</v>
      </c>
      <c r="M96" s="631">
        <f t="shared" si="58"/>
        <v>0</v>
      </c>
      <c r="N96" s="631">
        <f t="shared" si="58"/>
        <v>0</v>
      </c>
      <c r="O96" s="631">
        <f t="shared" si="58"/>
        <v>0</v>
      </c>
      <c r="P96" s="631">
        <f t="shared" si="58"/>
        <v>0</v>
      </c>
      <c r="Q96" s="631">
        <f t="shared" si="58"/>
        <v>0</v>
      </c>
      <c r="R96" s="631">
        <f t="shared" si="58"/>
        <v>0</v>
      </c>
      <c r="S96" s="631">
        <f t="shared" si="58"/>
        <v>0</v>
      </c>
      <c r="T96" s="631">
        <f t="shared" si="58"/>
        <v>0</v>
      </c>
      <c r="U96" s="631">
        <f t="shared" si="58"/>
        <v>0</v>
      </c>
      <c r="V96" s="631">
        <f t="shared" si="58"/>
        <v>0</v>
      </c>
      <c r="W96" s="631">
        <f t="shared" si="58"/>
        <v>0</v>
      </c>
      <c r="X96" s="631">
        <f t="shared" si="58"/>
        <v>0</v>
      </c>
      <c r="Y96" s="631">
        <f t="shared" si="58"/>
        <v>0</v>
      </c>
      <c r="Z96" s="631">
        <f t="shared" si="58"/>
        <v>0</v>
      </c>
      <c r="AA96" s="631">
        <f t="shared" si="58"/>
        <v>0</v>
      </c>
      <c r="AB96" s="631">
        <f t="shared" si="58"/>
        <v>0</v>
      </c>
      <c r="AC96" s="631">
        <f t="shared" si="58"/>
        <v>0</v>
      </c>
      <c r="AD96" s="631">
        <f t="shared" si="58"/>
        <v>0</v>
      </c>
      <c r="AE96" s="631">
        <f t="shared" si="58"/>
        <v>0</v>
      </c>
      <c r="AF96" s="631">
        <f t="shared" si="58"/>
        <v>0</v>
      </c>
      <c r="AG96" s="631">
        <f t="shared" si="58"/>
        <v>0</v>
      </c>
      <c r="AH96" s="631">
        <f t="shared" si="58"/>
        <v>0</v>
      </c>
      <c r="AI96" s="631">
        <f t="shared" si="58"/>
        <v>0</v>
      </c>
      <c r="AJ96" s="631">
        <f t="shared" si="58"/>
        <v>0</v>
      </c>
      <c r="AK96" s="631">
        <f t="shared" si="58"/>
        <v>0</v>
      </c>
      <c r="AL96" s="631">
        <f t="shared" si="58"/>
        <v>0</v>
      </c>
      <c r="AM96" s="631">
        <f t="shared" si="58"/>
        <v>0</v>
      </c>
      <c r="AN96" s="631">
        <f t="shared" si="58"/>
        <v>0</v>
      </c>
      <c r="AO96" s="631">
        <f t="shared" si="58"/>
        <v>0</v>
      </c>
      <c r="AP96" s="632">
        <f t="shared" si="53"/>
        <v>0</v>
      </c>
      <c r="AQ96" s="633">
        <f t="shared" si="35"/>
        <v>0</v>
      </c>
    </row>
    <row r="97" spans="1:43" ht="15" customHeight="1" x14ac:dyDescent="0.45">
      <c r="A97" s="239" t="s">
        <v>696</v>
      </c>
      <c r="B97" s="636" t="str">
        <v>Other (Specify)</v>
      </c>
      <c r="C97" s="630" t="s">
        <v>671</v>
      </c>
      <c r="D97" s="631">
        <v>0</v>
      </c>
      <c r="E97" s="631">
        <f t="shared" si="57"/>
        <v>0</v>
      </c>
      <c r="F97" s="631">
        <f t="shared" si="58"/>
        <v>0</v>
      </c>
      <c r="G97" s="631">
        <f t="shared" si="58"/>
        <v>0</v>
      </c>
      <c r="H97" s="631">
        <f t="shared" si="58"/>
        <v>0</v>
      </c>
      <c r="I97" s="631">
        <f t="shared" si="58"/>
        <v>0</v>
      </c>
      <c r="J97" s="631">
        <f t="shared" si="58"/>
        <v>0</v>
      </c>
      <c r="K97" s="631">
        <f t="shared" si="58"/>
        <v>0</v>
      </c>
      <c r="L97" s="631">
        <f t="shared" si="58"/>
        <v>0</v>
      </c>
      <c r="M97" s="631">
        <f t="shared" si="58"/>
        <v>0</v>
      </c>
      <c r="N97" s="631">
        <f t="shared" si="58"/>
        <v>0</v>
      </c>
      <c r="O97" s="631">
        <f t="shared" si="58"/>
        <v>0</v>
      </c>
      <c r="P97" s="631">
        <f t="shared" si="58"/>
        <v>0</v>
      </c>
      <c r="Q97" s="631">
        <f t="shared" si="58"/>
        <v>0</v>
      </c>
      <c r="R97" s="631">
        <f t="shared" si="58"/>
        <v>0</v>
      </c>
      <c r="S97" s="631">
        <f t="shared" si="58"/>
        <v>0</v>
      </c>
      <c r="T97" s="631">
        <f t="shared" si="58"/>
        <v>0</v>
      </c>
      <c r="U97" s="631">
        <f t="shared" si="58"/>
        <v>0</v>
      </c>
      <c r="V97" s="631">
        <f t="shared" si="58"/>
        <v>0</v>
      </c>
      <c r="W97" s="631">
        <f t="shared" si="58"/>
        <v>0</v>
      </c>
      <c r="X97" s="631">
        <f t="shared" si="58"/>
        <v>0</v>
      </c>
      <c r="Y97" s="631">
        <f t="shared" si="58"/>
        <v>0</v>
      </c>
      <c r="Z97" s="631">
        <f t="shared" si="58"/>
        <v>0</v>
      </c>
      <c r="AA97" s="631">
        <f t="shared" si="58"/>
        <v>0</v>
      </c>
      <c r="AB97" s="631">
        <f t="shared" si="58"/>
        <v>0</v>
      </c>
      <c r="AC97" s="631">
        <f t="shared" si="58"/>
        <v>0</v>
      </c>
      <c r="AD97" s="631">
        <f t="shared" si="58"/>
        <v>0</v>
      </c>
      <c r="AE97" s="631">
        <f t="shared" si="58"/>
        <v>0</v>
      </c>
      <c r="AF97" s="631">
        <f t="shared" si="58"/>
        <v>0</v>
      </c>
      <c r="AG97" s="631">
        <f t="shared" si="58"/>
        <v>0</v>
      </c>
      <c r="AH97" s="631">
        <f t="shared" si="58"/>
        <v>0</v>
      </c>
      <c r="AI97" s="631">
        <f t="shared" si="58"/>
        <v>0</v>
      </c>
      <c r="AJ97" s="631">
        <f t="shared" si="58"/>
        <v>0</v>
      </c>
      <c r="AK97" s="631">
        <f t="shared" si="58"/>
        <v>0</v>
      </c>
      <c r="AL97" s="631">
        <f t="shared" si="58"/>
        <v>0</v>
      </c>
      <c r="AM97" s="631">
        <f t="shared" si="58"/>
        <v>0</v>
      </c>
      <c r="AN97" s="631">
        <f t="shared" si="58"/>
        <v>0</v>
      </c>
      <c r="AO97" s="631">
        <f t="shared" si="58"/>
        <v>0</v>
      </c>
      <c r="AP97" s="632">
        <f t="shared" si="53"/>
        <v>0</v>
      </c>
      <c r="AQ97" s="633">
        <f t="shared" si="35"/>
        <v>0</v>
      </c>
    </row>
    <row r="98" spans="1:43" ht="15" customHeight="1" x14ac:dyDescent="0.45">
      <c r="A98" s="239" t="s">
        <v>676</v>
      </c>
      <c r="B98" s="650"/>
      <c r="C98" s="765" t="s">
        <v>550</v>
      </c>
      <c r="D98" s="759">
        <v>0</v>
      </c>
      <c r="E98" s="759">
        <f t="shared" ref="E98:AO98" si="59">SUM(E80:E97)</f>
        <v>0</v>
      </c>
      <c r="F98" s="759">
        <f t="shared" si="59"/>
        <v>0</v>
      </c>
      <c r="G98" s="759">
        <f t="shared" si="59"/>
        <v>0</v>
      </c>
      <c r="H98" s="759" t="e">
        <f t="shared" si="59"/>
        <v>#DIV/0!</v>
      </c>
      <c r="I98" s="759" t="e">
        <f t="shared" si="59"/>
        <v>#DIV/0!</v>
      </c>
      <c r="J98" s="759" t="e">
        <f t="shared" si="59"/>
        <v>#DIV/0!</v>
      </c>
      <c r="K98" s="759" t="e">
        <f t="shared" si="59"/>
        <v>#DIV/0!</v>
      </c>
      <c r="L98" s="759" t="e">
        <f t="shared" si="59"/>
        <v>#DIV/0!</v>
      </c>
      <c r="M98" s="759" t="e">
        <f t="shared" si="59"/>
        <v>#DIV/0!</v>
      </c>
      <c r="N98" s="759" t="e">
        <f t="shared" si="59"/>
        <v>#DIV/0!</v>
      </c>
      <c r="O98" s="759" t="e">
        <f t="shared" si="59"/>
        <v>#DIV/0!</v>
      </c>
      <c r="P98" s="759" t="e">
        <f t="shared" si="59"/>
        <v>#DIV/0!</v>
      </c>
      <c r="Q98" s="759" t="e">
        <f t="shared" si="59"/>
        <v>#DIV/0!</v>
      </c>
      <c r="R98" s="759" t="e">
        <f t="shared" si="59"/>
        <v>#DIV/0!</v>
      </c>
      <c r="S98" s="759" t="e">
        <f t="shared" si="59"/>
        <v>#DIV/0!</v>
      </c>
      <c r="T98" s="759" t="e">
        <f t="shared" si="59"/>
        <v>#DIV/0!</v>
      </c>
      <c r="U98" s="759" t="e">
        <f t="shared" si="59"/>
        <v>#DIV/0!</v>
      </c>
      <c r="V98" s="759" t="e">
        <f t="shared" si="59"/>
        <v>#DIV/0!</v>
      </c>
      <c r="W98" s="759" t="e">
        <f t="shared" si="59"/>
        <v>#DIV/0!</v>
      </c>
      <c r="X98" s="759" t="e">
        <f t="shared" si="59"/>
        <v>#DIV/0!</v>
      </c>
      <c r="Y98" s="759" t="e">
        <f t="shared" si="59"/>
        <v>#DIV/0!</v>
      </c>
      <c r="Z98" s="759" t="e">
        <f t="shared" si="59"/>
        <v>#DIV/0!</v>
      </c>
      <c r="AA98" s="759" t="e">
        <f t="shared" si="59"/>
        <v>#DIV/0!</v>
      </c>
      <c r="AB98" s="759" t="e">
        <f t="shared" si="59"/>
        <v>#DIV/0!</v>
      </c>
      <c r="AC98" s="759" t="e">
        <f t="shared" si="59"/>
        <v>#DIV/0!</v>
      </c>
      <c r="AD98" s="759" t="e">
        <f t="shared" si="59"/>
        <v>#DIV/0!</v>
      </c>
      <c r="AE98" s="759">
        <f t="shared" si="59"/>
        <v>0</v>
      </c>
      <c r="AF98" s="759" t="e">
        <f t="shared" si="59"/>
        <v>#DIV/0!</v>
      </c>
      <c r="AG98" s="759" t="e">
        <f t="shared" si="59"/>
        <v>#DIV/0!</v>
      </c>
      <c r="AH98" s="759" t="e">
        <f t="shared" si="59"/>
        <v>#DIV/0!</v>
      </c>
      <c r="AI98" s="759" t="e">
        <f t="shared" si="59"/>
        <v>#DIV/0!</v>
      </c>
      <c r="AJ98" s="759" t="e">
        <f t="shared" si="59"/>
        <v>#DIV/0!</v>
      </c>
      <c r="AK98" s="759" t="e">
        <f t="shared" si="59"/>
        <v>#DIV/0!</v>
      </c>
      <c r="AL98" s="759" t="e">
        <f t="shared" si="59"/>
        <v>#DIV/0!</v>
      </c>
      <c r="AM98" s="759" t="e">
        <f t="shared" si="59"/>
        <v>#DIV/0!</v>
      </c>
      <c r="AN98" s="759" t="e">
        <f t="shared" si="59"/>
        <v>#DIV/0!</v>
      </c>
      <c r="AO98" s="759" t="e">
        <f t="shared" si="59"/>
        <v>#DIV/0!</v>
      </c>
      <c r="AP98" s="648" t="e">
        <f t="shared" si="53"/>
        <v>#DIV/0!</v>
      </c>
      <c r="AQ98" s="649" t="e">
        <f t="shared" si="35"/>
        <v>#DIV/0!</v>
      </c>
    </row>
    <row r="99" spans="1:43" ht="15" customHeight="1" x14ac:dyDescent="0.45">
      <c r="A99" s="239" t="s">
        <v>676</v>
      </c>
      <c r="B99" s="600" t="str" cm="1">
        <f t="array" ref="B99:B118">'Development Budget'!A64:A83</f>
        <v>Permanent Financing</v>
      </c>
      <c r="C99" s="601" t="s">
        <v>694</v>
      </c>
      <c r="D99" s="601" t="s">
        <v>94</v>
      </c>
      <c r="E99" s="601"/>
      <c r="F99" s="601"/>
      <c r="G99" s="601"/>
      <c r="H99" s="601"/>
      <c r="I99" s="601"/>
      <c r="J99" s="601"/>
      <c r="K99" s="601"/>
      <c r="L99" s="601"/>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1"/>
      <c r="AL99" s="601"/>
      <c r="AM99" s="601"/>
      <c r="AN99" s="601"/>
      <c r="AO99" s="601"/>
      <c r="AP99" s="608"/>
      <c r="AQ99" s="609"/>
    </row>
    <row r="100" spans="1:43" ht="15" customHeight="1" x14ac:dyDescent="0.45">
      <c r="A100" s="239" t="s">
        <v>696</v>
      </c>
      <c r="B100" s="636" t="str">
        <v>Application Fees</v>
      </c>
      <c r="C100" s="630" t="s">
        <v>671</v>
      </c>
      <c r="D100" s="631" cm="1">
        <f t="array" ref="D100:D119">'Development Budget'!B65:B84</f>
        <v>0</v>
      </c>
      <c r="E100" s="631">
        <f t="shared" ref="E100:T118" si="60">IF($C100="S-Curve",$D100*E$166,IF($C100="Linear",$D100*E$167,IF($C100="Closing",$D100*E$168,IF($C100="Completion",$D100*E$169,IF($C100="Conversion",$D100*E$170,0)))))</f>
        <v>0</v>
      </c>
      <c r="F100" s="631">
        <f t="shared" si="60"/>
        <v>0</v>
      </c>
      <c r="G100" s="631">
        <f t="shared" si="60"/>
        <v>0</v>
      </c>
      <c r="H100" s="631">
        <f t="shared" si="60"/>
        <v>0</v>
      </c>
      <c r="I100" s="631">
        <f t="shared" si="60"/>
        <v>0</v>
      </c>
      <c r="J100" s="631">
        <f t="shared" si="60"/>
        <v>0</v>
      </c>
      <c r="K100" s="631">
        <f t="shared" si="60"/>
        <v>0</v>
      </c>
      <c r="L100" s="631">
        <f t="shared" si="60"/>
        <v>0</v>
      </c>
      <c r="M100" s="631">
        <f t="shared" si="60"/>
        <v>0</v>
      </c>
      <c r="N100" s="631">
        <f t="shared" si="60"/>
        <v>0</v>
      </c>
      <c r="O100" s="631">
        <f t="shared" si="60"/>
        <v>0</v>
      </c>
      <c r="P100" s="631">
        <f t="shared" si="60"/>
        <v>0</v>
      </c>
      <c r="Q100" s="631">
        <f t="shared" si="60"/>
        <v>0</v>
      </c>
      <c r="R100" s="631">
        <f t="shared" si="60"/>
        <v>0</v>
      </c>
      <c r="S100" s="631">
        <f t="shared" si="60"/>
        <v>0</v>
      </c>
      <c r="T100" s="631">
        <f t="shared" si="60"/>
        <v>0</v>
      </c>
      <c r="U100" s="631">
        <f t="shared" ref="F100:AO107" si="61">IF($C100="S-Curve",$D100*U$166,IF($C100="Linear",$D100*U$167,IF($C100="Closing",$D100*U$168,IF($C100="Completion",$D100*U$169,IF($C100="Conversion",$D100*U$170,0)))))</f>
        <v>0</v>
      </c>
      <c r="V100" s="631">
        <f t="shared" si="61"/>
        <v>0</v>
      </c>
      <c r="W100" s="631">
        <f t="shared" si="61"/>
        <v>0</v>
      </c>
      <c r="X100" s="631">
        <f t="shared" si="61"/>
        <v>0</v>
      </c>
      <c r="Y100" s="631">
        <f t="shared" si="61"/>
        <v>0</v>
      </c>
      <c r="Z100" s="631">
        <f t="shared" si="61"/>
        <v>0</v>
      </c>
      <c r="AA100" s="631">
        <f t="shared" si="61"/>
        <v>0</v>
      </c>
      <c r="AB100" s="631">
        <f t="shared" si="61"/>
        <v>0</v>
      </c>
      <c r="AC100" s="631">
        <f t="shared" si="61"/>
        <v>0</v>
      </c>
      <c r="AD100" s="631">
        <f t="shared" si="61"/>
        <v>0</v>
      </c>
      <c r="AE100" s="631">
        <f t="shared" si="61"/>
        <v>0</v>
      </c>
      <c r="AF100" s="631">
        <f t="shared" si="61"/>
        <v>0</v>
      </c>
      <c r="AG100" s="631">
        <f t="shared" si="61"/>
        <v>0</v>
      </c>
      <c r="AH100" s="631">
        <f t="shared" si="61"/>
        <v>0</v>
      </c>
      <c r="AI100" s="631">
        <f t="shared" si="61"/>
        <v>0</v>
      </c>
      <c r="AJ100" s="631">
        <f t="shared" si="61"/>
        <v>0</v>
      </c>
      <c r="AK100" s="631">
        <f t="shared" si="61"/>
        <v>0</v>
      </c>
      <c r="AL100" s="631">
        <f t="shared" si="61"/>
        <v>0</v>
      </c>
      <c r="AM100" s="631">
        <f t="shared" si="61"/>
        <v>0</v>
      </c>
      <c r="AN100" s="631">
        <f t="shared" si="61"/>
        <v>0</v>
      </c>
      <c r="AO100" s="631">
        <f t="shared" si="61"/>
        <v>0</v>
      </c>
      <c r="AP100" s="632">
        <f t="shared" ref="AP100:AP101" si="62">SUM(E100:AO100)</f>
        <v>0</v>
      </c>
      <c r="AQ100" s="633">
        <f t="shared" si="35"/>
        <v>0</v>
      </c>
    </row>
    <row r="101" spans="1:43" ht="15" customHeight="1" x14ac:dyDescent="0.45">
      <c r="A101" s="239" t="s">
        <v>696</v>
      </c>
      <c r="B101" s="636" t="str">
        <v>Bond Counsel</v>
      </c>
      <c r="C101" s="630" t="s">
        <v>671</v>
      </c>
      <c r="D101" s="631">
        <v>0</v>
      </c>
      <c r="E101" s="631">
        <f t="shared" si="60"/>
        <v>0</v>
      </c>
      <c r="F101" s="631">
        <f t="shared" si="61"/>
        <v>0</v>
      </c>
      <c r="G101" s="631">
        <f t="shared" si="61"/>
        <v>0</v>
      </c>
      <c r="H101" s="631">
        <f t="shared" si="61"/>
        <v>0</v>
      </c>
      <c r="I101" s="631">
        <f t="shared" si="61"/>
        <v>0</v>
      </c>
      <c r="J101" s="631">
        <f t="shared" si="61"/>
        <v>0</v>
      </c>
      <c r="K101" s="631">
        <f t="shared" si="61"/>
        <v>0</v>
      </c>
      <c r="L101" s="631">
        <f t="shared" si="61"/>
        <v>0</v>
      </c>
      <c r="M101" s="631">
        <f t="shared" si="61"/>
        <v>0</v>
      </c>
      <c r="N101" s="631">
        <f t="shared" si="61"/>
        <v>0</v>
      </c>
      <c r="O101" s="631">
        <f t="shared" si="61"/>
        <v>0</v>
      </c>
      <c r="P101" s="631">
        <f t="shared" si="61"/>
        <v>0</v>
      </c>
      <c r="Q101" s="631">
        <f t="shared" si="61"/>
        <v>0</v>
      </c>
      <c r="R101" s="631">
        <f t="shared" si="61"/>
        <v>0</v>
      </c>
      <c r="S101" s="631">
        <f t="shared" si="61"/>
        <v>0</v>
      </c>
      <c r="T101" s="631">
        <f t="shared" si="61"/>
        <v>0</v>
      </c>
      <c r="U101" s="631">
        <f t="shared" si="61"/>
        <v>0</v>
      </c>
      <c r="V101" s="631">
        <f t="shared" si="61"/>
        <v>0</v>
      </c>
      <c r="W101" s="631">
        <f t="shared" si="61"/>
        <v>0</v>
      </c>
      <c r="X101" s="631">
        <f t="shared" si="61"/>
        <v>0</v>
      </c>
      <c r="Y101" s="631">
        <f t="shared" si="61"/>
        <v>0</v>
      </c>
      <c r="Z101" s="631">
        <f t="shared" si="61"/>
        <v>0</v>
      </c>
      <c r="AA101" s="631">
        <f t="shared" si="61"/>
        <v>0</v>
      </c>
      <c r="AB101" s="631">
        <f t="shared" si="61"/>
        <v>0</v>
      </c>
      <c r="AC101" s="631">
        <f t="shared" si="61"/>
        <v>0</v>
      </c>
      <c r="AD101" s="631">
        <f t="shared" si="61"/>
        <v>0</v>
      </c>
      <c r="AE101" s="631">
        <f t="shared" si="61"/>
        <v>0</v>
      </c>
      <c r="AF101" s="631">
        <f t="shared" si="61"/>
        <v>0</v>
      </c>
      <c r="AG101" s="631">
        <f t="shared" si="61"/>
        <v>0</v>
      </c>
      <c r="AH101" s="631">
        <f t="shared" si="61"/>
        <v>0</v>
      </c>
      <c r="AI101" s="631">
        <f t="shared" si="61"/>
        <v>0</v>
      </c>
      <c r="AJ101" s="631">
        <f t="shared" si="61"/>
        <v>0</v>
      </c>
      <c r="AK101" s="631">
        <f t="shared" si="61"/>
        <v>0</v>
      </c>
      <c r="AL101" s="631">
        <f t="shared" si="61"/>
        <v>0</v>
      </c>
      <c r="AM101" s="631">
        <f t="shared" si="61"/>
        <v>0</v>
      </c>
      <c r="AN101" s="631">
        <f t="shared" si="61"/>
        <v>0</v>
      </c>
      <c r="AO101" s="631">
        <f t="shared" si="61"/>
        <v>0</v>
      </c>
      <c r="AP101" s="632">
        <f t="shared" si="62"/>
        <v>0</v>
      </c>
      <c r="AQ101" s="633"/>
    </row>
    <row r="102" spans="1:43" ht="15" customHeight="1" x14ac:dyDescent="0.45">
      <c r="A102" s="239" t="s">
        <v>696</v>
      </c>
      <c r="B102" s="636" t="str">
        <v>Bond Cost of Issuance</v>
      </c>
      <c r="C102" s="630" t="s">
        <v>671</v>
      </c>
      <c r="D102" s="631">
        <v>0</v>
      </c>
      <c r="E102" s="631">
        <f t="shared" si="60"/>
        <v>0</v>
      </c>
      <c r="F102" s="631">
        <f t="shared" si="61"/>
        <v>0</v>
      </c>
      <c r="G102" s="631">
        <f t="shared" si="61"/>
        <v>0</v>
      </c>
      <c r="H102" s="631">
        <f t="shared" si="61"/>
        <v>0</v>
      </c>
      <c r="I102" s="631">
        <f t="shared" si="61"/>
        <v>0</v>
      </c>
      <c r="J102" s="631">
        <f t="shared" si="61"/>
        <v>0</v>
      </c>
      <c r="K102" s="631">
        <f t="shared" si="61"/>
        <v>0</v>
      </c>
      <c r="L102" s="631">
        <f t="shared" si="61"/>
        <v>0</v>
      </c>
      <c r="M102" s="631">
        <f t="shared" si="61"/>
        <v>0</v>
      </c>
      <c r="N102" s="631">
        <f t="shared" si="61"/>
        <v>0</v>
      </c>
      <c r="O102" s="631">
        <f t="shared" si="61"/>
        <v>0</v>
      </c>
      <c r="P102" s="631">
        <f t="shared" si="61"/>
        <v>0</v>
      </c>
      <c r="Q102" s="631">
        <f t="shared" si="61"/>
        <v>0</v>
      </c>
      <c r="R102" s="631">
        <f t="shared" si="61"/>
        <v>0</v>
      </c>
      <c r="S102" s="631">
        <f t="shared" si="61"/>
        <v>0</v>
      </c>
      <c r="T102" s="631">
        <f t="shared" si="61"/>
        <v>0</v>
      </c>
      <c r="U102" s="631">
        <f t="shared" si="61"/>
        <v>0</v>
      </c>
      <c r="V102" s="631">
        <f t="shared" si="61"/>
        <v>0</v>
      </c>
      <c r="W102" s="631">
        <f t="shared" si="61"/>
        <v>0</v>
      </c>
      <c r="X102" s="631">
        <f t="shared" si="61"/>
        <v>0</v>
      </c>
      <c r="Y102" s="631">
        <f t="shared" si="61"/>
        <v>0</v>
      </c>
      <c r="Z102" s="631">
        <f t="shared" si="61"/>
        <v>0</v>
      </c>
      <c r="AA102" s="631">
        <f t="shared" si="61"/>
        <v>0</v>
      </c>
      <c r="AB102" s="631">
        <f t="shared" si="61"/>
        <v>0</v>
      </c>
      <c r="AC102" s="631">
        <f t="shared" si="61"/>
        <v>0</v>
      </c>
      <c r="AD102" s="631">
        <f t="shared" si="61"/>
        <v>0</v>
      </c>
      <c r="AE102" s="631">
        <f t="shared" si="61"/>
        <v>0</v>
      </c>
      <c r="AF102" s="631">
        <f t="shared" si="61"/>
        <v>0</v>
      </c>
      <c r="AG102" s="631">
        <f t="shared" si="61"/>
        <v>0</v>
      </c>
      <c r="AH102" s="631">
        <f t="shared" si="61"/>
        <v>0</v>
      </c>
      <c r="AI102" s="631">
        <f t="shared" si="61"/>
        <v>0</v>
      </c>
      <c r="AJ102" s="631">
        <f t="shared" si="61"/>
        <v>0</v>
      </c>
      <c r="AK102" s="631">
        <f t="shared" si="61"/>
        <v>0</v>
      </c>
      <c r="AL102" s="631">
        <f t="shared" si="61"/>
        <v>0</v>
      </c>
      <c r="AM102" s="631">
        <f t="shared" si="61"/>
        <v>0</v>
      </c>
      <c r="AN102" s="631">
        <f t="shared" si="61"/>
        <v>0</v>
      </c>
      <c r="AO102" s="631">
        <f t="shared" si="61"/>
        <v>0</v>
      </c>
      <c r="AP102" s="632">
        <f t="shared" ref="AP102:AP119" si="63">SUM(E102:AO102)</f>
        <v>0</v>
      </c>
      <c r="AQ102" s="633">
        <f t="shared" si="35"/>
        <v>0</v>
      </c>
    </row>
    <row r="103" spans="1:43" ht="15" customHeight="1" x14ac:dyDescent="0.45">
      <c r="A103" s="239" t="s">
        <v>696</v>
      </c>
      <c r="B103" s="636" t="str">
        <v>Perm Loan Origination</v>
      </c>
      <c r="C103" s="630" t="s">
        <v>673</v>
      </c>
      <c r="D103" s="631">
        <v>0</v>
      </c>
      <c r="E103" s="631">
        <f t="shared" si="60"/>
        <v>0</v>
      </c>
      <c r="F103" s="631">
        <f t="shared" si="61"/>
        <v>0</v>
      </c>
      <c r="G103" s="631">
        <f t="shared" si="61"/>
        <v>0</v>
      </c>
      <c r="H103" s="631">
        <f t="shared" si="61"/>
        <v>0</v>
      </c>
      <c r="I103" s="631">
        <f t="shared" si="61"/>
        <v>0</v>
      </c>
      <c r="J103" s="631">
        <f t="shared" si="61"/>
        <v>0</v>
      </c>
      <c r="K103" s="631">
        <f t="shared" si="61"/>
        <v>0</v>
      </c>
      <c r="L103" s="631">
        <f t="shared" si="61"/>
        <v>0</v>
      </c>
      <c r="M103" s="631">
        <f t="shared" si="61"/>
        <v>0</v>
      </c>
      <c r="N103" s="631">
        <f t="shared" si="61"/>
        <v>0</v>
      </c>
      <c r="O103" s="631">
        <f t="shared" si="61"/>
        <v>0</v>
      </c>
      <c r="P103" s="631">
        <f t="shared" si="61"/>
        <v>0</v>
      </c>
      <c r="Q103" s="631">
        <f t="shared" si="61"/>
        <v>0</v>
      </c>
      <c r="R103" s="631">
        <f t="shared" si="61"/>
        <v>0</v>
      </c>
      <c r="S103" s="631">
        <f t="shared" si="61"/>
        <v>0</v>
      </c>
      <c r="T103" s="631">
        <f t="shared" si="61"/>
        <v>0</v>
      </c>
      <c r="U103" s="631">
        <f t="shared" si="61"/>
        <v>0</v>
      </c>
      <c r="V103" s="631">
        <f t="shared" si="61"/>
        <v>0</v>
      </c>
      <c r="W103" s="631">
        <f t="shared" si="61"/>
        <v>0</v>
      </c>
      <c r="X103" s="631">
        <f t="shared" si="61"/>
        <v>0</v>
      </c>
      <c r="Y103" s="631">
        <f t="shared" si="61"/>
        <v>0</v>
      </c>
      <c r="Z103" s="631">
        <f t="shared" si="61"/>
        <v>0</v>
      </c>
      <c r="AA103" s="631">
        <f t="shared" si="61"/>
        <v>0</v>
      </c>
      <c r="AB103" s="631">
        <f t="shared" si="61"/>
        <v>0</v>
      </c>
      <c r="AC103" s="631">
        <f t="shared" si="61"/>
        <v>0</v>
      </c>
      <c r="AD103" s="631">
        <f t="shared" si="61"/>
        <v>0</v>
      </c>
      <c r="AE103" s="631">
        <f t="shared" si="61"/>
        <v>0</v>
      </c>
      <c r="AF103" s="631">
        <f t="shared" si="61"/>
        <v>0</v>
      </c>
      <c r="AG103" s="631">
        <f t="shared" si="61"/>
        <v>0</v>
      </c>
      <c r="AH103" s="631">
        <f t="shared" si="61"/>
        <v>0</v>
      </c>
      <c r="AI103" s="631">
        <f t="shared" si="61"/>
        <v>0</v>
      </c>
      <c r="AJ103" s="631">
        <f t="shared" si="61"/>
        <v>0</v>
      </c>
      <c r="AK103" s="631">
        <f t="shared" si="61"/>
        <v>0</v>
      </c>
      <c r="AL103" s="631">
        <f t="shared" si="61"/>
        <v>0</v>
      </c>
      <c r="AM103" s="631">
        <f t="shared" si="61"/>
        <v>0</v>
      </c>
      <c r="AN103" s="631">
        <f t="shared" si="61"/>
        <v>0</v>
      </c>
      <c r="AO103" s="631">
        <f t="shared" si="61"/>
        <v>0</v>
      </c>
      <c r="AP103" s="632">
        <f t="shared" si="63"/>
        <v>0</v>
      </c>
      <c r="AQ103" s="633">
        <f t="shared" si="35"/>
        <v>0</v>
      </c>
    </row>
    <row r="104" spans="1:43" ht="15" customHeight="1" x14ac:dyDescent="0.45">
      <c r="A104" s="239" t="s">
        <v>696</v>
      </c>
      <c r="B104" s="636" t="str">
        <v>Perm Forward Rate Lock</v>
      </c>
      <c r="C104" s="630" t="s">
        <v>671</v>
      </c>
      <c r="D104" s="631">
        <v>0</v>
      </c>
      <c r="E104" s="631">
        <f t="shared" si="60"/>
        <v>0</v>
      </c>
      <c r="F104" s="631">
        <f t="shared" si="61"/>
        <v>0</v>
      </c>
      <c r="G104" s="631">
        <f t="shared" si="61"/>
        <v>0</v>
      </c>
      <c r="H104" s="631">
        <f t="shared" si="61"/>
        <v>0</v>
      </c>
      <c r="I104" s="631">
        <f t="shared" si="61"/>
        <v>0</v>
      </c>
      <c r="J104" s="631">
        <f t="shared" si="61"/>
        <v>0</v>
      </c>
      <c r="K104" s="631">
        <f t="shared" si="61"/>
        <v>0</v>
      </c>
      <c r="L104" s="631">
        <f t="shared" si="61"/>
        <v>0</v>
      </c>
      <c r="M104" s="631">
        <f t="shared" si="61"/>
        <v>0</v>
      </c>
      <c r="N104" s="631">
        <f t="shared" si="61"/>
        <v>0</v>
      </c>
      <c r="O104" s="631">
        <f t="shared" si="61"/>
        <v>0</v>
      </c>
      <c r="P104" s="631">
        <f t="shared" si="61"/>
        <v>0</v>
      </c>
      <c r="Q104" s="631">
        <f t="shared" si="61"/>
        <v>0</v>
      </c>
      <c r="R104" s="631">
        <f t="shared" si="61"/>
        <v>0</v>
      </c>
      <c r="S104" s="631">
        <f t="shared" si="61"/>
        <v>0</v>
      </c>
      <c r="T104" s="631">
        <f t="shared" si="61"/>
        <v>0</v>
      </c>
      <c r="U104" s="631">
        <f t="shared" si="61"/>
        <v>0</v>
      </c>
      <c r="V104" s="631">
        <f t="shared" si="61"/>
        <v>0</v>
      </c>
      <c r="W104" s="631">
        <f t="shared" si="61"/>
        <v>0</v>
      </c>
      <c r="X104" s="631">
        <f t="shared" si="61"/>
        <v>0</v>
      </c>
      <c r="Y104" s="631">
        <f t="shared" si="61"/>
        <v>0</v>
      </c>
      <c r="Z104" s="631">
        <f t="shared" si="61"/>
        <v>0</v>
      </c>
      <c r="AA104" s="631">
        <f t="shared" si="61"/>
        <v>0</v>
      </c>
      <c r="AB104" s="631">
        <f t="shared" si="61"/>
        <v>0</v>
      </c>
      <c r="AC104" s="631">
        <f t="shared" si="61"/>
        <v>0</v>
      </c>
      <c r="AD104" s="631">
        <f t="shared" si="61"/>
        <v>0</v>
      </c>
      <c r="AE104" s="631">
        <f t="shared" si="61"/>
        <v>0</v>
      </c>
      <c r="AF104" s="631">
        <f t="shared" si="61"/>
        <v>0</v>
      </c>
      <c r="AG104" s="631">
        <f t="shared" si="61"/>
        <v>0</v>
      </c>
      <c r="AH104" s="631">
        <f t="shared" si="61"/>
        <v>0</v>
      </c>
      <c r="AI104" s="631">
        <f t="shared" si="61"/>
        <v>0</v>
      </c>
      <c r="AJ104" s="631">
        <f t="shared" si="61"/>
        <v>0</v>
      </c>
      <c r="AK104" s="631">
        <f t="shared" si="61"/>
        <v>0</v>
      </c>
      <c r="AL104" s="631">
        <f t="shared" si="61"/>
        <v>0</v>
      </c>
      <c r="AM104" s="631">
        <f t="shared" si="61"/>
        <v>0</v>
      </c>
      <c r="AN104" s="631">
        <f t="shared" si="61"/>
        <v>0</v>
      </c>
      <c r="AO104" s="631">
        <f t="shared" si="61"/>
        <v>0</v>
      </c>
      <c r="AP104" s="632">
        <f t="shared" si="63"/>
        <v>0</v>
      </c>
      <c r="AQ104" s="633">
        <f t="shared" si="35"/>
        <v>0</v>
      </c>
    </row>
    <row r="105" spans="1:43" ht="15" customHeight="1" x14ac:dyDescent="0.45">
      <c r="A105" s="239" t="s">
        <v>696</v>
      </c>
      <c r="B105" s="636" t="str">
        <v>Perm Title and Recording</v>
      </c>
      <c r="C105" s="630" t="s">
        <v>673</v>
      </c>
      <c r="D105" s="631">
        <v>0</v>
      </c>
      <c r="E105" s="631">
        <f t="shared" si="60"/>
        <v>0</v>
      </c>
      <c r="F105" s="631">
        <f t="shared" si="61"/>
        <v>0</v>
      </c>
      <c r="G105" s="631">
        <f t="shared" si="61"/>
        <v>0</v>
      </c>
      <c r="H105" s="631">
        <f t="shared" si="61"/>
        <v>0</v>
      </c>
      <c r="I105" s="631">
        <f t="shared" si="61"/>
        <v>0</v>
      </c>
      <c r="J105" s="631">
        <f t="shared" si="61"/>
        <v>0</v>
      </c>
      <c r="K105" s="631">
        <f t="shared" si="61"/>
        <v>0</v>
      </c>
      <c r="L105" s="631">
        <f t="shared" si="61"/>
        <v>0</v>
      </c>
      <c r="M105" s="631">
        <f t="shared" si="61"/>
        <v>0</v>
      </c>
      <c r="N105" s="631">
        <f t="shared" si="61"/>
        <v>0</v>
      </c>
      <c r="O105" s="631">
        <f t="shared" si="61"/>
        <v>0</v>
      </c>
      <c r="P105" s="631">
        <f t="shared" si="61"/>
        <v>0</v>
      </c>
      <c r="Q105" s="631">
        <f t="shared" si="61"/>
        <v>0</v>
      </c>
      <c r="R105" s="631">
        <f t="shared" si="61"/>
        <v>0</v>
      </c>
      <c r="S105" s="631">
        <f t="shared" si="61"/>
        <v>0</v>
      </c>
      <c r="T105" s="631">
        <f t="shared" si="61"/>
        <v>0</v>
      </c>
      <c r="U105" s="631">
        <f t="shared" si="61"/>
        <v>0</v>
      </c>
      <c r="V105" s="631">
        <f t="shared" si="61"/>
        <v>0</v>
      </c>
      <c r="W105" s="631">
        <f t="shared" si="61"/>
        <v>0</v>
      </c>
      <c r="X105" s="631">
        <f t="shared" si="61"/>
        <v>0</v>
      </c>
      <c r="Y105" s="631">
        <f t="shared" si="61"/>
        <v>0</v>
      </c>
      <c r="Z105" s="631">
        <f t="shared" si="61"/>
        <v>0</v>
      </c>
      <c r="AA105" s="631">
        <f t="shared" si="61"/>
        <v>0</v>
      </c>
      <c r="AB105" s="631">
        <f t="shared" si="61"/>
        <v>0</v>
      </c>
      <c r="AC105" s="631">
        <f t="shared" si="61"/>
        <v>0</v>
      </c>
      <c r="AD105" s="631">
        <f t="shared" si="61"/>
        <v>0</v>
      </c>
      <c r="AE105" s="631">
        <f t="shared" si="61"/>
        <v>0</v>
      </c>
      <c r="AF105" s="631">
        <f t="shared" si="61"/>
        <v>0</v>
      </c>
      <c r="AG105" s="631">
        <f t="shared" si="61"/>
        <v>0</v>
      </c>
      <c r="AH105" s="631">
        <f t="shared" si="61"/>
        <v>0</v>
      </c>
      <c r="AI105" s="631">
        <f t="shared" si="61"/>
        <v>0</v>
      </c>
      <c r="AJ105" s="631">
        <f t="shared" si="61"/>
        <v>0</v>
      </c>
      <c r="AK105" s="631">
        <f t="shared" si="61"/>
        <v>0</v>
      </c>
      <c r="AL105" s="631">
        <f t="shared" si="61"/>
        <v>0</v>
      </c>
      <c r="AM105" s="631">
        <f t="shared" si="61"/>
        <v>0</v>
      </c>
      <c r="AN105" s="631">
        <f t="shared" si="61"/>
        <v>0</v>
      </c>
      <c r="AO105" s="631">
        <f t="shared" si="61"/>
        <v>0</v>
      </c>
      <c r="AP105" s="632">
        <f t="shared" si="63"/>
        <v>0</v>
      </c>
      <c r="AQ105" s="633">
        <f t="shared" si="35"/>
        <v>0</v>
      </c>
    </row>
    <row r="106" spans="1:43" ht="15" customHeight="1" x14ac:dyDescent="0.45">
      <c r="A106" s="239" t="s">
        <v>696</v>
      </c>
      <c r="B106" s="636" t="str">
        <v>Perm Conversion Fee</v>
      </c>
      <c r="C106" s="630" t="s">
        <v>673</v>
      </c>
      <c r="D106" s="631">
        <v>0</v>
      </c>
      <c r="E106" s="631">
        <f t="shared" si="60"/>
        <v>0</v>
      </c>
      <c r="F106" s="631">
        <f t="shared" si="61"/>
        <v>0</v>
      </c>
      <c r="G106" s="631">
        <f t="shared" si="61"/>
        <v>0</v>
      </c>
      <c r="H106" s="631">
        <f t="shared" si="61"/>
        <v>0</v>
      </c>
      <c r="I106" s="631">
        <f t="shared" si="61"/>
        <v>0</v>
      </c>
      <c r="J106" s="631">
        <f t="shared" si="61"/>
        <v>0</v>
      </c>
      <c r="K106" s="631">
        <f t="shared" si="61"/>
        <v>0</v>
      </c>
      <c r="L106" s="631">
        <f t="shared" si="61"/>
        <v>0</v>
      </c>
      <c r="M106" s="631">
        <f t="shared" si="61"/>
        <v>0</v>
      </c>
      <c r="N106" s="631">
        <f t="shared" si="61"/>
        <v>0</v>
      </c>
      <c r="O106" s="631">
        <f t="shared" si="61"/>
        <v>0</v>
      </c>
      <c r="P106" s="631">
        <f t="shared" si="61"/>
        <v>0</v>
      </c>
      <c r="Q106" s="631">
        <f t="shared" si="61"/>
        <v>0</v>
      </c>
      <c r="R106" s="631">
        <f t="shared" si="61"/>
        <v>0</v>
      </c>
      <c r="S106" s="631">
        <f t="shared" si="61"/>
        <v>0</v>
      </c>
      <c r="T106" s="631">
        <f t="shared" si="61"/>
        <v>0</v>
      </c>
      <c r="U106" s="631">
        <f t="shared" si="61"/>
        <v>0</v>
      </c>
      <c r="V106" s="631">
        <f t="shared" si="61"/>
        <v>0</v>
      </c>
      <c r="W106" s="631">
        <f t="shared" si="61"/>
        <v>0</v>
      </c>
      <c r="X106" s="631">
        <f t="shared" si="61"/>
        <v>0</v>
      </c>
      <c r="Y106" s="631">
        <f t="shared" si="61"/>
        <v>0</v>
      </c>
      <c r="Z106" s="631">
        <f t="shared" si="61"/>
        <v>0</v>
      </c>
      <c r="AA106" s="631">
        <f t="shared" si="61"/>
        <v>0</v>
      </c>
      <c r="AB106" s="631">
        <f t="shared" si="61"/>
        <v>0</v>
      </c>
      <c r="AC106" s="631">
        <f t="shared" si="61"/>
        <v>0</v>
      </c>
      <c r="AD106" s="631">
        <f t="shared" si="61"/>
        <v>0</v>
      </c>
      <c r="AE106" s="631">
        <f t="shared" si="61"/>
        <v>0</v>
      </c>
      <c r="AF106" s="631">
        <f t="shared" si="61"/>
        <v>0</v>
      </c>
      <c r="AG106" s="631">
        <f t="shared" si="61"/>
        <v>0</v>
      </c>
      <c r="AH106" s="631">
        <f t="shared" si="61"/>
        <v>0</v>
      </c>
      <c r="AI106" s="631">
        <f t="shared" si="61"/>
        <v>0</v>
      </c>
      <c r="AJ106" s="631">
        <f t="shared" si="61"/>
        <v>0</v>
      </c>
      <c r="AK106" s="631">
        <f t="shared" si="61"/>
        <v>0</v>
      </c>
      <c r="AL106" s="631">
        <f t="shared" si="61"/>
        <v>0</v>
      </c>
      <c r="AM106" s="631">
        <f t="shared" si="61"/>
        <v>0</v>
      </c>
      <c r="AN106" s="631">
        <f t="shared" si="61"/>
        <v>0</v>
      </c>
      <c r="AO106" s="631">
        <f t="shared" si="61"/>
        <v>0</v>
      </c>
      <c r="AP106" s="632">
        <f t="shared" si="63"/>
        <v>0</v>
      </c>
      <c r="AQ106" s="633">
        <f t="shared" si="35"/>
        <v>0</v>
      </c>
    </row>
    <row r="107" spans="1:43" ht="15" customHeight="1" x14ac:dyDescent="0.45">
      <c r="A107" s="239" t="s">
        <v>696</v>
      </c>
      <c r="B107" s="636" t="str">
        <v>Perm Discount Points</v>
      </c>
      <c r="C107" s="630" t="s">
        <v>671</v>
      </c>
      <c r="D107" s="631">
        <v>0</v>
      </c>
      <c r="E107" s="631">
        <f t="shared" si="60"/>
        <v>0</v>
      </c>
      <c r="F107" s="631">
        <f t="shared" si="61"/>
        <v>0</v>
      </c>
      <c r="G107" s="631">
        <f t="shared" si="61"/>
        <v>0</v>
      </c>
      <c r="H107" s="631">
        <f t="shared" si="61"/>
        <v>0</v>
      </c>
      <c r="I107" s="631">
        <f t="shared" si="61"/>
        <v>0</v>
      </c>
      <c r="J107" s="631">
        <f t="shared" si="61"/>
        <v>0</v>
      </c>
      <c r="K107" s="631">
        <f t="shared" si="61"/>
        <v>0</v>
      </c>
      <c r="L107" s="631">
        <f t="shared" si="61"/>
        <v>0</v>
      </c>
      <c r="M107" s="631">
        <f t="shared" si="61"/>
        <v>0</v>
      </c>
      <c r="N107" s="631">
        <f t="shared" si="61"/>
        <v>0</v>
      </c>
      <c r="O107" s="631">
        <f t="shared" si="61"/>
        <v>0</v>
      </c>
      <c r="P107" s="631">
        <f t="shared" si="61"/>
        <v>0</v>
      </c>
      <c r="Q107" s="631">
        <f t="shared" si="61"/>
        <v>0</v>
      </c>
      <c r="R107" s="631">
        <f t="shared" si="61"/>
        <v>0</v>
      </c>
      <c r="S107" s="631">
        <f t="shared" si="61"/>
        <v>0</v>
      </c>
      <c r="T107" s="631">
        <f t="shared" si="61"/>
        <v>0</v>
      </c>
      <c r="U107" s="631">
        <f t="shared" si="61"/>
        <v>0</v>
      </c>
      <c r="V107" s="631">
        <f t="shared" si="61"/>
        <v>0</v>
      </c>
      <c r="W107" s="631">
        <f t="shared" si="61"/>
        <v>0</v>
      </c>
      <c r="X107" s="631">
        <f t="shared" ref="F107:AO114" si="64">IF($C107="S-Curve",$D107*X$166,IF($C107="Linear",$D107*X$167,IF($C107="Closing",$D107*X$168,IF($C107="Completion",$D107*X$169,IF($C107="Conversion",$D107*X$170,0)))))</f>
        <v>0</v>
      </c>
      <c r="Y107" s="631">
        <f t="shared" si="64"/>
        <v>0</v>
      </c>
      <c r="Z107" s="631">
        <f t="shared" si="64"/>
        <v>0</v>
      </c>
      <c r="AA107" s="631">
        <f t="shared" si="64"/>
        <v>0</v>
      </c>
      <c r="AB107" s="631">
        <f t="shared" si="64"/>
        <v>0</v>
      </c>
      <c r="AC107" s="631">
        <f t="shared" si="64"/>
        <v>0</v>
      </c>
      <c r="AD107" s="631">
        <f t="shared" si="64"/>
        <v>0</v>
      </c>
      <c r="AE107" s="631">
        <f t="shared" si="64"/>
        <v>0</v>
      </c>
      <c r="AF107" s="631">
        <f t="shared" si="64"/>
        <v>0</v>
      </c>
      <c r="AG107" s="631">
        <f t="shared" si="64"/>
        <v>0</v>
      </c>
      <c r="AH107" s="631">
        <f t="shared" si="64"/>
        <v>0</v>
      </c>
      <c r="AI107" s="631">
        <f t="shared" si="64"/>
        <v>0</v>
      </c>
      <c r="AJ107" s="631">
        <f t="shared" si="64"/>
        <v>0</v>
      </c>
      <c r="AK107" s="631">
        <f t="shared" si="64"/>
        <v>0</v>
      </c>
      <c r="AL107" s="631">
        <f t="shared" si="64"/>
        <v>0</v>
      </c>
      <c r="AM107" s="631">
        <f t="shared" si="64"/>
        <v>0</v>
      </c>
      <c r="AN107" s="631">
        <f t="shared" si="64"/>
        <v>0</v>
      </c>
      <c r="AO107" s="631">
        <f t="shared" si="64"/>
        <v>0</v>
      </c>
      <c r="AP107" s="632">
        <f t="shared" si="63"/>
        <v>0</v>
      </c>
      <c r="AQ107" s="633">
        <f t="shared" si="35"/>
        <v>0</v>
      </c>
    </row>
    <row r="108" spans="1:43" ht="15" customHeight="1" x14ac:dyDescent="0.45">
      <c r="A108" s="239" t="s">
        <v>696</v>
      </c>
      <c r="B108" s="636" t="str">
        <v>Perm Legal Fees</v>
      </c>
      <c r="C108" s="630" t="s">
        <v>671</v>
      </c>
      <c r="D108" s="631">
        <v>0</v>
      </c>
      <c r="E108" s="631">
        <f t="shared" si="60"/>
        <v>0</v>
      </c>
      <c r="F108" s="631">
        <f t="shared" si="64"/>
        <v>0</v>
      </c>
      <c r="G108" s="631">
        <f t="shared" si="64"/>
        <v>0</v>
      </c>
      <c r="H108" s="631">
        <f t="shared" si="64"/>
        <v>0</v>
      </c>
      <c r="I108" s="631">
        <f t="shared" si="64"/>
        <v>0</v>
      </c>
      <c r="J108" s="631">
        <f t="shared" si="64"/>
        <v>0</v>
      </c>
      <c r="K108" s="631">
        <f t="shared" si="64"/>
        <v>0</v>
      </c>
      <c r="L108" s="631">
        <f t="shared" si="64"/>
        <v>0</v>
      </c>
      <c r="M108" s="631">
        <f t="shared" si="64"/>
        <v>0</v>
      </c>
      <c r="N108" s="631">
        <f t="shared" si="64"/>
        <v>0</v>
      </c>
      <c r="O108" s="631">
        <f t="shared" si="64"/>
        <v>0</v>
      </c>
      <c r="P108" s="631">
        <f t="shared" si="64"/>
        <v>0</v>
      </c>
      <c r="Q108" s="631">
        <f t="shared" si="64"/>
        <v>0</v>
      </c>
      <c r="R108" s="631">
        <f t="shared" si="64"/>
        <v>0</v>
      </c>
      <c r="S108" s="631">
        <f t="shared" si="64"/>
        <v>0</v>
      </c>
      <c r="T108" s="631">
        <f t="shared" si="64"/>
        <v>0</v>
      </c>
      <c r="U108" s="631">
        <f t="shared" si="64"/>
        <v>0</v>
      </c>
      <c r="V108" s="631">
        <f t="shared" si="64"/>
        <v>0</v>
      </c>
      <c r="W108" s="631">
        <f t="shared" si="64"/>
        <v>0</v>
      </c>
      <c r="X108" s="631">
        <f t="shared" si="64"/>
        <v>0</v>
      </c>
      <c r="Y108" s="631">
        <f t="shared" si="64"/>
        <v>0</v>
      </c>
      <c r="Z108" s="631">
        <f t="shared" si="64"/>
        <v>0</v>
      </c>
      <c r="AA108" s="631">
        <f t="shared" si="64"/>
        <v>0</v>
      </c>
      <c r="AB108" s="631">
        <f t="shared" si="64"/>
        <v>0</v>
      </c>
      <c r="AC108" s="631">
        <f t="shared" si="64"/>
        <v>0</v>
      </c>
      <c r="AD108" s="631">
        <f t="shared" si="64"/>
        <v>0</v>
      </c>
      <c r="AE108" s="631">
        <f t="shared" si="64"/>
        <v>0</v>
      </c>
      <c r="AF108" s="631">
        <f t="shared" si="64"/>
        <v>0</v>
      </c>
      <c r="AG108" s="631">
        <f t="shared" si="64"/>
        <v>0</v>
      </c>
      <c r="AH108" s="631">
        <f t="shared" si="64"/>
        <v>0</v>
      </c>
      <c r="AI108" s="631">
        <f t="shared" si="64"/>
        <v>0</v>
      </c>
      <c r="AJ108" s="631">
        <f t="shared" si="64"/>
        <v>0</v>
      </c>
      <c r="AK108" s="631">
        <f t="shared" si="64"/>
        <v>0</v>
      </c>
      <c r="AL108" s="631">
        <f t="shared" si="64"/>
        <v>0</v>
      </c>
      <c r="AM108" s="631">
        <f t="shared" si="64"/>
        <v>0</v>
      </c>
      <c r="AN108" s="631">
        <f t="shared" si="64"/>
        <v>0</v>
      </c>
      <c r="AO108" s="631">
        <f t="shared" si="64"/>
        <v>0</v>
      </c>
      <c r="AP108" s="632">
        <f t="shared" si="63"/>
        <v>0</v>
      </c>
      <c r="AQ108" s="633">
        <f t="shared" si="35"/>
        <v>0</v>
      </c>
    </row>
    <row r="109" spans="1:43" ht="15" customHeight="1" x14ac:dyDescent="0.45">
      <c r="A109" s="239" t="s">
        <v>696</v>
      </c>
      <c r="B109" s="636" t="str">
        <v>Other Perm Costs</v>
      </c>
      <c r="C109" s="630" t="s">
        <v>671</v>
      </c>
      <c r="D109" s="631">
        <v>0</v>
      </c>
      <c r="E109" s="631">
        <f t="shared" si="60"/>
        <v>0</v>
      </c>
      <c r="F109" s="631">
        <f t="shared" si="64"/>
        <v>0</v>
      </c>
      <c r="G109" s="631">
        <f t="shared" si="64"/>
        <v>0</v>
      </c>
      <c r="H109" s="631">
        <f t="shared" si="64"/>
        <v>0</v>
      </c>
      <c r="I109" s="631">
        <f t="shared" si="64"/>
        <v>0</v>
      </c>
      <c r="J109" s="631">
        <f t="shared" si="64"/>
        <v>0</v>
      </c>
      <c r="K109" s="631">
        <f t="shared" si="64"/>
        <v>0</v>
      </c>
      <c r="L109" s="631">
        <f t="shared" si="64"/>
        <v>0</v>
      </c>
      <c r="M109" s="631">
        <f t="shared" si="64"/>
        <v>0</v>
      </c>
      <c r="N109" s="631">
        <f t="shared" si="64"/>
        <v>0</v>
      </c>
      <c r="O109" s="631">
        <f t="shared" si="64"/>
        <v>0</v>
      </c>
      <c r="P109" s="631">
        <f t="shared" si="64"/>
        <v>0</v>
      </c>
      <c r="Q109" s="631">
        <f t="shared" si="64"/>
        <v>0</v>
      </c>
      <c r="R109" s="631">
        <f t="shared" si="64"/>
        <v>0</v>
      </c>
      <c r="S109" s="631">
        <f t="shared" si="64"/>
        <v>0</v>
      </c>
      <c r="T109" s="631">
        <f t="shared" si="64"/>
        <v>0</v>
      </c>
      <c r="U109" s="631">
        <f t="shared" si="64"/>
        <v>0</v>
      </c>
      <c r="V109" s="631">
        <f t="shared" si="64"/>
        <v>0</v>
      </c>
      <c r="W109" s="631">
        <f t="shared" si="64"/>
        <v>0</v>
      </c>
      <c r="X109" s="631">
        <f t="shared" si="64"/>
        <v>0</v>
      </c>
      <c r="Y109" s="631">
        <f t="shared" si="64"/>
        <v>0</v>
      </c>
      <c r="Z109" s="631">
        <f t="shared" si="64"/>
        <v>0</v>
      </c>
      <c r="AA109" s="631">
        <f t="shared" si="64"/>
        <v>0</v>
      </c>
      <c r="AB109" s="631">
        <f t="shared" si="64"/>
        <v>0</v>
      </c>
      <c r="AC109" s="631">
        <f t="shared" si="64"/>
        <v>0</v>
      </c>
      <c r="AD109" s="631">
        <f t="shared" si="64"/>
        <v>0</v>
      </c>
      <c r="AE109" s="631">
        <f t="shared" si="64"/>
        <v>0</v>
      </c>
      <c r="AF109" s="631">
        <f t="shared" si="64"/>
        <v>0</v>
      </c>
      <c r="AG109" s="631">
        <f t="shared" si="64"/>
        <v>0</v>
      </c>
      <c r="AH109" s="631">
        <f t="shared" si="64"/>
        <v>0</v>
      </c>
      <c r="AI109" s="631">
        <f t="shared" si="64"/>
        <v>0</v>
      </c>
      <c r="AJ109" s="631">
        <f t="shared" si="64"/>
        <v>0</v>
      </c>
      <c r="AK109" s="631">
        <f t="shared" si="64"/>
        <v>0</v>
      </c>
      <c r="AL109" s="631">
        <f t="shared" si="64"/>
        <v>0</v>
      </c>
      <c r="AM109" s="631">
        <f t="shared" si="64"/>
        <v>0</v>
      </c>
      <c r="AN109" s="631">
        <f t="shared" si="64"/>
        <v>0</v>
      </c>
      <c r="AO109" s="631">
        <f t="shared" si="64"/>
        <v>0</v>
      </c>
      <c r="AP109" s="632">
        <f t="shared" si="63"/>
        <v>0</v>
      </c>
      <c r="AQ109" s="633">
        <f t="shared" si="35"/>
        <v>0</v>
      </c>
    </row>
    <row r="110" spans="1:43" ht="15" customHeight="1" x14ac:dyDescent="0.45">
      <c r="A110" s="239" t="s">
        <v>696</v>
      </c>
      <c r="B110" s="636" t="str">
        <v>Prepaid MIP</v>
      </c>
      <c r="C110" s="630" t="s">
        <v>671</v>
      </c>
      <c r="D110" s="631">
        <v>0</v>
      </c>
      <c r="E110" s="631">
        <f t="shared" si="60"/>
        <v>0</v>
      </c>
      <c r="F110" s="631">
        <f t="shared" si="64"/>
        <v>0</v>
      </c>
      <c r="G110" s="631">
        <f t="shared" si="64"/>
        <v>0</v>
      </c>
      <c r="H110" s="631">
        <f t="shared" si="64"/>
        <v>0</v>
      </c>
      <c r="I110" s="631">
        <f t="shared" si="64"/>
        <v>0</v>
      </c>
      <c r="J110" s="631">
        <f t="shared" si="64"/>
        <v>0</v>
      </c>
      <c r="K110" s="631">
        <f t="shared" si="64"/>
        <v>0</v>
      </c>
      <c r="L110" s="631">
        <f t="shared" si="64"/>
        <v>0</v>
      </c>
      <c r="M110" s="631">
        <f t="shared" si="64"/>
        <v>0</v>
      </c>
      <c r="N110" s="631">
        <f t="shared" si="64"/>
        <v>0</v>
      </c>
      <c r="O110" s="631">
        <f t="shared" si="64"/>
        <v>0</v>
      </c>
      <c r="P110" s="631">
        <f t="shared" si="64"/>
        <v>0</v>
      </c>
      <c r="Q110" s="631">
        <f t="shared" si="64"/>
        <v>0</v>
      </c>
      <c r="R110" s="631">
        <f t="shared" si="64"/>
        <v>0</v>
      </c>
      <c r="S110" s="631">
        <f t="shared" si="64"/>
        <v>0</v>
      </c>
      <c r="T110" s="631">
        <f t="shared" si="64"/>
        <v>0</v>
      </c>
      <c r="U110" s="631">
        <f t="shared" si="64"/>
        <v>0</v>
      </c>
      <c r="V110" s="631">
        <f t="shared" si="64"/>
        <v>0</v>
      </c>
      <c r="W110" s="631">
        <f t="shared" si="64"/>
        <v>0</v>
      </c>
      <c r="X110" s="631">
        <f t="shared" si="64"/>
        <v>0</v>
      </c>
      <c r="Y110" s="631">
        <f t="shared" si="64"/>
        <v>0</v>
      </c>
      <c r="Z110" s="631">
        <f t="shared" si="64"/>
        <v>0</v>
      </c>
      <c r="AA110" s="631">
        <f t="shared" si="64"/>
        <v>0</v>
      </c>
      <c r="AB110" s="631">
        <f t="shared" si="64"/>
        <v>0</v>
      </c>
      <c r="AC110" s="631">
        <f t="shared" si="64"/>
        <v>0</v>
      </c>
      <c r="AD110" s="631">
        <f t="shared" si="64"/>
        <v>0</v>
      </c>
      <c r="AE110" s="631">
        <f t="shared" si="64"/>
        <v>0</v>
      </c>
      <c r="AF110" s="631">
        <f t="shared" si="64"/>
        <v>0</v>
      </c>
      <c r="AG110" s="631">
        <f t="shared" si="64"/>
        <v>0</v>
      </c>
      <c r="AH110" s="631">
        <f t="shared" si="64"/>
        <v>0</v>
      </c>
      <c r="AI110" s="631">
        <f t="shared" si="64"/>
        <v>0</v>
      </c>
      <c r="AJ110" s="631">
        <f t="shared" si="64"/>
        <v>0</v>
      </c>
      <c r="AK110" s="631">
        <f t="shared" si="64"/>
        <v>0</v>
      </c>
      <c r="AL110" s="631">
        <f t="shared" si="64"/>
        <v>0</v>
      </c>
      <c r="AM110" s="631">
        <f t="shared" si="64"/>
        <v>0</v>
      </c>
      <c r="AN110" s="631">
        <f t="shared" si="64"/>
        <v>0</v>
      </c>
      <c r="AO110" s="631">
        <f t="shared" si="64"/>
        <v>0</v>
      </c>
      <c r="AP110" s="632">
        <f t="shared" si="63"/>
        <v>0</v>
      </c>
      <c r="AQ110" s="633">
        <f t="shared" si="35"/>
        <v>0</v>
      </c>
    </row>
    <row r="111" spans="1:43" ht="15" customHeight="1" x14ac:dyDescent="0.45">
      <c r="A111" s="239" t="s">
        <v>696</v>
      </c>
      <c r="B111" s="636" t="str">
        <v>Inspection Fees</v>
      </c>
      <c r="C111" s="630" t="s">
        <v>679</v>
      </c>
      <c r="D111" s="631">
        <v>0</v>
      </c>
      <c r="E111" s="631">
        <f t="shared" si="60"/>
        <v>0</v>
      </c>
      <c r="F111" s="631">
        <f t="shared" si="64"/>
        <v>0</v>
      </c>
      <c r="G111" s="631">
        <f t="shared" si="64"/>
        <v>0</v>
      </c>
      <c r="H111" s="631">
        <f t="shared" si="64"/>
        <v>0</v>
      </c>
      <c r="I111" s="631">
        <f t="shared" si="64"/>
        <v>0</v>
      </c>
      <c r="J111" s="631">
        <f t="shared" si="64"/>
        <v>0</v>
      </c>
      <c r="K111" s="631">
        <f t="shared" si="64"/>
        <v>0</v>
      </c>
      <c r="L111" s="631">
        <f t="shared" si="64"/>
        <v>0</v>
      </c>
      <c r="M111" s="631">
        <f t="shared" si="64"/>
        <v>0</v>
      </c>
      <c r="N111" s="631">
        <f t="shared" si="64"/>
        <v>0</v>
      </c>
      <c r="O111" s="631">
        <f t="shared" si="64"/>
        <v>0</v>
      </c>
      <c r="P111" s="631">
        <f t="shared" si="64"/>
        <v>0</v>
      </c>
      <c r="Q111" s="631">
        <f t="shared" si="64"/>
        <v>0</v>
      </c>
      <c r="R111" s="631">
        <f t="shared" si="64"/>
        <v>0</v>
      </c>
      <c r="S111" s="631">
        <f t="shared" si="64"/>
        <v>0</v>
      </c>
      <c r="T111" s="631">
        <f t="shared" si="64"/>
        <v>0</v>
      </c>
      <c r="U111" s="631">
        <f t="shared" si="64"/>
        <v>0</v>
      </c>
      <c r="V111" s="631">
        <f t="shared" si="64"/>
        <v>0</v>
      </c>
      <c r="W111" s="631">
        <f t="shared" si="64"/>
        <v>0</v>
      </c>
      <c r="X111" s="631">
        <f t="shared" si="64"/>
        <v>0</v>
      </c>
      <c r="Y111" s="631">
        <f t="shared" si="64"/>
        <v>0</v>
      </c>
      <c r="Z111" s="631">
        <f t="shared" si="64"/>
        <v>0</v>
      </c>
      <c r="AA111" s="631">
        <f t="shared" si="64"/>
        <v>0</v>
      </c>
      <c r="AB111" s="631">
        <f t="shared" si="64"/>
        <v>0</v>
      </c>
      <c r="AC111" s="631">
        <f t="shared" si="64"/>
        <v>0</v>
      </c>
      <c r="AD111" s="631">
        <f t="shared" si="64"/>
        <v>0</v>
      </c>
      <c r="AE111" s="631">
        <f t="shared" si="64"/>
        <v>0</v>
      </c>
      <c r="AF111" s="631">
        <f t="shared" si="64"/>
        <v>0</v>
      </c>
      <c r="AG111" s="631">
        <f t="shared" si="64"/>
        <v>0</v>
      </c>
      <c r="AH111" s="631">
        <f t="shared" si="64"/>
        <v>0</v>
      </c>
      <c r="AI111" s="631">
        <f t="shared" si="64"/>
        <v>0</v>
      </c>
      <c r="AJ111" s="631">
        <f t="shared" si="64"/>
        <v>0</v>
      </c>
      <c r="AK111" s="631">
        <f t="shared" si="64"/>
        <v>0</v>
      </c>
      <c r="AL111" s="631">
        <f t="shared" si="64"/>
        <v>0</v>
      </c>
      <c r="AM111" s="631">
        <f t="shared" si="64"/>
        <v>0</v>
      </c>
      <c r="AN111" s="631">
        <f t="shared" si="64"/>
        <v>0</v>
      </c>
      <c r="AO111" s="631">
        <f t="shared" si="64"/>
        <v>0</v>
      </c>
      <c r="AP111" s="632">
        <f t="shared" si="63"/>
        <v>0</v>
      </c>
      <c r="AQ111" s="633">
        <f t="shared" ref="AQ111:AQ163" si="65">AP111-D111</f>
        <v>0</v>
      </c>
    </row>
    <row r="112" spans="1:43" ht="15" customHeight="1" x14ac:dyDescent="0.45">
      <c r="A112" s="239" t="s">
        <v>696</v>
      </c>
      <c r="B112" s="636" t="str">
        <v>Secondary Loan(s) Origination</v>
      </c>
      <c r="C112" s="630" t="s">
        <v>673</v>
      </c>
      <c r="D112" s="631">
        <v>0</v>
      </c>
      <c r="E112" s="631">
        <f t="shared" si="60"/>
        <v>0</v>
      </c>
      <c r="F112" s="631">
        <f t="shared" si="64"/>
        <v>0</v>
      </c>
      <c r="G112" s="631">
        <f t="shared" si="64"/>
        <v>0</v>
      </c>
      <c r="H112" s="631">
        <f t="shared" si="64"/>
        <v>0</v>
      </c>
      <c r="I112" s="631">
        <f t="shared" si="64"/>
        <v>0</v>
      </c>
      <c r="J112" s="631">
        <f t="shared" si="64"/>
        <v>0</v>
      </c>
      <c r="K112" s="631">
        <f t="shared" si="64"/>
        <v>0</v>
      </c>
      <c r="L112" s="631">
        <f t="shared" si="64"/>
        <v>0</v>
      </c>
      <c r="M112" s="631">
        <f t="shared" si="64"/>
        <v>0</v>
      </c>
      <c r="N112" s="631">
        <f t="shared" si="64"/>
        <v>0</v>
      </c>
      <c r="O112" s="631">
        <f t="shared" si="64"/>
        <v>0</v>
      </c>
      <c r="P112" s="631">
        <f t="shared" si="64"/>
        <v>0</v>
      </c>
      <c r="Q112" s="631">
        <f t="shared" si="64"/>
        <v>0</v>
      </c>
      <c r="R112" s="631">
        <f t="shared" si="64"/>
        <v>0</v>
      </c>
      <c r="S112" s="631">
        <f t="shared" si="64"/>
        <v>0</v>
      </c>
      <c r="T112" s="631">
        <f t="shared" si="64"/>
        <v>0</v>
      </c>
      <c r="U112" s="631">
        <f t="shared" si="64"/>
        <v>0</v>
      </c>
      <c r="V112" s="631">
        <f t="shared" si="64"/>
        <v>0</v>
      </c>
      <c r="W112" s="631">
        <f t="shared" si="64"/>
        <v>0</v>
      </c>
      <c r="X112" s="631">
        <f t="shared" si="64"/>
        <v>0</v>
      </c>
      <c r="Y112" s="631">
        <f t="shared" si="64"/>
        <v>0</v>
      </c>
      <c r="Z112" s="631">
        <f t="shared" si="64"/>
        <v>0</v>
      </c>
      <c r="AA112" s="631">
        <f t="shared" si="64"/>
        <v>0</v>
      </c>
      <c r="AB112" s="631">
        <f t="shared" si="64"/>
        <v>0</v>
      </c>
      <c r="AC112" s="631">
        <f t="shared" si="64"/>
        <v>0</v>
      </c>
      <c r="AD112" s="631">
        <f t="shared" si="64"/>
        <v>0</v>
      </c>
      <c r="AE112" s="631">
        <f t="shared" si="64"/>
        <v>0</v>
      </c>
      <c r="AF112" s="631">
        <f t="shared" si="64"/>
        <v>0</v>
      </c>
      <c r="AG112" s="631">
        <f t="shared" si="64"/>
        <v>0</v>
      </c>
      <c r="AH112" s="631">
        <f t="shared" si="64"/>
        <v>0</v>
      </c>
      <c r="AI112" s="631">
        <f t="shared" si="64"/>
        <v>0</v>
      </c>
      <c r="AJ112" s="631">
        <f t="shared" si="64"/>
        <v>0</v>
      </c>
      <c r="AK112" s="631">
        <f t="shared" si="64"/>
        <v>0</v>
      </c>
      <c r="AL112" s="631">
        <f t="shared" si="64"/>
        <v>0</v>
      </c>
      <c r="AM112" s="631">
        <f t="shared" si="64"/>
        <v>0</v>
      </c>
      <c r="AN112" s="631">
        <f t="shared" si="64"/>
        <v>0</v>
      </c>
      <c r="AO112" s="631">
        <f t="shared" si="64"/>
        <v>0</v>
      </c>
      <c r="AP112" s="632">
        <f t="shared" si="63"/>
        <v>0</v>
      </c>
      <c r="AQ112" s="633">
        <f t="shared" si="65"/>
        <v>0</v>
      </c>
    </row>
    <row r="113" spans="1:43" ht="15" customHeight="1" x14ac:dyDescent="0.45">
      <c r="A113" s="239" t="s">
        <v>696</v>
      </c>
      <c r="B113" s="636" t="str">
        <v>Secondary Legal Fees</v>
      </c>
      <c r="C113" s="630" t="s">
        <v>673</v>
      </c>
      <c r="D113" s="631">
        <v>0</v>
      </c>
      <c r="E113" s="631">
        <f t="shared" si="60"/>
        <v>0</v>
      </c>
      <c r="F113" s="631">
        <f t="shared" si="64"/>
        <v>0</v>
      </c>
      <c r="G113" s="631">
        <f t="shared" si="64"/>
        <v>0</v>
      </c>
      <c r="H113" s="631">
        <f t="shared" si="64"/>
        <v>0</v>
      </c>
      <c r="I113" s="631">
        <f t="shared" si="64"/>
        <v>0</v>
      </c>
      <c r="J113" s="631">
        <f t="shared" si="64"/>
        <v>0</v>
      </c>
      <c r="K113" s="631">
        <f t="shared" si="64"/>
        <v>0</v>
      </c>
      <c r="L113" s="631">
        <f t="shared" si="64"/>
        <v>0</v>
      </c>
      <c r="M113" s="631">
        <f t="shared" si="64"/>
        <v>0</v>
      </c>
      <c r="N113" s="631">
        <f t="shared" si="64"/>
        <v>0</v>
      </c>
      <c r="O113" s="631">
        <f t="shared" si="64"/>
        <v>0</v>
      </c>
      <c r="P113" s="631">
        <f t="shared" si="64"/>
        <v>0</v>
      </c>
      <c r="Q113" s="631">
        <f t="shared" si="64"/>
        <v>0</v>
      </c>
      <c r="R113" s="631">
        <f t="shared" si="64"/>
        <v>0</v>
      </c>
      <c r="S113" s="631">
        <f t="shared" si="64"/>
        <v>0</v>
      </c>
      <c r="T113" s="631">
        <f t="shared" si="64"/>
        <v>0</v>
      </c>
      <c r="U113" s="631">
        <f t="shared" si="64"/>
        <v>0</v>
      </c>
      <c r="V113" s="631">
        <f t="shared" si="64"/>
        <v>0</v>
      </c>
      <c r="W113" s="631">
        <f t="shared" si="64"/>
        <v>0</v>
      </c>
      <c r="X113" s="631">
        <f t="shared" si="64"/>
        <v>0</v>
      </c>
      <c r="Y113" s="631">
        <f t="shared" si="64"/>
        <v>0</v>
      </c>
      <c r="Z113" s="631">
        <f t="shared" si="64"/>
        <v>0</v>
      </c>
      <c r="AA113" s="631">
        <f t="shared" si="64"/>
        <v>0</v>
      </c>
      <c r="AB113" s="631">
        <f t="shared" si="64"/>
        <v>0</v>
      </c>
      <c r="AC113" s="631">
        <f t="shared" si="64"/>
        <v>0</v>
      </c>
      <c r="AD113" s="631">
        <f t="shared" si="64"/>
        <v>0</v>
      </c>
      <c r="AE113" s="631">
        <f t="shared" si="64"/>
        <v>0</v>
      </c>
      <c r="AF113" s="631">
        <f t="shared" si="64"/>
        <v>0</v>
      </c>
      <c r="AG113" s="631">
        <f t="shared" si="64"/>
        <v>0</v>
      </c>
      <c r="AH113" s="631">
        <f t="shared" si="64"/>
        <v>0</v>
      </c>
      <c r="AI113" s="631">
        <f t="shared" si="64"/>
        <v>0</v>
      </c>
      <c r="AJ113" s="631">
        <f t="shared" si="64"/>
        <v>0</v>
      </c>
      <c r="AK113" s="631">
        <f t="shared" si="64"/>
        <v>0</v>
      </c>
      <c r="AL113" s="631">
        <f t="shared" si="64"/>
        <v>0</v>
      </c>
      <c r="AM113" s="631">
        <f t="shared" si="64"/>
        <v>0</v>
      </c>
      <c r="AN113" s="631">
        <f t="shared" si="64"/>
        <v>0</v>
      </c>
      <c r="AO113" s="631">
        <f t="shared" si="64"/>
        <v>0</v>
      </c>
      <c r="AP113" s="632">
        <f t="shared" ref="AP113" si="66">SUM(E113:AO113)</f>
        <v>0</v>
      </c>
      <c r="AQ113" s="633">
        <f t="shared" si="65"/>
        <v>0</v>
      </c>
    </row>
    <row r="114" spans="1:43" ht="15" customHeight="1" x14ac:dyDescent="0.45">
      <c r="A114" s="239" t="s">
        <v>696</v>
      </c>
      <c r="B114" s="636" t="str">
        <v>Secondary Title and Recording</v>
      </c>
      <c r="C114" s="630" t="s">
        <v>673</v>
      </c>
      <c r="D114" s="631">
        <v>0</v>
      </c>
      <c r="E114" s="631">
        <f t="shared" si="60"/>
        <v>0</v>
      </c>
      <c r="F114" s="631">
        <f t="shared" si="64"/>
        <v>0</v>
      </c>
      <c r="G114" s="631">
        <f t="shared" si="64"/>
        <v>0</v>
      </c>
      <c r="H114" s="631">
        <f t="shared" si="64"/>
        <v>0</v>
      </c>
      <c r="I114" s="631">
        <f t="shared" si="64"/>
        <v>0</v>
      </c>
      <c r="J114" s="631">
        <f t="shared" si="64"/>
        <v>0</v>
      </c>
      <c r="K114" s="631">
        <f t="shared" si="64"/>
        <v>0</v>
      </c>
      <c r="L114" s="631">
        <f t="shared" si="64"/>
        <v>0</v>
      </c>
      <c r="M114" s="631">
        <f t="shared" si="64"/>
        <v>0</v>
      </c>
      <c r="N114" s="631">
        <f t="shared" si="64"/>
        <v>0</v>
      </c>
      <c r="O114" s="631">
        <f t="shared" si="64"/>
        <v>0</v>
      </c>
      <c r="P114" s="631">
        <f t="shared" si="64"/>
        <v>0</v>
      </c>
      <c r="Q114" s="631">
        <f t="shared" si="64"/>
        <v>0</v>
      </c>
      <c r="R114" s="631">
        <f t="shared" si="64"/>
        <v>0</v>
      </c>
      <c r="S114" s="631">
        <f t="shared" si="64"/>
        <v>0</v>
      </c>
      <c r="T114" s="631">
        <f t="shared" si="64"/>
        <v>0</v>
      </c>
      <c r="U114" s="631">
        <f t="shared" si="64"/>
        <v>0</v>
      </c>
      <c r="V114" s="631">
        <f t="shared" si="64"/>
        <v>0</v>
      </c>
      <c r="W114" s="631">
        <f t="shared" si="64"/>
        <v>0</v>
      </c>
      <c r="X114" s="631">
        <f t="shared" si="64"/>
        <v>0</v>
      </c>
      <c r="Y114" s="631">
        <f t="shared" si="64"/>
        <v>0</v>
      </c>
      <c r="Z114" s="631">
        <f t="shared" si="64"/>
        <v>0</v>
      </c>
      <c r="AA114" s="631">
        <f t="shared" ref="F114:AO118" si="67">IF($C114="S-Curve",$D114*AA$166,IF($C114="Linear",$D114*AA$167,IF($C114="Closing",$D114*AA$168,IF($C114="Completion",$D114*AA$169,IF($C114="Conversion",$D114*AA$170,0)))))</f>
        <v>0</v>
      </c>
      <c r="AB114" s="631">
        <f t="shared" si="67"/>
        <v>0</v>
      </c>
      <c r="AC114" s="631">
        <f t="shared" si="67"/>
        <v>0</v>
      </c>
      <c r="AD114" s="631">
        <f t="shared" si="67"/>
        <v>0</v>
      </c>
      <c r="AE114" s="631">
        <f t="shared" si="67"/>
        <v>0</v>
      </c>
      <c r="AF114" s="631">
        <f t="shared" si="67"/>
        <v>0</v>
      </c>
      <c r="AG114" s="631">
        <f t="shared" si="67"/>
        <v>0</v>
      </c>
      <c r="AH114" s="631">
        <f t="shared" si="67"/>
        <v>0</v>
      </c>
      <c r="AI114" s="631">
        <f t="shared" si="67"/>
        <v>0</v>
      </c>
      <c r="AJ114" s="631">
        <f t="shared" si="67"/>
        <v>0</v>
      </c>
      <c r="AK114" s="631">
        <f t="shared" si="67"/>
        <v>0</v>
      </c>
      <c r="AL114" s="631">
        <f t="shared" si="67"/>
        <v>0</v>
      </c>
      <c r="AM114" s="631">
        <f t="shared" si="67"/>
        <v>0</v>
      </c>
      <c r="AN114" s="631">
        <f t="shared" si="67"/>
        <v>0</v>
      </c>
      <c r="AO114" s="631">
        <f t="shared" si="67"/>
        <v>0</v>
      </c>
      <c r="AP114" s="632">
        <f t="shared" si="63"/>
        <v>0</v>
      </c>
      <c r="AQ114" s="633">
        <f t="shared" si="65"/>
        <v>0</v>
      </c>
    </row>
    <row r="115" spans="1:43" ht="15" customHeight="1" x14ac:dyDescent="0.45">
      <c r="A115" s="239" t="s">
        <v>696</v>
      </c>
      <c r="B115" s="636" t="str">
        <v>Other Secondary Loan Costs</v>
      </c>
      <c r="C115" s="630" t="s">
        <v>673</v>
      </c>
      <c r="D115" s="631">
        <v>0</v>
      </c>
      <c r="E115" s="631">
        <f t="shared" si="60"/>
        <v>0</v>
      </c>
      <c r="F115" s="631">
        <f t="shared" si="67"/>
        <v>0</v>
      </c>
      <c r="G115" s="631">
        <f t="shared" si="67"/>
        <v>0</v>
      </c>
      <c r="H115" s="631">
        <f t="shared" si="67"/>
        <v>0</v>
      </c>
      <c r="I115" s="631">
        <f t="shared" si="67"/>
        <v>0</v>
      </c>
      <c r="J115" s="631">
        <f t="shared" si="67"/>
        <v>0</v>
      </c>
      <c r="K115" s="631">
        <f t="shared" si="67"/>
        <v>0</v>
      </c>
      <c r="L115" s="631">
        <f t="shared" si="67"/>
        <v>0</v>
      </c>
      <c r="M115" s="631">
        <f t="shared" si="67"/>
        <v>0</v>
      </c>
      <c r="N115" s="631">
        <f t="shared" si="67"/>
        <v>0</v>
      </c>
      <c r="O115" s="631">
        <f t="shared" si="67"/>
        <v>0</v>
      </c>
      <c r="P115" s="631">
        <f t="shared" si="67"/>
        <v>0</v>
      </c>
      <c r="Q115" s="631">
        <f t="shared" si="67"/>
        <v>0</v>
      </c>
      <c r="R115" s="631">
        <f t="shared" si="67"/>
        <v>0</v>
      </c>
      <c r="S115" s="631">
        <f t="shared" si="67"/>
        <v>0</v>
      </c>
      <c r="T115" s="631">
        <f t="shared" si="67"/>
        <v>0</v>
      </c>
      <c r="U115" s="631">
        <f t="shared" si="67"/>
        <v>0</v>
      </c>
      <c r="V115" s="631">
        <f t="shared" si="67"/>
        <v>0</v>
      </c>
      <c r="W115" s="631">
        <f t="shared" si="67"/>
        <v>0</v>
      </c>
      <c r="X115" s="631">
        <f t="shared" si="67"/>
        <v>0</v>
      </c>
      <c r="Y115" s="631">
        <f t="shared" si="67"/>
        <v>0</v>
      </c>
      <c r="Z115" s="631">
        <f t="shared" si="67"/>
        <v>0</v>
      </c>
      <c r="AA115" s="631">
        <f t="shared" si="67"/>
        <v>0</v>
      </c>
      <c r="AB115" s="631">
        <f t="shared" si="67"/>
        <v>0</v>
      </c>
      <c r="AC115" s="631">
        <f t="shared" si="67"/>
        <v>0</v>
      </c>
      <c r="AD115" s="631">
        <f t="shared" si="67"/>
        <v>0</v>
      </c>
      <c r="AE115" s="631">
        <f t="shared" si="67"/>
        <v>0</v>
      </c>
      <c r="AF115" s="631">
        <f t="shared" si="67"/>
        <v>0</v>
      </c>
      <c r="AG115" s="631">
        <f t="shared" si="67"/>
        <v>0</v>
      </c>
      <c r="AH115" s="631">
        <f t="shared" si="67"/>
        <v>0</v>
      </c>
      <c r="AI115" s="631">
        <f t="shared" si="67"/>
        <v>0</v>
      </c>
      <c r="AJ115" s="631">
        <f t="shared" si="67"/>
        <v>0</v>
      </c>
      <c r="AK115" s="631">
        <f t="shared" si="67"/>
        <v>0</v>
      </c>
      <c r="AL115" s="631">
        <f t="shared" si="67"/>
        <v>0</v>
      </c>
      <c r="AM115" s="631">
        <f t="shared" si="67"/>
        <v>0</v>
      </c>
      <c r="AN115" s="631">
        <f t="shared" si="67"/>
        <v>0</v>
      </c>
      <c r="AO115" s="631">
        <f t="shared" si="67"/>
        <v>0</v>
      </c>
      <c r="AP115" s="632">
        <f t="shared" si="63"/>
        <v>0</v>
      </c>
      <c r="AQ115" s="633">
        <f t="shared" si="65"/>
        <v>0</v>
      </c>
    </row>
    <row r="116" spans="1:43" ht="15" customHeight="1" x14ac:dyDescent="0.45">
      <c r="A116" s="239" t="s">
        <v>696</v>
      </c>
      <c r="B116" s="636" t="str">
        <v>Other (Specify)</v>
      </c>
      <c r="C116" s="630" t="s">
        <v>673</v>
      </c>
      <c r="D116" s="631">
        <v>0</v>
      </c>
      <c r="E116" s="631">
        <f t="shared" si="60"/>
        <v>0</v>
      </c>
      <c r="F116" s="631">
        <f t="shared" si="67"/>
        <v>0</v>
      </c>
      <c r="G116" s="631">
        <f t="shared" si="67"/>
        <v>0</v>
      </c>
      <c r="H116" s="631">
        <f t="shared" si="67"/>
        <v>0</v>
      </c>
      <c r="I116" s="631">
        <f t="shared" si="67"/>
        <v>0</v>
      </c>
      <c r="J116" s="631">
        <f t="shared" si="67"/>
        <v>0</v>
      </c>
      <c r="K116" s="631">
        <f t="shared" si="67"/>
        <v>0</v>
      </c>
      <c r="L116" s="631">
        <f t="shared" si="67"/>
        <v>0</v>
      </c>
      <c r="M116" s="631">
        <f t="shared" si="67"/>
        <v>0</v>
      </c>
      <c r="N116" s="631">
        <f t="shared" si="67"/>
        <v>0</v>
      </c>
      <c r="O116" s="631">
        <f t="shared" si="67"/>
        <v>0</v>
      </c>
      <c r="P116" s="631">
        <f t="shared" si="67"/>
        <v>0</v>
      </c>
      <c r="Q116" s="631">
        <f t="shared" si="67"/>
        <v>0</v>
      </c>
      <c r="R116" s="631">
        <f t="shared" si="67"/>
        <v>0</v>
      </c>
      <c r="S116" s="631">
        <f t="shared" si="67"/>
        <v>0</v>
      </c>
      <c r="T116" s="631">
        <f t="shared" si="67"/>
        <v>0</v>
      </c>
      <c r="U116" s="631">
        <f t="shared" si="67"/>
        <v>0</v>
      </c>
      <c r="V116" s="631">
        <f t="shared" si="67"/>
        <v>0</v>
      </c>
      <c r="W116" s="631">
        <f t="shared" si="67"/>
        <v>0</v>
      </c>
      <c r="X116" s="631">
        <f t="shared" si="67"/>
        <v>0</v>
      </c>
      <c r="Y116" s="631">
        <f t="shared" si="67"/>
        <v>0</v>
      </c>
      <c r="Z116" s="631">
        <f t="shared" si="67"/>
        <v>0</v>
      </c>
      <c r="AA116" s="631">
        <f t="shared" si="67"/>
        <v>0</v>
      </c>
      <c r="AB116" s="631">
        <f t="shared" si="67"/>
        <v>0</v>
      </c>
      <c r="AC116" s="631">
        <f t="shared" si="67"/>
        <v>0</v>
      </c>
      <c r="AD116" s="631">
        <f t="shared" si="67"/>
        <v>0</v>
      </c>
      <c r="AE116" s="631">
        <f t="shared" si="67"/>
        <v>0</v>
      </c>
      <c r="AF116" s="631">
        <f t="shared" si="67"/>
        <v>0</v>
      </c>
      <c r="AG116" s="631">
        <f t="shared" si="67"/>
        <v>0</v>
      </c>
      <c r="AH116" s="631">
        <f t="shared" si="67"/>
        <v>0</v>
      </c>
      <c r="AI116" s="631">
        <f t="shared" si="67"/>
        <v>0</v>
      </c>
      <c r="AJ116" s="631">
        <f t="shared" si="67"/>
        <v>0</v>
      </c>
      <c r="AK116" s="631">
        <f t="shared" si="67"/>
        <v>0</v>
      </c>
      <c r="AL116" s="631">
        <f t="shared" si="67"/>
        <v>0</v>
      </c>
      <c r="AM116" s="631">
        <f t="shared" si="67"/>
        <v>0</v>
      </c>
      <c r="AN116" s="631">
        <f t="shared" si="67"/>
        <v>0</v>
      </c>
      <c r="AO116" s="631">
        <f t="shared" si="67"/>
        <v>0</v>
      </c>
      <c r="AP116" s="632">
        <f t="shared" ref="AP116" si="68">SUM(E116:AO116)</f>
        <v>0</v>
      </c>
      <c r="AQ116" s="633">
        <f t="shared" ref="AQ116" si="69">AP116-D116</f>
        <v>0</v>
      </c>
    </row>
    <row r="117" spans="1:43" ht="15" customHeight="1" x14ac:dyDescent="0.45">
      <c r="A117" s="239" t="s">
        <v>696</v>
      </c>
      <c r="B117" s="636" t="str">
        <v>Other (Specify)</v>
      </c>
      <c r="C117" s="630" t="s">
        <v>673</v>
      </c>
      <c r="D117" s="631">
        <v>0</v>
      </c>
      <c r="E117" s="631">
        <f t="shared" si="60"/>
        <v>0</v>
      </c>
      <c r="F117" s="631">
        <f t="shared" si="67"/>
        <v>0</v>
      </c>
      <c r="G117" s="631">
        <f t="shared" si="67"/>
        <v>0</v>
      </c>
      <c r="H117" s="631">
        <f t="shared" si="67"/>
        <v>0</v>
      </c>
      <c r="I117" s="631">
        <f t="shared" si="67"/>
        <v>0</v>
      </c>
      <c r="J117" s="631">
        <f t="shared" si="67"/>
        <v>0</v>
      </c>
      <c r="K117" s="631">
        <f t="shared" si="67"/>
        <v>0</v>
      </c>
      <c r="L117" s="631">
        <f t="shared" si="67"/>
        <v>0</v>
      </c>
      <c r="M117" s="631">
        <f t="shared" si="67"/>
        <v>0</v>
      </c>
      <c r="N117" s="631">
        <f t="shared" si="67"/>
        <v>0</v>
      </c>
      <c r="O117" s="631">
        <f t="shared" si="67"/>
        <v>0</v>
      </c>
      <c r="P117" s="631">
        <f t="shared" si="67"/>
        <v>0</v>
      </c>
      <c r="Q117" s="631">
        <f t="shared" si="67"/>
        <v>0</v>
      </c>
      <c r="R117" s="631">
        <f t="shared" si="67"/>
        <v>0</v>
      </c>
      <c r="S117" s="631">
        <f t="shared" si="67"/>
        <v>0</v>
      </c>
      <c r="T117" s="631">
        <f t="shared" si="67"/>
        <v>0</v>
      </c>
      <c r="U117" s="631">
        <f t="shared" si="67"/>
        <v>0</v>
      </c>
      <c r="V117" s="631">
        <f t="shared" si="67"/>
        <v>0</v>
      </c>
      <c r="W117" s="631">
        <f t="shared" si="67"/>
        <v>0</v>
      </c>
      <c r="X117" s="631">
        <f t="shared" si="67"/>
        <v>0</v>
      </c>
      <c r="Y117" s="631">
        <f t="shared" si="67"/>
        <v>0</v>
      </c>
      <c r="Z117" s="631">
        <f t="shared" si="67"/>
        <v>0</v>
      </c>
      <c r="AA117" s="631">
        <f t="shared" si="67"/>
        <v>0</v>
      </c>
      <c r="AB117" s="631">
        <f t="shared" si="67"/>
        <v>0</v>
      </c>
      <c r="AC117" s="631">
        <f t="shared" si="67"/>
        <v>0</v>
      </c>
      <c r="AD117" s="631">
        <f t="shared" si="67"/>
        <v>0</v>
      </c>
      <c r="AE117" s="631">
        <f t="shared" si="67"/>
        <v>0</v>
      </c>
      <c r="AF117" s="631">
        <f t="shared" si="67"/>
        <v>0</v>
      </c>
      <c r="AG117" s="631">
        <f t="shared" si="67"/>
        <v>0</v>
      </c>
      <c r="AH117" s="631">
        <f t="shared" si="67"/>
        <v>0</v>
      </c>
      <c r="AI117" s="631">
        <f t="shared" si="67"/>
        <v>0</v>
      </c>
      <c r="AJ117" s="631">
        <f t="shared" si="67"/>
        <v>0</v>
      </c>
      <c r="AK117" s="631">
        <f t="shared" si="67"/>
        <v>0</v>
      </c>
      <c r="AL117" s="631">
        <f t="shared" si="67"/>
        <v>0</v>
      </c>
      <c r="AM117" s="631">
        <f t="shared" si="67"/>
        <v>0</v>
      </c>
      <c r="AN117" s="631">
        <f t="shared" si="67"/>
        <v>0</v>
      </c>
      <c r="AO117" s="631">
        <f t="shared" si="67"/>
        <v>0</v>
      </c>
      <c r="AP117" s="632">
        <f t="shared" si="63"/>
        <v>0</v>
      </c>
      <c r="AQ117" s="633">
        <f t="shared" si="65"/>
        <v>0</v>
      </c>
    </row>
    <row r="118" spans="1:43" ht="15" customHeight="1" x14ac:dyDescent="0.45">
      <c r="A118" s="239" t="s">
        <v>696</v>
      </c>
      <c r="B118" s="636" t="str">
        <v>Other (Specify)</v>
      </c>
      <c r="C118" s="630" t="s">
        <v>673</v>
      </c>
      <c r="D118" s="631">
        <v>0</v>
      </c>
      <c r="E118" s="631">
        <f t="shared" si="60"/>
        <v>0</v>
      </c>
      <c r="F118" s="631">
        <f t="shared" si="67"/>
        <v>0</v>
      </c>
      <c r="G118" s="631">
        <f t="shared" si="67"/>
        <v>0</v>
      </c>
      <c r="H118" s="631">
        <f t="shared" si="67"/>
        <v>0</v>
      </c>
      <c r="I118" s="631">
        <f t="shared" si="67"/>
        <v>0</v>
      </c>
      <c r="J118" s="631">
        <f t="shared" si="67"/>
        <v>0</v>
      </c>
      <c r="K118" s="631">
        <f t="shared" si="67"/>
        <v>0</v>
      </c>
      <c r="L118" s="631">
        <f t="shared" si="67"/>
        <v>0</v>
      </c>
      <c r="M118" s="631">
        <f t="shared" si="67"/>
        <v>0</v>
      </c>
      <c r="N118" s="631">
        <f t="shared" si="67"/>
        <v>0</v>
      </c>
      <c r="O118" s="631">
        <f t="shared" si="67"/>
        <v>0</v>
      </c>
      <c r="P118" s="631">
        <f t="shared" si="67"/>
        <v>0</v>
      </c>
      <c r="Q118" s="631">
        <f t="shared" si="67"/>
        <v>0</v>
      </c>
      <c r="R118" s="631">
        <f t="shared" si="67"/>
        <v>0</v>
      </c>
      <c r="S118" s="631">
        <f t="shared" si="67"/>
        <v>0</v>
      </c>
      <c r="T118" s="631">
        <f t="shared" si="67"/>
        <v>0</v>
      </c>
      <c r="U118" s="631">
        <f t="shared" si="67"/>
        <v>0</v>
      </c>
      <c r="V118" s="631">
        <f t="shared" si="67"/>
        <v>0</v>
      </c>
      <c r="W118" s="631">
        <f t="shared" si="67"/>
        <v>0</v>
      </c>
      <c r="X118" s="631">
        <f t="shared" si="67"/>
        <v>0</v>
      </c>
      <c r="Y118" s="631">
        <f t="shared" si="67"/>
        <v>0</v>
      </c>
      <c r="Z118" s="631">
        <f t="shared" si="67"/>
        <v>0</v>
      </c>
      <c r="AA118" s="631">
        <f t="shared" si="67"/>
        <v>0</v>
      </c>
      <c r="AB118" s="631">
        <f t="shared" si="67"/>
        <v>0</v>
      </c>
      <c r="AC118" s="631">
        <f t="shared" si="67"/>
        <v>0</v>
      </c>
      <c r="AD118" s="631">
        <f t="shared" si="67"/>
        <v>0</v>
      </c>
      <c r="AE118" s="631">
        <f t="shared" si="67"/>
        <v>0</v>
      </c>
      <c r="AF118" s="631">
        <f t="shared" si="67"/>
        <v>0</v>
      </c>
      <c r="AG118" s="631">
        <f t="shared" si="67"/>
        <v>0</v>
      </c>
      <c r="AH118" s="631">
        <f t="shared" si="67"/>
        <v>0</v>
      </c>
      <c r="AI118" s="631">
        <f t="shared" si="67"/>
        <v>0</v>
      </c>
      <c r="AJ118" s="631">
        <f t="shared" si="67"/>
        <v>0</v>
      </c>
      <c r="AK118" s="631">
        <f t="shared" si="67"/>
        <v>0</v>
      </c>
      <c r="AL118" s="631">
        <f t="shared" si="67"/>
        <v>0</v>
      </c>
      <c r="AM118" s="631">
        <f t="shared" si="67"/>
        <v>0</v>
      </c>
      <c r="AN118" s="631">
        <f t="shared" si="67"/>
        <v>0</v>
      </c>
      <c r="AO118" s="631">
        <f t="shared" si="67"/>
        <v>0</v>
      </c>
      <c r="AP118" s="632">
        <f t="shared" si="63"/>
        <v>0</v>
      </c>
      <c r="AQ118" s="633">
        <f t="shared" si="65"/>
        <v>0</v>
      </c>
    </row>
    <row r="119" spans="1:43" ht="15" customHeight="1" x14ac:dyDescent="0.45">
      <c r="A119" s="239" t="s">
        <v>676</v>
      </c>
      <c r="B119" s="650"/>
      <c r="C119" s="765" t="s">
        <v>568</v>
      </c>
      <c r="D119" s="759">
        <v>0</v>
      </c>
      <c r="E119" s="759">
        <f t="shared" ref="E119:AO119" si="70">SUM(E100:E118)</f>
        <v>0</v>
      </c>
      <c r="F119" s="759">
        <f t="shared" si="70"/>
        <v>0</v>
      </c>
      <c r="G119" s="759">
        <f t="shared" si="70"/>
        <v>0</v>
      </c>
      <c r="H119" s="759">
        <f t="shared" si="70"/>
        <v>0</v>
      </c>
      <c r="I119" s="759">
        <f t="shared" si="70"/>
        <v>0</v>
      </c>
      <c r="J119" s="759">
        <f t="shared" si="70"/>
        <v>0</v>
      </c>
      <c r="K119" s="759">
        <f t="shared" si="70"/>
        <v>0</v>
      </c>
      <c r="L119" s="759">
        <f t="shared" si="70"/>
        <v>0</v>
      </c>
      <c r="M119" s="759">
        <f t="shared" si="70"/>
        <v>0</v>
      </c>
      <c r="N119" s="759">
        <f t="shared" si="70"/>
        <v>0</v>
      </c>
      <c r="O119" s="759">
        <f t="shared" si="70"/>
        <v>0</v>
      </c>
      <c r="P119" s="759">
        <f t="shared" si="70"/>
        <v>0</v>
      </c>
      <c r="Q119" s="759">
        <f t="shared" si="70"/>
        <v>0</v>
      </c>
      <c r="R119" s="759">
        <f t="shared" si="70"/>
        <v>0</v>
      </c>
      <c r="S119" s="759">
        <f t="shared" si="70"/>
        <v>0</v>
      </c>
      <c r="T119" s="759">
        <f t="shared" si="70"/>
        <v>0</v>
      </c>
      <c r="U119" s="759">
        <f t="shared" si="70"/>
        <v>0</v>
      </c>
      <c r="V119" s="759">
        <f t="shared" si="70"/>
        <v>0</v>
      </c>
      <c r="W119" s="759">
        <f t="shared" si="70"/>
        <v>0</v>
      </c>
      <c r="X119" s="759">
        <f t="shared" si="70"/>
        <v>0</v>
      </c>
      <c r="Y119" s="759">
        <f t="shared" si="70"/>
        <v>0</v>
      </c>
      <c r="Z119" s="759">
        <f t="shared" si="70"/>
        <v>0</v>
      </c>
      <c r="AA119" s="759">
        <f t="shared" si="70"/>
        <v>0</v>
      </c>
      <c r="AB119" s="759">
        <f t="shared" si="70"/>
        <v>0</v>
      </c>
      <c r="AC119" s="759">
        <f t="shared" si="70"/>
        <v>0</v>
      </c>
      <c r="AD119" s="759">
        <f t="shared" si="70"/>
        <v>0</v>
      </c>
      <c r="AE119" s="759">
        <f t="shared" si="70"/>
        <v>0</v>
      </c>
      <c r="AF119" s="759">
        <f t="shared" si="70"/>
        <v>0</v>
      </c>
      <c r="AG119" s="759">
        <f t="shared" si="70"/>
        <v>0</v>
      </c>
      <c r="AH119" s="759">
        <f t="shared" si="70"/>
        <v>0</v>
      </c>
      <c r="AI119" s="759">
        <f t="shared" si="70"/>
        <v>0</v>
      </c>
      <c r="AJ119" s="759">
        <f t="shared" si="70"/>
        <v>0</v>
      </c>
      <c r="AK119" s="759">
        <f t="shared" si="70"/>
        <v>0</v>
      </c>
      <c r="AL119" s="759">
        <f t="shared" si="70"/>
        <v>0</v>
      </c>
      <c r="AM119" s="759">
        <f t="shared" si="70"/>
        <v>0</v>
      </c>
      <c r="AN119" s="759">
        <f t="shared" si="70"/>
        <v>0</v>
      </c>
      <c r="AO119" s="759">
        <f t="shared" si="70"/>
        <v>0</v>
      </c>
      <c r="AP119" s="648">
        <f t="shared" si="63"/>
        <v>0</v>
      </c>
      <c r="AQ119" s="649">
        <f t="shared" si="65"/>
        <v>0</v>
      </c>
    </row>
    <row r="120" spans="1:43" ht="15" customHeight="1" x14ac:dyDescent="0.45">
      <c r="A120" s="239" t="s">
        <v>676</v>
      </c>
      <c r="B120" s="600" t="str" cm="1">
        <f t="array" ref="B120:B136">'Development Budget'!A85:A101</f>
        <v>Soft Costs</v>
      </c>
      <c r="C120" s="601" t="s">
        <v>694</v>
      </c>
      <c r="D120" s="601" t="s">
        <v>94</v>
      </c>
      <c r="E120" s="601"/>
      <c r="F120" s="601"/>
      <c r="G120" s="601"/>
      <c r="H120" s="601"/>
      <c r="I120" s="601"/>
      <c r="J120" s="601"/>
      <c r="K120" s="601"/>
      <c r="L120" s="601"/>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1"/>
      <c r="AL120" s="601"/>
      <c r="AM120" s="601"/>
      <c r="AN120" s="601"/>
      <c r="AO120" s="601"/>
      <c r="AP120" s="608"/>
      <c r="AQ120" s="609"/>
    </row>
    <row r="121" spans="1:43" ht="15" customHeight="1" x14ac:dyDescent="0.45">
      <c r="A121" s="239" t="s">
        <v>696</v>
      </c>
      <c r="B121" s="636" t="str">
        <v>Marketing/Leasing Costs</v>
      </c>
      <c r="C121" s="630" t="s">
        <v>672</v>
      </c>
      <c r="D121" s="631" cm="1">
        <f t="array" ref="D121:D137">'Development Budget'!B86:B102</f>
        <v>0</v>
      </c>
      <c r="E121" s="631">
        <f t="shared" ref="E121:T136" si="71">IF($C121="S-Curve",$D121*E$166,IF($C121="Linear",$D121*E$167,IF($C121="Closing",$D121*E$168,IF($C121="Completion",$D121*E$169,IF($C121="Conversion",$D121*E$170,0)))))</f>
        <v>0</v>
      </c>
      <c r="F121" s="631">
        <f t="shared" si="71"/>
        <v>0</v>
      </c>
      <c r="G121" s="631">
        <f t="shared" si="71"/>
        <v>0</v>
      </c>
      <c r="H121" s="631">
        <f t="shared" si="71"/>
        <v>0</v>
      </c>
      <c r="I121" s="631">
        <f t="shared" si="71"/>
        <v>0</v>
      </c>
      <c r="J121" s="631">
        <f t="shared" si="71"/>
        <v>0</v>
      </c>
      <c r="K121" s="631">
        <f t="shared" si="71"/>
        <v>0</v>
      </c>
      <c r="L121" s="631">
        <f t="shared" si="71"/>
        <v>0</v>
      </c>
      <c r="M121" s="631">
        <f t="shared" si="71"/>
        <v>0</v>
      </c>
      <c r="N121" s="631">
        <f t="shared" si="71"/>
        <v>0</v>
      </c>
      <c r="O121" s="631">
        <f t="shared" si="71"/>
        <v>0</v>
      </c>
      <c r="P121" s="631">
        <f t="shared" si="71"/>
        <v>0</v>
      </c>
      <c r="Q121" s="631">
        <f t="shared" si="71"/>
        <v>0</v>
      </c>
      <c r="R121" s="631">
        <f t="shared" si="71"/>
        <v>0</v>
      </c>
      <c r="S121" s="631">
        <f t="shared" si="71"/>
        <v>0</v>
      </c>
      <c r="T121" s="631">
        <f t="shared" si="71"/>
        <v>0</v>
      </c>
      <c r="U121" s="631">
        <f t="shared" ref="F121:AO128" si="72">IF($C121="S-Curve",$D121*U$166,IF($C121="Linear",$D121*U$167,IF($C121="Closing",$D121*U$168,IF($C121="Completion",$D121*U$169,IF($C121="Conversion",$D121*U$170,0)))))</f>
        <v>0</v>
      </c>
      <c r="V121" s="631">
        <f t="shared" si="72"/>
        <v>0</v>
      </c>
      <c r="W121" s="631">
        <f t="shared" si="72"/>
        <v>0</v>
      </c>
      <c r="X121" s="631">
        <f t="shared" si="72"/>
        <v>0</v>
      </c>
      <c r="Y121" s="631">
        <f t="shared" si="72"/>
        <v>0</v>
      </c>
      <c r="Z121" s="631">
        <f t="shared" si="72"/>
        <v>0</v>
      </c>
      <c r="AA121" s="631">
        <f t="shared" si="72"/>
        <v>0</v>
      </c>
      <c r="AB121" s="631">
        <f t="shared" si="72"/>
        <v>0</v>
      </c>
      <c r="AC121" s="631">
        <f t="shared" si="72"/>
        <v>0</v>
      </c>
      <c r="AD121" s="631">
        <f t="shared" si="72"/>
        <v>0</v>
      </c>
      <c r="AE121" s="631">
        <f t="shared" si="72"/>
        <v>0</v>
      </c>
      <c r="AF121" s="631">
        <f t="shared" si="72"/>
        <v>0</v>
      </c>
      <c r="AG121" s="631">
        <f t="shared" si="72"/>
        <v>0</v>
      </c>
      <c r="AH121" s="631">
        <f t="shared" si="72"/>
        <v>0</v>
      </c>
      <c r="AI121" s="631">
        <f t="shared" si="72"/>
        <v>0</v>
      </c>
      <c r="AJ121" s="631">
        <f t="shared" si="72"/>
        <v>0</v>
      </c>
      <c r="AK121" s="631">
        <f t="shared" si="72"/>
        <v>0</v>
      </c>
      <c r="AL121" s="631">
        <f t="shared" si="72"/>
        <v>0</v>
      </c>
      <c r="AM121" s="631">
        <f t="shared" si="72"/>
        <v>0</v>
      </c>
      <c r="AN121" s="631">
        <f t="shared" si="72"/>
        <v>0</v>
      </c>
      <c r="AO121" s="631">
        <f t="shared" si="72"/>
        <v>0</v>
      </c>
      <c r="AP121" s="632">
        <f t="shared" ref="AP121:AP137" si="73">SUM(E121:AO121)</f>
        <v>0</v>
      </c>
      <c r="AQ121" s="633">
        <f t="shared" si="65"/>
        <v>0</v>
      </c>
    </row>
    <row r="122" spans="1:43" ht="15" customHeight="1" x14ac:dyDescent="0.45">
      <c r="A122" s="239" t="s">
        <v>696</v>
      </c>
      <c r="B122" s="636" t="str">
        <v>Cost Estimating/Capital Needs Assessment</v>
      </c>
      <c r="C122" s="630" t="s">
        <v>671</v>
      </c>
      <c r="D122" s="631">
        <v>0</v>
      </c>
      <c r="E122" s="631">
        <f t="shared" si="71"/>
        <v>0</v>
      </c>
      <c r="F122" s="631">
        <f t="shared" si="72"/>
        <v>0</v>
      </c>
      <c r="G122" s="631">
        <f t="shared" si="72"/>
        <v>0</v>
      </c>
      <c r="H122" s="631">
        <f t="shared" si="72"/>
        <v>0</v>
      </c>
      <c r="I122" s="631">
        <f t="shared" si="72"/>
        <v>0</v>
      </c>
      <c r="J122" s="631">
        <f t="shared" si="72"/>
        <v>0</v>
      </c>
      <c r="K122" s="631">
        <f t="shared" si="72"/>
        <v>0</v>
      </c>
      <c r="L122" s="631">
        <f t="shared" si="72"/>
        <v>0</v>
      </c>
      <c r="M122" s="631">
        <f t="shared" si="72"/>
        <v>0</v>
      </c>
      <c r="N122" s="631">
        <f t="shared" si="72"/>
        <v>0</v>
      </c>
      <c r="O122" s="631">
        <f t="shared" si="72"/>
        <v>0</v>
      </c>
      <c r="P122" s="631">
        <f t="shared" si="72"/>
        <v>0</v>
      </c>
      <c r="Q122" s="631">
        <f t="shared" si="72"/>
        <v>0</v>
      </c>
      <c r="R122" s="631">
        <f t="shared" si="72"/>
        <v>0</v>
      </c>
      <c r="S122" s="631">
        <f t="shared" si="72"/>
        <v>0</v>
      </c>
      <c r="T122" s="631">
        <f t="shared" si="72"/>
        <v>0</v>
      </c>
      <c r="U122" s="631">
        <f t="shared" si="72"/>
        <v>0</v>
      </c>
      <c r="V122" s="631">
        <f t="shared" si="72"/>
        <v>0</v>
      </c>
      <c r="W122" s="631">
        <f t="shared" si="72"/>
        <v>0</v>
      </c>
      <c r="X122" s="631">
        <f t="shared" si="72"/>
        <v>0</v>
      </c>
      <c r="Y122" s="631">
        <f t="shared" si="72"/>
        <v>0</v>
      </c>
      <c r="Z122" s="631">
        <f t="shared" si="72"/>
        <v>0</v>
      </c>
      <c r="AA122" s="631">
        <f t="shared" si="72"/>
        <v>0</v>
      </c>
      <c r="AB122" s="631">
        <f t="shared" si="72"/>
        <v>0</v>
      </c>
      <c r="AC122" s="631">
        <f t="shared" si="72"/>
        <v>0</v>
      </c>
      <c r="AD122" s="631">
        <f t="shared" si="72"/>
        <v>0</v>
      </c>
      <c r="AE122" s="631">
        <f t="shared" si="72"/>
        <v>0</v>
      </c>
      <c r="AF122" s="631">
        <f t="shared" si="72"/>
        <v>0</v>
      </c>
      <c r="AG122" s="631">
        <f t="shared" si="72"/>
        <v>0</v>
      </c>
      <c r="AH122" s="631">
        <f t="shared" si="72"/>
        <v>0</v>
      </c>
      <c r="AI122" s="631">
        <f t="shared" si="72"/>
        <v>0</v>
      </c>
      <c r="AJ122" s="631">
        <f t="shared" si="72"/>
        <v>0</v>
      </c>
      <c r="AK122" s="631">
        <f t="shared" si="72"/>
        <v>0</v>
      </c>
      <c r="AL122" s="631">
        <f t="shared" si="72"/>
        <v>0</v>
      </c>
      <c r="AM122" s="631">
        <f t="shared" si="72"/>
        <v>0</v>
      </c>
      <c r="AN122" s="631">
        <f t="shared" si="72"/>
        <v>0</v>
      </c>
      <c r="AO122" s="631">
        <f t="shared" si="72"/>
        <v>0</v>
      </c>
      <c r="AP122" s="632">
        <f t="shared" si="73"/>
        <v>0</v>
      </c>
      <c r="AQ122" s="633">
        <f t="shared" si="65"/>
        <v>0</v>
      </c>
    </row>
    <row r="123" spans="1:43" ht="15" customHeight="1" x14ac:dyDescent="0.45">
      <c r="A123" s="239" t="s">
        <v>696</v>
      </c>
      <c r="B123" s="636" t="str">
        <v>Geotechnical/Soils Study</v>
      </c>
      <c r="C123" s="630" t="s">
        <v>671</v>
      </c>
      <c r="D123" s="631">
        <v>0</v>
      </c>
      <c r="E123" s="631">
        <f t="shared" si="71"/>
        <v>0</v>
      </c>
      <c r="F123" s="631">
        <f t="shared" si="72"/>
        <v>0</v>
      </c>
      <c r="G123" s="631">
        <f t="shared" si="72"/>
        <v>0</v>
      </c>
      <c r="H123" s="631">
        <f t="shared" si="72"/>
        <v>0</v>
      </c>
      <c r="I123" s="631">
        <f t="shared" si="72"/>
        <v>0</v>
      </c>
      <c r="J123" s="631">
        <f t="shared" si="72"/>
        <v>0</v>
      </c>
      <c r="K123" s="631">
        <f t="shared" si="72"/>
        <v>0</v>
      </c>
      <c r="L123" s="631">
        <f t="shared" si="72"/>
        <v>0</v>
      </c>
      <c r="M123" s="631">
        <f t="shared" si="72"/>
        <v>0</v>
      </c>
      <c r="N123" s="631">
        <f t="shared" si="72"/>
        <v>0</v>
      </c>
      <c r="O123" s="631">
        <f t="shared" si="72"/>
        <v>0</v>
      </c>
      <c r="P123" s="631">
        <f t="shared" si="72"/>
        <v>0</v>
      </c>
      <c r="Q123" s="631">
        <f t="shared" si="72"/>
        <v>0</v>
      </c>
      <c r="R123" s="631">
        <f t="shared" si="72"/>
        <v>0</v>
      </c>
      <c r="S123" s="631">
        <f t="shared" si="72"/>
        <v>0</v>
      </c>
      <c r="T123" s="631">
        <f t="shared" si="72"/>
        <v>0</v>
      </c>
      <c r="U123" s="631">
        <f t="shared" si="72"/>
        <v>0</v>
      </c>
      <c r="V123" s="631">
        <f t="shared" si="72"/>
        <v>0</v>
      </c>
      <c r="W123" s="631">
        <f t="shared" si="72"/>
        <v>0</v>
      </c>
      <c r="X123" s="631">
        <f t="shared" si="72"/>
        <v>0</v>
      </c>
      <c r="Y123" s="631">
        <f t="shared" si="72"/>
        <v>0</v>
      </c>
      <c r="Z123" s="631">
        <f t="shared" si="72"/>
        <v>0</v>
      </c>
      <c r="AA123" s="631">
        <f t="shared" si="72"/>
        <v>0</v>
      </c>
      <c r="AB123" s="631">
        <f t="shared" si="72"/>
        <v>0</v>
      </c>
      <c r="AC123" s="631">
        <f t="shared" si="72"/>
        <v>0</v>
      </c>
      <c r="AD123" s="631">
        <f t="shared" si="72"/>
        <v>0</v>
      </c>
      <c r="AE123" s="631">
        <f t="shared" si="72"/>
        <v>0</v>
      </c>
      <c r="AF123" s="631">
        <f t="shared" si="72"/>
        <v>0</v>
      </c>
      <c r="AG123" s="631">
        <f t="shared" si="72"/>
        <v>0</v>
      </c>
      <c r="AH123" s="631">
        <f t="shared" si="72"/>
        <v>0</v>
      </c>
      <c r="AI123" s="631">
        <f t="shared" si="72"/>
        <v>0</v>
      </c>
      <c r="AJ123" s="631">
        <f t="shared" si="72"/>
        <v>0</v>
      </c>
      <c r="AK123" s="631">
        <f t="shared" si="72"/>
        <v>0</v>
      </c>
      <c r="AL123" s="631">
        <f t="shared" si="72"/>
        <v>0</v>
      </c>
      <c r="AM123" s="631">
        <f t="shared" si="72"/>
        <v>0</v>
      </c>
      <c r="AN123" s="631">
        <f t="shared" si="72"/>
        <v>0</v>
      </c>
      <c r="AO123" s="631">
        <f t="shared" si="72"/>
        <v>0</v>
      </c>
      <c r="AP123" s="632">
        <f t="shared" si="73"/>
        <v>0</v>
      </c>
      <c r="AQ123" s="633">
        <f t="shared" si="65"/>
        <v>0</v>
      </c>
    </row>
    <row r="124" spans="1:43" ht="15" customHeight="1" x14ac:dyDescent="0.45">
      <c r="A124" s="239" t="s">
        <v>696</v>
      </c>
      <c r="B124" s="636" t="str">
        <v>Market Study</v>
      </c>
      <c r="C124" s="630" t="s">
        <v>671</v>
      </c>
      <c r="D124" s="631">
        <v>0</v>
      </c>
      <c r="E124" s="631">
        <f t="shared" si="71"/>
        <v>0</v>
      </c>
      <c r="F124" s="631">
        <f t="shared" si="72"/>
        <v>0</v>
      </c>
      <c r="G124" s="631">
        <f t="shared" si="72"/>
        <v>0</v>
      </c>
      <c r="H124" s="631">
        <f t="shared" si="72"/>
        <v>0</v>
      </c>
      <c r="I124" s="631">
        <f t="shared" si="72"/>
        <v>0</v>
      </c>
      <c r="J124" s="631">
        <f t="shared" si="72"/>
        <v>0</v>
      </c>
      <c r="K124" s="631">
        <f t="shared" si="72"/>
        <v>0</v>
      </c>
      <c r="L124" s="631">
        <f t="shared" si="72"/>
        <v>0</v>
      </c>
      <c r="M124" s="631">
        <f t="shared" si="72"/>
        <v>0</v>
      </c>
      <c r="N124" s="631">
        <f t="shared" si="72"/>
        <v>0</v>
      </c>
      <c r="O124" s="631">
        <f t="shared" si="72"/>
        <v>0</v>
      </c>
      <c r="P124" s="631">
        <f t="shared" si="72"/>
        <v>0</v>
      </c>
      <c r="Q124" s="631">
        <f t="shared" si="72"/>
        <v>0</v>
      </c>
      <c r="R124" s="631">
        <f t="shared" si="72"/>
        <v>0</v>
      </c>
      <c r="S124" s="631">
        <f t="shared" si="72"/>
        <v>0</v>
      </c>
      <c r="T124" s="631">
        <f t="shared" si="72"/>
        <v>0</v>
      </c>
      <c r="U124" s="631">
        <f t="shared" si="72"/>
        <v>0</v>
      </c>
      <c r="V124" s="631">
        <f t="shared" si="72"/>
        <v>0</v>
      </c>
      <c r="W124" s="631">
        <f t="shared" si="72"/>
        <v>0</v>
      </c>
      <c r="X124" s="631">
        <f t="shared" si="72"/>
        <v>0</v>
      </c>
      <c r="Y124" s="631">
        <f t="shared" si="72"/>
        <v>0</v>
      </c>
      <c r="Z124" s="631">
        <f t="shared" si="72"/>
        <v>0</v>
      </c>
      <c r="AA124" s="631">
        <f t="shared" si="72"/>
        <v>0</v>
      </c>
      <c r="AB124" s="631">
        <f t="shared" si="72"/>
        <v>0</v>
      </c>
      <c r="AC124" s="631">
        <f t="shared" si="72"/>
        <v>0</v>
      </c>
      <c r="AD124" s="631">
        <f t="shared" si="72"/>
        <v>0</v>
      </c>
      <c r="AE124" s="631">
        <f t="shared" si="72"/>
        <v>0</v>
      </c>
      <c r="AF124" s="631">
        <f t="shared" si="72"/>
        <v>0</v>
      </c>
      <c r="AG124" s="631">
        <f t="shared" si="72"/>
        <v>0</v>
      </c>
      <c r="AH124" s="631">
        <f t="shared" si="72"/>
        <v>0</v>
      </c>
      <c r="AI124" s="631">
        <f t="shared" si="72"/>
        <v>0</v>
      </c>
      <c r="AJ124" s="631">
        <f t="shared" si="72"/>
        <v>0</v>
      </c>
      <c r="AK124" s="631">
        <f t="shared" si="72"/>
        <v>0</v>
      </c>
      <c r="AL124" s="631">
        <f t="shared" si="72"/>
        <v>0</v>
      </c>
      <c r="AM124" s="631">
        <f t="shared" si="72"/>
        <v>0</v>
      </c>
      <c r="AN124" s="631">
        <f t="shared" si="72"/>
        <v>0</v>
      </c>
      <c r="AO124" s="631">
        <f t="shared" si="72"/>
        <v>0</v>
      </c>
      <c r="AP124" s="632">
        <f t="shared" si="73"/>
        <v>0</v>
      </c>
      <c r="AQ124" s="633">
        <f t="shared" si="65"/>
        <v>0</v>
      </c>
    </row>
    <row r="125" spans="1:43" ht="15" customHeight="1" x14ac:dyDescent="0.45">
      <c r="A125" s="239" t="s">
        <v>696</v>
      </c>
      <c r="B125" s="636" t="str">
        <v>Environmental Study (Phase 1/2, Lead, Asbestos, etc.)</v>
      </c>
      <c r="C125" s="630" t="s">
        <v>671</v>
      </c>
      <c r="D125" s="631">
        <v>0</v>
      </c>
      <c r="E125" s="631">
        <f t="shared" si="71"/>
        <v>0</v>
      </c>
      <c r="F125" s="631">
        <f t="shared" si="72"/>
        <v>0</v>
      </c>
      <c r="G125" s="631">
        <f t="shared" si="72"/>
        <v>0</v>
      </c>
      <c r="H125" s="631">
        <f t="shared" si="72"/>
        <v>0</v>
      </c>
      <c r="I125" s="631">
        <f t="shared" si="72"/>
        <v>0</v>
      </c>
      <c r="J125" s="631">
        <f t="shared" si="72"/>
        <v>0</v>
      </c>
      <c r="K125" s="631">
        <f t="shared" si="72"/>
        <v>0</v>
      </c>
      <c r="L125" s="631">
        <f t="shared" si="72"/>
        <v>0</v>
      </c>
      <c r="M125" s="631">
        <f t="shared" si="72"/>
        <v>0</v>
      </c>
      <c r="N125" s="631">
        <f t="shared" si="72"/>
        <v>0</v>
      </c>
      <c r="O125" s="631">
        <f t="shared" si="72"/>
        <v>0</v>
      </c>
      <c r="P125" s="631">
        <f t="shared" si="72"/>
        <v>0</v>
      </c>
      <c r="Q125" s="631">
        <f t="shared" si="72"/>
        <v>0</v>
      </c>
      <c r="R125" s="631">
        <f t="shared" si="72"/>
        <v>0</v>
      </c>
      <c r="S125" s="631">
        <f t="shared" si="72"/>
        <v>0</v>
      </c>
      <c r="T125" s="631">
        <f t="shared" si="72"/>
        <v>0</v>
      </c>
      <c r="U125" s="631">
        <f t="shared" si="72"/>
        <v>0</v>
      </c>
      <c r="V125" s="631">
        <f t="shared" si="72"/>
        <v>0</v>
      </c>
      <c r="W125" s="631">
        <f t="shared" si="72"/>
        <v>0</v>
      </c>
      <c r="X125" s="631">
        <f t="shared" si="72"/>
        <v>0</v>
      </c>
      <c r="Y125" s="631">
        <f t="shared" si="72"/>
        <v>0</v>
      </c>
      <c r="Z125" s="631">
        <f t="shared" si="72"/>
        <v>0</v>
      </c>
      <c r="AA125" s="631">
        <f t="shared" si="72"/>
        <v>0</v>
      </c>
      <c r="AB125" s="631">
        <f t="shared" si="72"/>
        <v>0</v>
      </c>
      <c r="AC125" s="631">
        <f t="shared" si="72"/>
        <v>0</v>
      </c>
      <c r="AD125" s="631">
        <f t="shared" si="72"/>
        <v>0</v>
      </c>
      <c r="AE125" s="631">
        <f t="shared" si="72"/>
        <v>0</v>
      </c>
      <c r="AF125" s="631">
        <f t="shared" si="72"/>
        <v>0</v>
      </c>
      <c r="AG125" s="631">
        <f t="shared" si="72"/>
        <v>0</v>
      </c>
      <c r="AH125" s="631">
        <f t="shared" si="72"/>
        <v>0</v>
      </c>
      <c r="AI125" s="631">
        <f t="shared" si="72"/>
        <v>0</v>
      </c>
      <c r="AJ125" s="631">
        <f t="shared" si="72"/>
        <v>0</v>
      </c>
      <c r="AK125" s="631">
        <f t="shared" si="72"/>
        <v>0</v>
      </c>
      <c r="AL125" s="631">
        <f t="shared" si="72"/>
        <v>0</v>
      </c>
      <c r="AM125" s="631">
        <f t="shared" si="72"/>
        <v>0</v>
      </c>
      <c r="AN125" s="631">
        <f t="shared" si="72"/>
        <v>0</v>
      </c>
      <c r="AO125" s="631">
        <f t="shared" si="72"/>
        <v>0</v>
      </c>
      <c r="AP125" s="632">
        <f t="shared" si="73"/>
        <v>0</v>
      </c>
      <c r="AQ125" s="633">
        <f t="shared" si="65"/>
        <v>0</v>
      </c>
    </row>
    <row r="126" spans="1:43" ht="15" customHeight="1" x14ac:dyDescent="0.45">
      <c r="A126" s="239" t="s">
        <v>696</v>
      </c>
      <c r="B126" s="636" t="str">
        <v>Other Studies (traffic, wetlands, etc.)</v>
      </c>
      <c r="C126" s="630" t="s">
        <v>671</v>
      </c>
      <c r="D126" s="631">
        <v>0</v>
      </c>
      <c r="E126" s="631">
        <f t="shared" si="71"/>
        <v>0</v>
      </c>
      <c r="F126" s="631">
        <f t="shared" si="72"/>
        <v>0</v>
      </c>
      <c r="G126" s="631">
        <f t="shared" si="72"/>
        <v>0</v>
      </c>
      <c r="H126" s="631">
        <f t="shared" si="72"/>
        <v>0</v>
      </c>
      <c r="I126" s="631">
        <f t="shared" si="72"/>
        <v>0</v>
      </c>
      <c r="J126" s="631">
        <f t="shared" si="72"/>
        <v>0</v>
      </c>
      <c r="K126" s="631">
        <f t="shared" si="72"/>
        <v>0</v>
      </c>
      <c r="L126" s="631">
        <f t="shared" si="72"/>
        <v>0</v>
      </c>
      <c r="M126" s="631">
        <f t="shared" si="72"/>
        <v>0</v>
      </c>
      <c r="N126" s="631">
        <f t="shared" si="72"/>
        <v>0</v>
      </c>
      <c r="O126" s="631">
        <f t="shared" si="72"/>
        <v>0</v>
      </c>
      <c r="P126" s="631">
        <f t="shared" si="72"/>
        <v>0</v>
      </c>
      <c r="Q126" s="631">
        <f t="shared" si="72"/>
        <v>0</v>
      </c>
      <c r="R126" s="631">
        <f t="shared" si="72"/>
        <v>0</v>
      </c>
      <c r="S126" s="631">
        <f t="shared" si="72"/>
        <v>0</v>
      </c>
      <c r="T126" s="631">
        <f t="shared" si="72"/>
        <v>0</v>
      </c>
      <c r="U126" s="631">
        <f t="shared" si="72"/>
        <v>0</v>
      </c>
      <c r="V126" s="631">
        <f t="shared" si="72"/>
        <v>0</v>
      </c>
      <c r="W126" s="631">
        <f t="shared" si="72"/>
        <v>0</v>
      </c>
      <c r="X126" s="631">
        <f t="shared" si="72"/>
        <v>0</v>
      </c>
      <c r="Y126" s="631">
        <f t="shared" si="72"/>
        <v>0</v>
      </c>
      <c r="Z126" s="631">
        <f t="shared" si="72"/>
        <v>0</v>
      </c>
      <c r="AA126" s="631">
        <f t="shared" si="72"/>
        <v>0</v>
      </c>
      <c r="AB126" s="631">
        <f t="shared" si="72"/>
        <v>0</v>
      </c>
      <c r="AC126" s="631">
        <f t="shared" si="72"/>
        <v>0</v>
      </c>
      <c r="AD126" s="631">
        <f t="shared" si="72"/>
        <v>0</v>
      </c>
      <c r="AE126" s="631">
        <f t="shared" si="72"/>
        <v>0</v>
      </c>
      <c r="AF126" s="631">
        <f t="shared" si="72"/>
        <v>0</v>
      </c>
      <c r="AG126" s="631">
        <f t="shared" si="72"/>
        <v>0</v>
      </c>
      <c r="AH126" s="631">
        <f t="shared" si="72"/>
        <v>0</v>
      </c>
      <c r="AI126" s="631">
        <f t="shared" si="72"/>
        <v>0</v>
      </c>
      <c r="AJ126" s="631">
        <f t="shared" si="72"/>
        <v>0</v>
      </c>
      <c r="AK126" s="631">
        <f t="shared" si="72"/>
        <v>0</v>
      </c>
      <c r="AL126" s="631">
        <f t="shared" si="72"/>
        <v>0</v>
      </c>
      <c r="AM126" s="631">
        <f t="shared" si="72"/>
        <v>0</v>
      </c>
      <c r="AN126" s="631">
        <f t="shared" si="72"/>
        <v>0</v>
      </c>
      <c r="AO126" s="631">
        <f t="shared" si="72"/>
        <v>0</v>
      </c>
      <c r="AP126" s="632">
        <f t="shared" si="73"/>
        <v>0</v>
      </c>
      <c r="AQ126" s="633">
        <f t="shared" si="65"/>
        <v>0</v>
      </c>
    </row>
    <row r="127" spans="1:43" ht="15" customHeight="1" x14ac:dyDescent="0.45">
      <c r="A127" s="239" t="s">
        <v>696</v>
      </c>
      <c r="B127" s="636" t="str">
        <v>Compliance Fees</v>
      </c>
      <c r="C127" s="630" t="s">
        <v>671</v>
      </c>
      <c r="D127" s="631">
        <v>0</v>
      </c>
      <c r="E127" s="631">
        <f t="shared" si="71"/>
        <v>0</v>
      </c>
      <c r="F127" s="631">
        <f t="shared" si="72"/>
        <v>0</v>
      </c>
      <c r="G127" s="631">
        <f t="shared" si="72"/>
        <v>0</v>
      </c>
      <c r="H127" s="631">
        <f t="shared" si="72"/>
        <v>0</v>
      </c>
      <c r="I127" s="631">
        <f t="shared" si="72"/>
        <v>0</v>
      </c>
      <c r="J127" s="631">
        <f t="shared" si="72"/>
        <v>0</v>
      </c>
      <c r="K127" s="631">
        <f t="shared" si="72"/>
        <v>0</v>
      </c>
      <c r="L127" s="631">
        <f t="shared" si="72"/>
        <v>0</v>
      </c>
      <c r="M127" s="631">
        <f t="shared" si="72"/>
        <v>0</v>
      </c>
      <c r="N127" s="631">
        <f t="shared" si="72"/>
        <v>0</v>
      </c>
      <c r="O127" s="631">
        <f t="shared" si="72"/>
        <v>0</v>
      </c>
      <c r="P127" s="631">
        <f t="shared" si="72"/>
        <v>0</v>
      </c>
      <c r="Q127" s="631">
        <f t="shared" si="72"/>
        <v>0</v>
      </c>
      <c r="R127" s="631">
        <f t="shared" si="72"/>
        <v>0</v>
      </c>
      <c r="S127" s="631">
        <f t="shared" si="72"/>
        <v>0</v>
      </c>
      <c r="T127" s="631">
        <f t="shared" si="72"/>
        <v>0</v>
      </c>
      <c r="U127" s="631">
        <f t="shared" si="72"/>
        <v>0</v>
      </c>
      <c r="V127" s="631">
        <f t="shared" si="72"/>
        <v>0</v>
      </c>
      <c r="W127" s="631">
        <f t="shared" si="72"/>
        <v>0</v>
      </c>
      <c r="X127" s="631">
        <f t="shared" si="72"/>
        <v>0</v>
      </c>
      <c r="Y127" s="631">
        <f t="shared" si="72"/>
        <v>0</v>
      </c>
      <c r="Z127" s="631">
        <f t="shared" si="72"/>
        <v>0</v>
      </c>
      <c r="AA127" s="631">
        <f t="shared" si="72"/>
        <v>0</v>
      </c>
      <c r="AB127" s="631">
        <f t="shared" si="72"/>
        <v>0</v>
      </c>
      <c r="AC127" s="631">
        <f t="shared" si="72"/>
        <v>0</v>
      </c>
      <c r="AD127" s="631">
        <f t="shared" si="72"/>
        <v>0</v>
      </c>
      <c r="AE127" s="631">
        <f t="shared" si="72"/>
        <v>0</v>
      </c>
      <c r="AF127" s="631">
        <f t="shared" si="72"/>
        <v>0</v>
      </c>
      <c r="AG127" s="631">
        <f t="shared" si="72"/>
        <v>0</v>
      </c>
      <c r="AH127" s="631">
        <f t="shared" si="72"/>
        <v>0</v>
      </c>
      <c r="AI127" s="631">
        <f t="shared" si="72"/>
        <v>0</v>
      </c>
      <c r="AJ127" s="631">
        <f t="shared" si="72"/>
        <v>0</v>
      </c>
      <c r="AK127" s="631">
        <f t="shared" si="72"/>
        <v>0</v>
      </c>
      <c r="AL127" s="631">
        <f t="shared" si="72"/>
        <v>0</v>
      </c>
      <c r="AM127" s="631">
        <f t="shared" si="72"/>
        <v>0</v>
      </c>
      <c r="AN127" s="631">
        <f t="shared" si="72"/>
        <v>0</v>
      </c>
      <c r="AO127" s="631">
        <f t="shared" si="72"/>
        <v>0</v>
      </c>
      <c r="AP127" s="632">
        <f t="shared" ref="AP127" si="74">SUM(E127:AO127)</f>
        <v>0</v>
      </c>
      <c r="AQ127" s="633">
        <f t="shared" ref="AQ127" si="75">AP127-D127</f>
        <v>0</v>
      </c>
    </row>
    <row r="128" spans="1:43" ht="15" customHeight="1" x14ac:dyDescent="0.45">
      <c r="A128" s="239" t="s">
        <v>696</v>
      </c>
      <c r="B128" s="636" t="str">
        <v>Appraisal</v>
      </c>
      <c r="C128" s="630" t="s">
        <v>671</v>
      </c>
      <c r="D128" s="631">
        <v>0</v>
      </c>
      <c r="E128" s="631">
        <f t="shared" si="71"/>
        <v>0</v>
      </c>
      <c r="F128" s="631">
        <f t="shared" si="72"/>
        <v>0</v>
      </c>
      <c r="G128" s="631">
        <f t="shared" si="72"/>
        <v>0</v>
      </c>
      <c r="H128" s="631">
        <f t="shared" si="72"/>
        <v>0</v>
      </c>
      <c r="I128" s="631">
        <f t="shared" si="72"/>
        <v>0</v>
      </c>
      <c r="J128" s="631">
        <f t="shared" si="72"/>
        <v>0</v>
      </c>
      <c r="K128" s="631">
        <f t="shared" si="72"/>
        <v>0</v>
      </c>
      <c r="L128" s="631">
        <f t="shared" si="72"/>
        <v>0</v>
      </c>
      <c r="M128" s="631">
        <f t="shared" si="72"/>
        <v>0</v>
      </c>
      <c r="N128" s="631">
        <f t="shared" si="72"/>
        <v>0</v>
      </c>
      <c r="O128" s="631">
        <f t="shared" si="72"/>
        <v>0</v>
      </c>
      <c r="P128" s="631">
        <f t="shared" si="72"/>
        <v>0</v>
      </c>
      <c r="Q128" s="631">
        <f t="shared" si="72"/>
        <v>0</v>
      </c>
      <c r="R128" s="631">
        <f t="shared" si="72"/>
        <v>0</v>
      </c>
      <c r="S128" s="631">
        <f t="shared" si="72"/>
        <v>0</v>
      </c>
      <c r="T128" s="631">
        <f t="shared" si="72"/>
        <v>0</v>
      </c>
      <c r="U128" s="631">
        <f t="shared" si="72"/>
        <v>0</v>
      </c>
      <c r="V128" s="631">
        <f t="shared" si="72"/>
        <v>0</v>
      </c>
      <c r="W128" s="631">
        <f t="shared" si="72"/>
        <v>0</v>
      </c>
      <c r="X128" s="631">
        <f t="shared" ref="F128:AO135" si="76">IF($C128="S-Curve",$D128*X$166,IF($C128="Linear",$D128*X$167,IF($C128="Closing",$D128*X$168,IF($C128="Completion",$D128*X$169,IF($C128="Conversion",$D128*X$170,0)))))</f>
        <v>0</v>
      </c>
      <c r="Y128" s="631">
        <f t="shared" si="76"/>
        <v>0</v>
      </c>
      <c r="Z128" s="631">
        <f t="shared" si="76"/>
        <v>0</v>
      </c>
      <c r="AA128" s="631">
        <f t="shared" si="76"/>
        <v>0</v>
      </c>
      <c r="AB128" s="631">
        <f t="shared" si="76"/>
        <v>0</v>
      </c>
      <c r="AC128" s="631">
        <f t="shared" si="76"/>
        <v>0</v>
      </c>
      <c r="AD128" s="631">
        <f t="shared" si="76"/>
        <v>0</v>
      </c>
      <c r="AE128" s="631">
        <f t="shared" si="76"/>
        <v>0</v>
      </c>
      <c r="AF128" s="631">
        <f t="shared" si="76"/>
        <v>0</v>
      </c>
      <c r="AG128" s="631">
        <f t="shared" si="76"/>
        <v>0</v>
      </c>
      <c r="AH128" s="631">
        <f t="shared" si="76"/>
        <v>0</v>
      </c>
      <c r="AI128" s="631">
        <f t="shared" si="76"/>
        <v>0</v>
      </c>
      <c r="AJ128" s="631">
        <f t="shared" si="76"/>
        <v>0</v>
      </c>
      <c r="AK128" s="631">
        <f t="shared" si="76"/>
        <v>0</v>
      </c>
      <c r="AL128" s="631">
        <f t="shared" si="76"/>
        <v>0</v>
      </c>
      <c r="AM128" s="631">
        <f t="shared" si="76"/>
        <v>0</v>
      </c>
      <c r="AN128" s="631">
        <f t="shared" si="76"/>
        <v>0</v>
      </c>
      <c r="AO128" s="631">
        <f t="shared" si="76"/>
        <v>0</v>
      </c>
      <c r="AP128" s="632">
        <f t="shared" si="73"/>
        <v>0</v>
      </c>
      <c r="AQ128" s="633">
        <f t="shared" si="65"/>
        <v>0</v>
      </c>
    </row>
    <row r="129" spans="1:43" ht="15" customHeight="1" x14ac:dyDescent="0.45">
      <c r="A129" s="239" t="s">
        <v>696</v>
      </c>
      <c r="B129" s="636" t="str">
        <v>Cost Certification</v>
      </c>
      <c r="C129" s="630" t="s">
        <v>671</v>
      </c>
      <c r="D129" s="631">
        <v>0</v>
      </c>
      <c r="E129" s="631">
        <f t="shared" si="71"/>
        <v>0</v>
      </c>
      <c r="F129" s="631">
        <f t="shared" si="76"/>
        <v>0</v>
      </c>
      <c r="G129" s="631">
        <f t="shared" si="76"/>
        <v>0</v>
      </c>
      <c r="H129" s="631">
        <f t="shared" si="76"/>
        <v>0</v>
      </c>
      <c r="I129" s="631">
        <f t="shared" si="76"/>
        <v>0</v>
      </c>
      <c r="J129" s="631">
        <f t="shared" si="76"/>
        <v>0</v>
      </c>
      <c r="K129" s="631">
        <f t="shared" si="76"/>
        <v>0</v>
      </c>
      <c r="L129" s="631">
        <f t="shared" si="76"/>
        <v>0</v>
      </c>
      <c r="M129" s="631">
        <f t="shared" si="76"/>
        <v>0</v>
      </c>
      <c r="N129" s="631">
        <f t="shared" si="76"/>
        <v>0</v>
      </c>
      <c r="O129" s="631">
        <f t="shared" si="76"/>
        <v>0</v>
      </c>
      <c r="P129" s="631">
        <f t="shared" si="76"/>
        <v>0</v>
      </c>
      <c r="Q129" s="631">
        <f t="shared" si="76"/>
        <v>0</v>
      </c>
      <c r="R129" s="631">
        <f t="shared" si="76"/>
        <v>0</v>
      </c>
      <c r="S129" s="631">
        <f t="shared" si="76"/>
        <v>0</v>
      </c>
      <c r="T129" s="631">
        <f t="shared" si="76"/>
        <v>0</v>
      </c>
      <c r="U129" s="631">
        <f t="shared" si="76"/>
        <v>0</v>
      </c>
      <c r="V129" s="631">
        <f t="shared" si="76"/>
        <v>0</v>
      </c>
      <c r="W129" s="631">
        <f t="shared" si="76"/>
        <v>0</v>
      </c>
      <c r="X129" s="631">
        <f t="shared" si="76"/>
        <v>0</v>
      </c>
      <c r="Y129" s="631">
        <f t="shared" si="76"/>
        <v>0</v>
      </c>
      <c r="Z129" s="631">
        <f t="shared" si="76"/>
        <v>0</v>
      </c>
      <c r="AA129" s="631">
        <f t="shared" si="76"/>
        <v>0</v>
      </c>
      <c r="AB129" s="631">
        <f t="shared" si="76"/>
        <v>0</v>
      </c>
      <c r="AC129" s="631">
        <f t="shared" si="76"/>
        <v>0</v>
      </c>
      <c r="AD129" s="631">
        <f t="shared" si="76"/>
        <v>0</v>
      </c>
      <c r="AE129" s="631">
        <f t="shared" si="76"/>
        <v>0</v>
      </c>
      <c r="AF129" s="631">
        <f t="shared" si="76"/>
        <v>0</v>
      </c>
      <c r="AG129" s="631">
        <f t="shared" si="76"/>
        <v>0</v>
      </c>
      <c r="AH129" s="631">
        <f t="shared" si="76"/>
        <v>0</v>
      </c>
      <c r="AI129" s="631">
        <f t="shared" si="76"/>
        <v>0</v>
      </c>
      <c r="AJ129" s="631">
        <f t="shared" si="76"/>
        <v>0</v>
      </c>
      <c r="AK129" s="631">
        <f t="shared" si="76"/>
        <v>0</v>
      </c>
      <c r="AL129" s="631">
        <f t="shared" si="76"/>
        <v>0</v>
      </c>
      <c r="AM129" s="631">
        <f t="shared" si="76"/>
        <v>0</v>
      </c>
      <c r="AN129" s="631">
        <f t="shared" si="76"/>
        <v>0</v>
      </c>
      <c r="AO129" s="631">
        <f t="shared" si="76"/>
        <v>0</v>
      </c>
      <c r="AP129" s="632">
        <f t="shared" si="73"/>
        <v>0</v>
      </c>
      <c r="AQ129" s="633">
        <f t="shared" si="65"/>
        <v>0</v>
      </c>
    </row>
    <row r="130" spans="1:43" ht="15" customHeight="1" x14ac:dyDescent="0.45">
      <c r="A130" s="239" t="s">
        <v>696</v>
      </c>
      <c r="B130" s="636" t="str">
        <v>Green Certification Fees (LEED Certification, etc.)</v>
      </c>
      <c r="C130" s="630" t="s">
        <v>672</v>
      </c>
      <c r="D130" s="631">
        <v>0</v>
      </c>
      <c r="E130" s="631">
        <f t="shared" si="71"/>
        <v>0</v>
      </c>
      <c r="F130" s="631">
        <f t="shared" si="76"/>
        <v>0</v>
      </c>
      <c r="G130" s="631">
        <f t="shared" si="76"/>
        <v>0</v>
      </c>
      <c r="H130" s="631">
        <f t="shared" si="76"/>
        <v>0</v>
      </c>
      <c r="I130" s="631">
        <f t="shared" si="76"/>
        <v>0</v>
      </c>
      <c r="J130" s="631">
        <f t="shared" si="76"/>
        <v>0</v>
      </c>
      <c r="K130" s="631">
        <f t="shared" si="76"/>
        <v>0</v>
      </c>
      <c r="L130" s="631">
        <f t="shared" si="76"/>
        <v>0</v>
      </c>
      <c r="M130" s="631">
        <f t="shared" si="76"/>
        <v>0</v>
      </c>
      <c r="N130" s="631">
        <f t="shared" si="76"/>
        <v>0</v>
      </c>
      <c r="O130" s="631">
        <f t="shared" si="76"/>
        <v>0</v>
      </c>
      <c r="P130" s="631">
        <f t="shared" si="76"/>
        <v>0</v>
      </c>
      <c r="Q130" s="631">
        <f t="shared" si="76"/>
        <v>0</v>
      </c>
      <c r="R130" s="631">
        <f t="shared" si="76"/>
        <v>0</v>
      </c>
      <c r="S130" s="631">
        <f t="shared" si="76"/>
        <v>0</v>
      </c>
      <c r="T130" s="631">
        <f t="shared" si="76"/>
        <v>0</v>
      </c>
      <c r="U130" s="631">
        <f t="shared" si="76"/>
        <v>0</v>
      </c>
      <c r="V130" s="631">
        <f t="shared" si="76"/>
        <v>0</v>
      </c>
      <c r="W130" s="631">
        <f t="shared" si="76"/>
        <v>0</v>
      </c>
      <c r="X130" s="631">
        <f t="shared" si="76"/>
        <v>0</v>
      </c>
      <c r="Y130" s="631">
        <f t="shared" si="76"/>
        <v>0</v>
      </c>
      <c r="Z130" s="631">
        <f t="shared" si="76"/>
        <v>0</v>
      </c>
      <c r="AA130" s="631">
        <f t="shared" si="76"/>
        <v>0</v>
      </c>
      <c r="AB130" s="631">
        <f t="shared" si="76"/>
        <v>0</v>
      </c>
      <c r="AC130" s="631">
        <f t="shared" si="76"/>
        <v>0</v>
      </c>
      <c r="AD130" s="631">
        <f t="shared" si="76"/>
        <v>0</v>
      </c>
      <c r="AE130" s="631">
        <f t="shared" si="76"/>
        <v>0</v>
      </c>
      <c r="AF130" s="631">
        <f t="shared" si="76"/>
        <v>0</v>
      </c>
      <c r="AG130" s="631">
        <f t="shared" si="76"/>
        <v>0</v>
      </c>
      <c r="AH130" s="631">
        <f t="shared" si="76"/>
        <v>0</v>
      </c>
      <c r="AI130" s="631">
        <f t="shared" si="76"/>
        <v>0</v>
      </c>
      <c r="AJ130" s="631">
        <f t="shared" si="76"/>
        <v>0</v>
      </c>
      <c r="AK130" s="631">
        <f t="shared" si="76"/>
        <v>0</v>
      </c>
      <c r="AL130" s="631">
        <f t="shared" si="76"/>
        <v>0</v>
      </c>
      <c r="AM130" s="631">
        <f t="shared" si="76"/>
        <v>0</v>
      </c>
      <c r="AN130" s="631">
        <f t="shared" si="76"/>
        <v>0</v>
      </c>
      <c r="AO130" s="631">
        <f t="shared" si="76"/>
        <v>0</v>
      </c>
      <c r="AP130" s="632">
        <f t="shared" si="73"/>
        <v>0</v>
      </c>
      <c r="AQ130" s="633">
        <f t="shared" si="65"/>
        <v>0</v>
      </c>
    </row>
    <row r="131" spans="1:43" ht="15" customHeight="1" x14ac:dyDescent="0.45">
      <c r="A131" s="239" t="s">
        <v>696</v>
      </c>
      <c r="B131" s="636" t="str">
        <v>Relocation - Temporary</v>
      </c>
      <c r="C131" s="630" t="s">
        <v>679</v>
      </c>
      <c r="D131" s="631">
        <v>0</v>
      </c>
      <c r="E131" s="631">
        <f t="shared" si="71"/>
        <v>0</v>
      </c>
      <c r="F131" s="631">
        <f t="shared" si="76"/>
        <v>0</v>
      </c>
      <c r="G131" s="631">
        <f t="shared" si="76"/>
        <v>0</v>
      </c>
      <c r="H131" s="631">
        <f t="shared" si="76"/>
        <v>0</v>
      </c>
      <c r="I131" s="631">
        <f t="shared" si="76"/>
        <v>0</v>
      </c>
      <c r="J131" s="631">
        <f t="shared" si="76"/>
        <v>0</v>
      </c>
      <c r="K131" s="631">
        <f t="shared" si="76"/>
        <v>0</v>
      </c>
      <c r="L131" s="631">
        <f t="shared" si="76"/>
        <v>0</v>
      </c>
      <c r="M131" s="631">
        <f t="shared" si="76"/>
        <v>0</v>
      </c>
      <c r="N131" s="631">
        <f t="shared" si="76"/>
        <v>0</v>
      </c>
      <c r="O131" s="631">
        <f t="shared" si="76"/>
        <v>0</v>
      </c>
      <c r="P131" s="631">
        <f t="shared" si="76"/>
        <v>0</v>
      </c>
      <c r="Q131" s="631">
        <f t="shared" si="76"/>
        <v>0</v>
      </c>
      <c r="R131" s="631">
        <f t="shared" si="76"/>
        <v>0</v>
      </c>
      <c r="S131" s="631">
        <f t="shared" si="76"/>
        <v>0</v>
      </c>
      <c r="T131" s="631">
        <f t="shared" si="76"/>
        <v>0</v>
      </c>
      <c r="U131" s="631">
        <f t="shared" si="76"/>
        <v>0</v>
      </c>
      <c r="V131" s="631">
        <f t="shared" si="76"/>
        <v>0</v>
      </c>
      <c r="W131" s="631">
        <f t="shared" si="76"/>
        <v>0</v>
      </c>
      <c r="X131" s="631">
        <f t="shared" si="76"/>
        <v>0</v>
      </c>
      <c r="Y131" s="631">
        <f t="shared" si="76"/>
        <v>0</v>
      </c>
      <c r="Z131" s="631">
        <f t="shared" si="76"/>
        <v>0</v>
      </c>
      <c r="AA131" s="631">
        <f t="shared" si="76"/>
        <v>0</v>
      </c>
      <c r="AB131" s="631">
        <f t="shared" si="76"/>
        <v>0</v>
      </c>
      <c r="AC131" s="631">
        <f t="shared" si="76"/>
        <v>0</v>
      </c>
      <c r="AD131" s="631">
        <f t="shared" si="76"/>
        <v>0</v>
      </c>
      <c r="AE131" s="631">
        <f t="shared" si="76"/>
        <v>0</v>
      </c>
      <c r="AF131" s="631">
        <f t="shared" si="76"/>
        <v>0</v>
      </c>
      <c r="AG131" s="631">
        <f t="shared" si="76"/>
        <v>0</v>
      </c>
      <c r="AH131" s="631">
        <f t="shared" si="76"/>
        <v>0</v>
      </c>
      <c r="AI131" s="631">
        <f t="shared" si="76"/>
        <v>0</v>
      </c>
      <c r="AJ131" s="631">
        <f t="shared" si="76"/>
        <v>0</v>
      </c>
      <c r="AK131" s="631">
        <f t="shared" si="76"/>
        <v>0</v>
      </c>
      <c r="AL131" s="631">
        <f t="shared" si="76"/>
        <v>0</v>
      </c>
      <c r="AM131" s="631">
        <f t="shared" si="76"/>
        <v>0</v>
      </c>
      <c r="AN131" s="631">
        <f t="shared" si="76"/>
        <v>0</v>
      </c>
      <c r="AO131" s="631">
        <f t="shared" si="76"/>
        <v>0</v>
      </c>
      <c r="AP131" s="632">
        <f t="shared" si="73"/>
        <v>0</v>
      </c>
      <c r="AQ131" s="633">
        <f t="shared" si="65"/>
        <v>0</v>
      </c>
    </row>
    <row r="132" spans="1:43" ht="15" customHeight="1" x14ac:dyDescent="0.45">
      <c r="A132" s="239" t="s">
        <v>696</v>
      </c>
      <c r="B132" s="636" t="str">
        <v>Relocation - Permanent</v>
      </c>
      <c r="C132" s="630" t="s">
        <v>679</v>
      </c>
      <c r="D132" s="631">
        <v>0</v>
      </c>
      <c r="E132" s="631">
        <f t="shared" si="71"/>
        <v>0</v>
      </c>
      <c r="F132" s="631">
        <f t="shared" si="76"/>
        <v>0</v>
      </c>
      <c r="G132" s="631">
        <f t="shared" si="76"/>
        <v>0</v>
      </c>
      <c r="H132" s="631">
        <f t="shared" si="76"/>
        <v>0</v>
      </c>
      <c r="I132" s="631">
        <f t="shared" si="76"/>
        <v>0</v>
      </c>
      <c r="J132" s="631">
        <f t="shared" si="76"/>
        <v>0</v>
      </c>
      <c r="K132" s="631">
        <f t="shared" si="76"/>
        <v>0</v>
      </c>
      <c r="L132" s="631">
        <f t="shared" si="76"/>
        <v>0</v>
      </c>
      <c r="M132" s="631">
        <f t="shared" si="76"/>
        <v>0</v>
      </c>
      <c r="N132" s="631">
        <f t="shared" si="76"/>
        <v>0</v>
      </c>
      <c r="O132" s="631">
        <f t="shared" si="76"/>
        <v>0</v>
      </c>
      <c r="P132" s="631">
        <f t="shared" si="76"/>
        <v>0</v>
      </c>
      <c r="Q132" s="631">
        <f t="shared" si="76"/>
        <v>0</v>
      </c>
      <c r="R132" s="631">
        <f t="shared" si="76"/>
        <v>0</v>
      </c>
      <c r="S132" s="631">
        <f t="shared" si="76"/>
        <v>0</v>
      </c>
      <c r="T132" s="631">
        <f t="shared" si="76"/>
        <v>0</v>
      </c>
      <c r="U132" s="631">
        <f t="shared" si="76"/>
        <v>0</v>
      </c>
      <c r="V132" s="631">
        <f t="shared" si="76"/>
        <v>0</v>
      </c>
      <c r="W132" s="631">
        <f t="shared" si="76"/>
        <v>0</v>
      </c>
      <c r="X132" s="631">
        <f t="shared" si="76"/>
        <v>0</v>
      </c>
      <c r="Y132" s="631">
        <f t="shared" si="76"/>
        <v>0</v>
      </c>
      <c r="Z132" s="631">
        <f t="shared" si="76"/>
        <v>0</v>
      </c>
      <c r="AA132" s="631">
        <f t="shared" si="76"/>
        <v>0</v>
      </c>
      <c r="AB132" s="631">
        <f t="shared" si="76"/>
        <v>0</v>
      </c>
      <c r="AC132" s="631">
        <f t="shared" si="76"/>
        <v>0</v>
      </c>
      <c r="AD132" s="631">
        <f t="shared" si="76"/>
        <v>0</v>
      </c>
      <c r="AE132" s="631">
        <f t="shared" si="76"/>
        <v>0</v>
      </c>
      <c r="AF132" s="631">
        <f t="shared" si="76"/>
        <v>0</v>
      </c>
      <c r="AG132" s="631">
        <f t="shared" si="76"/>
        <v>0</v>
      </c>
      <c r="AH132" s="631">
        <f t="shared" si="76"/>
        <v>0</v>
      </c>
      <c r="AI132" s="631">
        <f t="shared" si="76"/>
        <v>0</v>
      </c>
      <c r="AJ132" s="631">
        <f t="shared" si="76"/>
        <v>0</v>
      </c>
      <c r="AK132" s="631">
        <f t="shared" si="76"/>
        <v>0</v>
      </c>
      <c r="AL132" s="631">
        <f t="shared" si="76"/>
        <v>0</v>
      </c>
      <c r="AM132" s="631">
        <f t="shared" si="76"/>
        <v>0</v>
      </c>
      <c r="AN132" s="631">
        <f t="shared" si="76"/>
        <v>0</v>
      </c>
      <c r="AO132" s="631">
        <f t="shared" si="76"/>
        <v>0</v>
      </c>
      <c r="AP132" s="632">
        <f t="shared" si="73"/>
        <v>0</v>
      </c>
      <c r="AQ132" s="633">
        <f t="shared" si="65"/>
        <v>0</v>
      </c>
    </row>
    <row r="133" spans="1:43" ht="15" customHeight="1" x14ac:dyDescent="0.45">
      <c r="A133" s="239" t="s">
        <v>696</v>
      </c>
      <c r="B133" s="636" t="str">
        <v>Soft Cost Contingency</v>
      </c>
      <c r="C133" s="630" t="s">
        <v>679</v>
      </c>
      <c r="D133" s="631">
        <v>0</v>
      </c>
      <c r="E133" s="631">
        <f t="shared" si="71"/>
        <v>0</v>
      </c>
      <c r="F133" s="631">
        <f t="shared" si="76"/>
        <v>0</v>
      </c>
      <c r="G133" s="631">
        <f t="shared" si="76"/>
        <v>0</v>
      </c>
      <c r="H133" s="631">
        <f t="shared" si="76"/>
        <v>0</v>
      </c>
      <c r="I133" s="631">
        <f t="shared" si="76"/>
        <v>0</v>
      </c>
      <c r="J133" s="631">
        <f t="shared" si="76"/>
        <v>0</v>
      </c>
      <c r="K133" s="631">
        <f t="shared" si="76"/>
        <v>0</v>
      </c>
      <c r="L133" s="631">
        <f t="shared" si="76"/>
        <v>0</v>
      </c>
      <c r="M133" s="631">
        <f t="shared" si="76"/>
        <v>0</v>
      </c>
      <c r="N133" s="631">
        <f t="shared" si="76"/>
        <v>0</v>
      </c>
      <c r="O133" s="631">
        <f t="shared" si="76"/>
        <v>0</v>
      </c>
      <c r="P133" s="631">
        <f t="shared" si="76"/>
        <v>0</v>
      </c>
      <c r="Q133" s="631">
        <f t="shared" si="76"/>
        <v>0</v>
      </c>
      <c r="R133" s="631">
        <f t="shared" si="76"/>
        <v>0</v>
      </c>
      <c r="S133" s="631">
        <f t="shared" si="76"/>
        <v>0</v>
      </c>
      <c r="T133" s="631">
        <f t="shared" si="76"/>
        <v>0</v>
      </c>
      <c r="U133" s="631">
        <f t="shared" si="76"/>
        <v>0</v>
      </c>
      <c r="V133" s="631">
        <f t="shared" si="76"/>
        <v>0</v>
      </c>
      <c r="W133" s="631">
        <f t="shared" si="76"/>
        <v>0</v>
      </c>
      <c r="X133" s="631">
        <f t="shared" si="76"/>
        <v>0</v>
      </c>
      <c r="Y133" s="631">
        <f t="shared" si="76"/>
        <v>0</v>
      </c>
      <c r="Z133" s="631">
        <f t="shared" si="76"/>
        <v>0</v>
      </c>
      <c r="AA133" s="631">
        <f t="shared" si="76"/>
        <v>0</v>
      </c>
      <c r="AB133" s="631">
        <f t="shared" si="76"/>
        <v>0</v>
      </c>
      <c r="AC133" s="631">
        <f t="shared" si="76"/>
        <v>0</v>
      </c>
      <c r="AD133" s="631">
        <f t="shared" si="76"/>
        <v>0</v>
      </c>
      <c r="AE133" s="631">
        <f t="shared" si="76"/>
        <v>0</v>
      </c>
      <c r="AF133" s="631">
        <f t="shared" si="76"/>
        <v>0</v>
      </c>
      <c r="AG133" s="631">
        <f t="shared" si="76"/>
        <v>0</v>
      </c>
      <c r="AH133" s="631">
        <f t="shared" si="76"/>
        <v>0</v>
      </c>
      <c r="AI133" s="631">
        <f t="shared" si="76"/>
        <v>0</v>
      </c>
      <c r="AJ133" s="631">
        <f t="shared" si="76"/>
        <v>0</v>
      </c>
      <c r="AK133" s="631">
        <f t="shared" si="76"/>
        <v>0</v>
      </c>
      <c r="AL133" s="631">
        <f t="shared" si="76"/>
        <v>0</v>
      </c>
      <c r="AM133" s="631">
        <f t="shared" si="76"/>
        <v>0</v>
      </c>
      <c r="AN133" s="631">
        <f t="shared" si="76"/>
        <v>0</v>
      </c>
      <c r="AO133" s="631">
        <f t="shared" si="76"/>
        <v>0</v>
      </c>
      <c r="AP133" s="632">
        <f t="shared" si="73"/>
        <v>0</v>
      </c>
      <c r="AQ133" s="633">
        <f t="shared" si="65"/>
        <v>0</v>
      </c>
    </row>
    <row r="134" spans="1:43" ht="15" customHeight="1" x14ac:dyDescent="0.45">
      <c r="A134" s="239" t="s">
        <v>696</v>
      </c>
      <c r="B134" s="636" t="str">
        <v>Other (Specify)</v>
      </c>
      <c r="C134" s="630" t="s">
        <v>679</v>
      </c>
      <c r="D134" s="631">
        <v>0</v>
      </c>
      <c r="E134" s="631">
        <f t="shared" si="71"/>
        <v>0</v>
      </c>
      <c r="F134" s="631">
        <f t="shared" si="76"/>
        <v>0</v>
      </c>
      <c r="G134" s="631">
        <f t="shared" si="76"/>
        <v>0</v>
      </c>
      <c r="H134" s="631">
        <f t="shared" si="76"/>
        <v>0</v>
      </c>
      <c r="I134" s="631">
        <f t="shared" si="76"/>
        <v>0</v>
      </c>
      <c r="J134" s="631">
        <f t="shared" si="76"/>
        <v>0</v>
      </c>
      <c r="K134" s="631">
        <f t="shared" si="76"/>
        <v>0</v>
      </c>
      <c r="L134" s="631">
        <f t="shared" si="76"/>
        <v>0</v>
      </c>
      <c r="M134" s="631">
        <f t="shared" si="76"/>
        <v>0</v>
      </c>
      <c r="N134" s="631">
        <f t="shared" si="76"/>
        <v>0</v>
      </c>
      <c r="O134" s="631">
        <f t="shared" si="76"/>
        <v>0</v>
      </c>
      <c r="P134" s="631">
        <f t="shared" si="76"/>
        <v>0</v>
      </c>
      <c r="Q134" s="631">
        <f t="shared" si="76"/>
        <v>0</v>
      </c>
      <c r="R134" s="631">
        <f t="shared" si="76"/>
        <v>0</v>
      </c>
      <c r="S134" s="631">
        <f t="shared" si="76"/>
        <v>0</v>
      </c>
      <c r="T134" s="631">
        <f t="shared" si="76"/>
        <v>0</v>
      </c>
      <c r="U134" s="631">
        <f t="shared" si="76"/>
        <v>0</v>
      </c>
      <c r="V134" s="631">
        <f t="shared" si="76"/>
        <v>0</v>
      </c>
      <c r="W134" s="631">
        <f t="shared" si="76"/>
        <v>0</v>
      </c>
      <c r="X134" s="631">
        <f t="shared" si="76"/>
        <v>0</v>
      </c>
      <c r="Y134" s="631">
        <f t="shared" si="76"/>
        <v>0</v>
      </c>
      <c r="Z134" s="631">
        <f t="shared" si="76"/>
        <v>0</v>
      </c>
      <c r="AA134" s="631">
        <f t="shared" si="76"/>
        <v>0</v>
      </c>
      <c r="AB134" s="631">
        <f t="shared" si="76"/>
        <v>0</v>
      </c>
      <c r="AC134" s="631">
        <f t="shared" si="76"/>
        <v>0</v>
      </c>
      <c r="AD134" s="631">
        <f t="shared" si="76"/>
        <v>0</v>
      </c>
      <c r="AE134" s="631">
        <f t="shared" si="76"/>
        <v>0</v>
      </c>
      <c r="AF134" s="631">
        <f t="shared" si="76"/>
        <v>0</v>
      </c>
      <c r="AG134" s="631">
        <f t="shared" si="76"/>
        <v>0</v>
      </c>
      <c r="AH134" s="631">
        <f t="shared" si="76"/>
        <v>0</v>
      </c>
      <c r="AI134" s="631">
        <f t="shared" si="76"/>
        <v>0</v>
      </c>
      <c r="AJ134" s="631">
        <f t="shared" si="76"/>
        <v>0</v>
      </c>
      <c r="AK134" s="631">
        <f t="shared" si="76"/>
        <v>0</v>
      </c>
      <c r="AL134" s="631">
        <f t="shared" si="76"/>
        <v>0</v>
      </c>
      <c r="AM134" s="631">
        <f t="shared" si="76"/>
        <v>0</v>
      </c>
      <c r="AN134" s="631">
        <f t="shared" si="76"/>
        <v>0</v>
      </c>
      <c r="AO134" s="631">
        <f t="shared" si="76"/>
        <v>0</v>
      </c>
      <c r="AP134" s="632">
        <f t="shared" si="73"/>
        <v>0</v>
      </c>
      <c r="AQ134" s="633">
        <f t="shared" si="65"/>
        <v>0</v>
      </c>
    </row>
    <row r="135" spans="1:43" ht="15" customHeight="1" x14ac:dyDescent="0.45">
      <c r="A135" s="239" t="s">
        <v>696</v>
      </c>
      <c r="B135" s="636" t="str">
        <v>Other (Specify)</v>
      </c>
      <c r="C135" s="630" t="s">
        <v>679</v>
      </c>
      <c r="D135" s="631">
        <v>0</v>
      </c>
      <c r="E135" s="631">
        <f t="shared" si="71"/>
        <v>0</v>
      </c>
      <c r="F135" s="631">
        <f t="shared" si="76"/>
        <v>0</v>
      </c>
      <c r="G135" s="631">
        <f t="shared" si="76"/>
        <v>0</v>
      </c>
      <c r="H135" s="631">
        <f t="shared" si="76"/>
        <v>0</v>
      </c>
      <c r="I135" s="631">
        <f t="shared" si="76"/>
        <v>0</v>
      </c>
      <c r="J135" s="631">
        <f t="shared" si="76"/>
        <v>0</v>
      </c>
      <c r="K135" s="631">
        <f t="shared" si="76"/>
        <v>0</v>
      </c>
      <c r="L135" s="631">
        <f t="shared" si="76"/>
        <v>0</v>
      </c>
      <c r="M135" s="631">
        <f t="shared" si="76"/>
        <v>0</v>
      </c>
      <c r="N135" s="631">
        <f t="shared" si="76"/>
        <v>0</v>
      </c>
      <c r="O135" s="631">
        <f t="shared" si="76"/>
        <v>0</v>
      </c>
      <c r="P135" s="631">
        <f t="shared" si="76"/>
        <v>0</v>
      </c>
      <c r="Q135" s="631">
        <f t="shared" si="76"/>
        <v>0</v>
      </c>
      <c r="R135" s="631">
        <f t="shared" si="76"/>
        <v>0</v>
      </c>
      <c r="S135" s="631">
        <f t="shared" si="76"/>
        <v>0</v>
      </c>
      <c r="T135" s="631">
        <f t="shared" si="76"/>
        <v>0</v>
      </c>
      <c r="U135" s="631">
        <f t="shared" si="76"/>
        <v>0</v>
      </c>
      <c r="V135" s="631">
        <f t="shared" si="76"/>
        <v>0</v>
      </c>
      <c r="W135" s="631">
        <f t="shared" si="76"/>
        <v>0</v>
      </c>
      <c r="X135" s="631">
        <f t="shared" si="76"/>
        <v>0</v>
      </c>
      <c r="Y135" s="631">
        <f t="shared" si="76"/>
        <v>0</v>
      </c>
      <c r="Z135" s="631">
        <f t="shared" si="76"/>
        <v>0</v>
      </c>
      <c r="AA135" s="631">
        <f t="shared" ref="F135:AO136" si="77">IF($C135="S-Curve",$D135*AA$166,IF($C135="Linear",$D135*AA$167,IF($C135="Closing",$D135*AA$168,IF($C135="Completion",$D135*AA$169,IF($C135="Conversion",$D135*AA$170,0)))))</f>
        <v>0</v>
      </c>
      <c r="AB135" s="631">
        <f t="shared" si="77"/>
        <v>0</v>
      </c>
      <c r="AC135" s="631">
        <f t="shared" si="77"/>
        <v>0</v>
      </c>
      <c r="AD135" s="631">
        <f t="shared" si="77"/>
        <v>0</v>
      </c>
      <c r="AE135" s="631">
        <f t="shared" si="77"/>
        <v>0</v>
      </c>
      <c r="AF135" s="631">
        <f t="shared" si="77"/>
        <v>0</v>
      </c>
      <c r="AG135" s="631">
        <f t="shared" si="77"/>
        <v>0</v>
      </c>
      <c r="AH135" s="631">
        <f t="shared" si="77"/>
        <v>0</v>
      </c>
      <c r="AI135" s="631">
        <f t="shared" si="77"/>
        <v>0</v>
      </c>
      <c r="AJ135" s="631">
        <f t="shared" si="77"/>
        <v>0</v>
      </c>
      <c r="AK135" s="631">
        <f t="shared" si="77"/>
        <v>0</v>
      </c>
      <c r="AL135" s="631">
        <f t="shared" si="77"/>
        <v>0</v>
      </c>
      <c r="AM135" s="631">
        <f t="shared" si="77"/>
        <v>0</v>
      </c>
      <c r="AN135" s="631">
        <f t="shared" si="77"/>
        <v>0</v>
      </c>
      <c r="AO135" s="631">
        <f t="shared" si="77"/>
        <v>0</v>
      </c>
      <c r="AP135" s="632">
        <f t="shared" si="73"/>
        <v>0</v>
      </c>
      <c r="AQ135" s="633">
        <f t="shared" si="65"/>
        <v>0</v>
      </c>
    </row>
    <row r="136" spans="1:43" ht="15" customHeight="1" x14ac:dyDescent="0.45">
      <c r="A136" s="239" t="s">
        <v>696</v>
      </c>
      <c r="B136" s="636" t="str">
        <v>Other (Specify)</v>
      </c>
      <c r="C136" s="630" t="s">
        <v>679</v>
      </c>
      <c r="D136" s="631">
        <v>0</v>
      </c>
      <c r="E136" s="631">
        <f t="shared" si="71"/>
        <v>0</v>
      </c>
      <c r="F136" s="631">
        <f t="shared" si="77"/>
        <v>0</v>
      </c>
      <c r="G136" s="631">
        <f t="shared" si="77"/>
        <v>0</v>
      </c>
      <c r="H136" s="631">
        <f t="shared" si="77"/>
        <v>0</v>
      </c>
      <c r="I136" s="631">
        <f t="shared" si="77"/>
        <v>0</v>
      </c>
      <c r="J136" s="631">
        <f t="shared" si="77"/>
        <v>0</v>
      </c>
      <c r="K136" s="631">
        <f t="shared" si="77"/>
        <v>0</v>
      </c>
      <c r="L136" s="631">
        <f t="shared" si="77"/>
        <v>0</v>
      </c>
      <c r="M136" s="631">
        <f t="shared" si="77"/>
        <v>0</v>
      </c>
      <c r="N136" s="631">
        <f t="shared" si="77"/>
        <v>0</v>
      </c>
      <c r="O136" s="631">
        <f t="shared" si="77"/>
        <v>0</v>
      </c>
      <c r="P136" s="631">
        <f t="shared" si="77"/>
        <v>0</v>
      </c>
      <c r="Q136" s="631">
        <f t="shared" si="77"/>
        <v>0</v>
      </c>
      <c r="R136" s="631">
        <f t="shared" si="77"/>
        <v>0</v>
      </c>
      <c r="S136" s="631">
        <f t="shared" si="77"/>
        <v>0</v>
      </c>
      <c r="T136" s="631">
        <f t="shared" si="77"/>
        <v>0</v>
      </c>
      <c r="U136" s="631">
        <f t="shared" si="77"/>
        <v>0</v>
      </c>
      <c r="V136" s="631">
        <f t="shared" si="77"/>
        <v>0</v>
      </c>
      <c r="W136" s="631">
        <f t="shared" si="77"/>
        <v>0</v>
      </c>
      <c r="X136" s="631">
        <f t="shared" si="77"/>
        <v>0</v>
      </c>
      <c r="Y136" s="631">
        <f t="shared" si="77"/>
        <v>0</v>
      </c>
      <c r="Z136" s="631">
        <f t="shared" si="77"/>
        <v>0</v>
      </c>
      <c r="AA136" s="631">
        <f t="shared" si="77"/>
        <v>0</v>
      </c>
      <c r="AB136" s="631">
        <f t="shared" si="77"/>
        <v>0</v>
      </c>
      <c r="AC136" s="631">
        <f t="shared" si="77"/>
        <v>0</v>
      </c>
      <c r="AD136" s="631">
        <f t="shared" si="77"/>
        <v>0</v>
      </c>
      <c r="AE136" s="631">
        <f t="shared" si="77"/>
        <v>0</v>
      </c>
      <c r="AF136" s="631">
        <f t="shared" si="77"/>
        <v>0</v>
      </c>
      <c r="AG136" s="631">
        <f t="shared" si="77"/>
        <v>0</v>
      </c>
      <c r="AH136" s="631">
        <f t="shared" si="77"/>
        <v>0</v>
      </c>
      <c r="AI136" s="631">
        <f t="shared" si="77"/>
        <v>0</v>
      </c>
      <c r="AJ136" s="631">
        <f t="shared" si="77"/>
        <v>0</v>
      </c>
      <c r="AK136" s="631">
        <f t="shared" si="77"/>
        <v>0</v>
      </c>
      <c r="AL136" s="631">
        <f t="shared" si="77"/>
        <v>0</v>
      </c>
      <c r="AM136" s="631">
        <f t="shared" si="77"/>
        <v>0</v>
      </c>
      <c r="AN136" s="631">
        <f t="shared" si="77"/>
        <v>0</v>
      </c>
      <c r="AO136" s="631">
        <f t="shared" si="77"/>
        <v>0</v>
      </c>
      <c r="AP136" s="632">
        <f t="shared" si="73"/>
        <v>0</v>
      </c>
      <c r="AQ136" s="633">
        <f t="shared" si="65"/>
        <v>0</v>
      </c>
    </row>
    <row r="137" spans="1:43" ht="15" customHeight="1" x14ac:dyDescent="0.45">
      <c r="A137" s="239" t="s">
        <v>676</v>
      </c>
      <c r="B137" s="650"/>
      <c r="C137" s="765" t="s">
        <v>583</v>
      </c>
      <c r="D137" s="759">
        <v>0</v>
      </c>
      <c r="E137" s="759">
        <f t="shared" ref="E137:AO137" si="78">SUM(E121:E136)</f>
        <v>0</v>
      </c>
      <c r="F137" s="759">
        <f t="shared" si="78"/>
        <v>0</v>
      </c>
      <c r="G137" s="759">
        <f t="shared" si="78"/>
        <v>0</v>
      </c>
      <c r="H137" s="759">
        <f t="shared" si="78"/>
        <v>0</v>
      </c>
      <c r="I137" s="759">
        <f t="shared" si="78"/>
        <v>0</v>
      </c>
      <c r="J137" s="759">
        <f t="shared" si="78"/>
        <v>0</v>
      </c>
      <c r="K137" s="759">
        <f t="shared" si="78"/>
        <v>0</v>
      </c>
      <c r="L137" s="759">
        <f t="shared" si="78"/>
        <v>0</v>
      </c>
      <c r="M137" s="759">
        <f t="shared" si="78"/>
        <v>0</v>
      </c>
      <c r="N137" s="759">
        <f t="shared" si="78"/>
        <v>0</v>
      </c>
      <c r="O137" s="759">
        <f t="shared" si="78"/>
        <v>0</v>
      </c>
      <c r="P137" s="759">
        <f t="shared" si="78"/>
        <v>0</v>
      </c>
      <c r="Q137" s="759">
        <f t="shared" si="78"/>
        <v>0</v>
      </c>
      <c r="R137" s="759">
        <f t="shared" si="78"/>
        <v>0</v>
      </c>
      <c r="S137" s="759">
        <f t="shared" si="78"/>
        <v>0</v>
      </c>
      <c r="T137" s="759">
        <f t="shared" si="78"/>
        <v>0</v>
      </c>
      <c r="U137" s="759">
        <f t="shared" si="78"/>
        <v>0</v>
      </c>
      <c r="V137" s="759">
        <f t="shared" si="78"/>
        <v>0</v>
      </c>
      <c r="W137" s="759">
        <f t="shared" si="78"/>
        <v>0</v>
      </c>
      <c r="X137" s="759">
        <f t="shared" si="78"/>
        <v>0</v>
      </c>
      <c r="Y137" s="759">
        <f t="shared" si="78"/>
        <v>0</v>
      </c>
      <c r="Z137" s="759">
        <f t="shared" si="78"/>
        <v>0</v>
      </c>
      <c r="AA137" s="759">
        <f t="shared" si="78"/>
        <v>0</v>
      </c>
      <c r="AB137" s="759">
        <f t="shared" si="78"/>
        <v>0</v>
      </c>
      <c r="AC137" s="759">
        <f t="shared" si="78"/>
        <v>0</v>
      </c>
      <c r="AD137" s="759">
        <f t="shared" si="78"/>
        <v>0</v>
      </c>
      <c r="AE137" s="759">
        <f t="shared" si="78"/>
        <v>0</v>
      </c>
      <c r="AF137" s="759">
        <f t="shared" si="78"/>
        <v>0</v>
      </c>
      <c r="AG137" s="759">
        <f t="shared" si="78"/>
        <v>0</v>
      </c>
      <c r="AH137" s="759">
        <f t="shared" si="78"/>
        <v>0</v>
      </c>
      <c r="AI137" s="759">
        <f t="shared" si="78"/>
        <v>0</v>
      </c>
      <c r="AJ137" s="759">
        <f t="shared" si="78"/>
        <v>0</v>
      </c>
      <c r="AK137" s="759">
        <f t="shared" si="78"/>
        <v>0</v>
      </c>
      <c r="AL137" s="759">
        <f t="shared" si="78"/>
        <v>0</v>
      </c>
      <c r="AM137" s="759">
        <f t="shared" si="78"/>
        <v>0</v>
      </c>
      <c r="AN137" s="759">
        <f t="shared" si="78"/>
        <v>0</v>
      </c>
      <c r="AO137" s="759">
        <f t="shared" si="78"/>
        <v>0</v>
      </c>
      <c r="AP137" s="648">
        <f t="shared" si="73"/>
        <v>0</v>
      </c>
      <c r="AQ137" s="649">
        <f t="shared" si="65"/>
        <v>0</v>
      </c>
    </row>
    <row r="138" spans="1:43" ht="15" customHeight="1" x14ac:dyDescent="0.45">
      <c r="A138" s="239" t="s">
        <v>676</v>
      </c>
      <c r="B138" s="600" t="str" cm="1">
        <f t="array" ref="B138:B144">'Development Budget'!A103:A109</f>
        <v>Investor Costs</v>
      </c>
      <c r="C138" s="601" t="s">
        <v>694</v>
      </c>
      <c r="D138" s="601" t="s">
        <v>94</v>
      </c>
      <c r="E138" s="601"/>
      <c r="F138" s="601"/>
      <c r="G138" s="601"/>
      <c r="H138" s="601"/>
      <c r="I138" s="601"/>
      <c r="J138" s="601"/>
      <c r="K138" s="601"/>
      <c r="L138" s="601"/>
      <c r="M138" s="601"/>
      <c r="N138" s="601"/>
      <c r="O138" s="601"/>
      <c r="P138" s="601"/>
      <c r="Q138" s="601"/>
      <c r="R138" s="601"/>
      <c r="S138" s="601"/>
      <c r="T138" s="601"/>
      <c r="U138" s="601"/>
      <c r="V138" s="601"/>
      <c r="W138" s="601"/>
      <c r="X138" s="601"/>
      <c r="Y138" s="601"/>
      <c r="Z138" s="601"/>
      <c r="AA138" s="601"/>
      <c r="AB138" s="601"/>
      <c r="AC138" s="601"/>
      <c r="AD138" s="601"/>
      <c r="AE138" s="601"/>
      <c r="AF138" s="601"/>
      <c r="AG138" s="601"/>
      <c r="AH138" s="601"/>
      <c r="AI138" s="601"/>
      <c r="AJ138" s="601"/>
      <c r="AK138" s="601"/>
      <c r="AL138" s="601"/>
      <c r="AM138" s="601"/>
      <c r="AN138" s="601"/>
      <c r="AO138" s="601"/>
      <c r="AP138" s="608"/>
      <c r="AQ138" s="609"/>
    </row>
    <row r="139" spans="1:43" ht="15" customHeight="1" x14ac:dyDescent="0.45">
      <c r="A139" s="239" t="s">
        <v>696</v>
      </c>
      <c r="B139" s="636" t="str">
        <v>Organization Costs</v>
      </c>
      <c r="C139" s="630" t="s">
        <v>671</v>
      </c>
      <c r="D139" s="631" cm="1">
        <f t="array" ref="D139:D145">'Development Budget'!B104:B110</f>
        <v>0</v>
      </c>
      <c r="E139" s="631">
        <f t="shared" ref="E139:T144" si="79">IF($C139="S-Curve",$D139*E$166,IF($C139="Linear",$D139*E$167,IF($C139="Closing",$D139*E$168,IF($C139="Completion",$D139*E$169,IF($C139="Conversion",$D139*E$170,0)))))</f>
        <v>0</v>
      </c>
      <c r="F139" s="631">
        <f t="shared" si="79"/>
        <v>0</v>
      </c>
      <c r="G139" s="631">
        <f t="shared" si="79"/>
        <v>0</v>
      </c>
      <c r="H139" s="631">
        <f t="shared" si="79"/>
        <v>0</v>
      </c>
      <c r="I139" s="631">
        <f t="shared" si="79"/>
        <v>0</v>
      </c>
      <c r="J139" s="631">
        <f t="shared" si="79"/>
        <v>0</v>
      </c>
      <c r="K139" s="631">
        <f t="shared" si="79"/>
        <v>0</v>
      </c>
      <c r="L139" s="631">
        <f t="shared" si="79"/>
        <v>0</v>
      </c>
      <c r="M139" s="631">
        <f t="shared" si="79"/>
        <v>0</v>
      </c>
      <c r="N139" s="631">
        <f t="shared" si="79"/>
        <v>0</v>
      </c>
      <c r="O139" s="631">
        <f t="shared" si="79"/>
        <v>0</v>
      </c>
      <c r="P139" s="631">
        <f t="shared" si="79"/>
        <v>0</v>
      </c>
      <c r="Q139" s="631">
        <f t="shared" si="79"/>
        <v>0</v>
      </c>
      <c r="R139" s="631">
        <f t="shared" si="79"/>
        <v>0</v>
      </c>
      <c r="S139" s="631">
        <f t="shared" si="79"/>
        <v>0</v>
      </c>
      <c r="T139" s="631">
        <f t="shared" si="79"/>
        <v>0</v>
      </c>
      <c r="U139" s="631">
        <f t="shared" ref="F139:AO144" si="80">IF($C139="S-Curve",$D139*U$166,IF($C139="Linear",$D139*U$167,IF($C139="Closing",$D139*U$168,IF($C139="Completion",$D139*U$169,IF($C139="Conversion",$D139*U$170,0)))))</f>
        <v>0</v>
      </c>
      <c r="V139" s="631">
        <f t="shared" si="80"/>
        <v>0</v>
      </c>
      <c r="W139" s="631">
        <f t="shared" si="80"/>
        <v>0</v>
      </c>
      <c r="X139" s="631">
        <f t="shared" si="80"/>
        <v>0</v>
      </c>
      <c r="Y139" s="631">
        <f t="shared" si="80"/>
        <v>0</v>
      </c>
      <c r="Z139" s="631">
        <f t="shared" si="80"/>
        <v>0</v>
      </c>
      <c r="AA139" s="631">
        <f t="shared" si="80"/>
        <v>0</v>
      </c>
      <c r="AB139" s="631">
        <f t="shared" si="80"/>
        <v>0</v>
      </c>
      <c r="AC139" s="631">
        <f t="shared" si="80"/>
        <v>0</v>
      </c>
      <c r="AD139" s="631">
        <f t="shared" si="80"/>
        <v>0</v>
      </c>
      <c r="AE139" s="631">
        <f t="shared" si="80"/>
        <v>0</v>
      </c>
      <c r="AF139" s="631">
        <f t="shared" si="80"/>
        <v>0</v>
      </c>
      <c r="AG139" s="631">
        <f t="shared" si="80"/>
        <v>0</v>
      </c>
      <c r="AH139" s="631">
        <f t="shared" si="80"/>
        <v>0</v>
      </c>
      <c r="AI139" s="631">
        <f t="shared" si="80"/>
        <v>0</v>
      </c>
      <c r="AJ139" s="631">
        <f t="shared" si="80"/>
        <v>0</v>
      </c>
      <c r="AK139" s="631">
        <f t="shared" si="80"/>
        <v>0</v>
      </c>
      <c r="AL139" s="631">
        <f t="shared" si="80"/>
        <v>0</v>
      </c>
      <c r="AM139" s="631">
        <f t="shared" si="80"/>
        <v>0</v>
      </c>
      <c r="AN139" s="631">
        <f t="shared" si="80"/>
        <v>0</v>
      </c>
      <c r="AO139" s="631">
        <f t="shared" si="80"/>
        <v>0</v>
      </c>
      <c r="AP139" s="632">
        <f t="shared" ref="AP139:AP145" si="81">SUM(E139:AO139)</f>
        <v>0</v>
      </c>
      <c r="AQ139" s="633">
        <f t="shared" si="65"/>
        <v>0</v>
      </c>
    </row>
    <row r="140" spans="1:43" ht="15" customHeight="1" x14ac:dyDescent="0.45">
      <c r="A140" s="239" t="s">
        <v>696</v>
      </c>
      <c r="B140" s="636" t="str">
        <v>Tax Opinion</v>
      </c>
      <c r="C140" s="630" t="s">
        <v>671</v>
      </c>
      <c r="D140" s="631">
        <v>0</v>
      </c>
      <c r="E140" s="631">
        <f t="shared" si="79"/>
        <v>0</v>
      </c>
      <c r="F140" s="631">
        <f t="shared" si="80"/>
        <v>0</v>
      </c>
      <c r="G140" s="631">
        <f t="shared" si="80"/>
        <v>0</v>
      </c>
      <c r="H140" s="631">
        <f t="shared" si="80"/>
        <v>0</v>
      </c>
      <c r="I140" s="631">
        <f t="shared" si="80"/>
        <v>0</v>
      </c>
      <c r="J140" s="631">
        <f t="shared" si="80"/>
        <v>0</v>
      </c>
      <c r="K140" s="631">
        <f t="shared" si="80"/>
        <v>0</v>
      </c>
      <c r="L140" s="631">
        <f t="shared" si="80"/>
        <v>0</v>
      </c>
      <c r="M140" s="631">
        <f t="shared" si="80"/>
        <v>0</v>
      </c>
      <c r="N140" s="631">
        <f t="shared" si="80"/>
        <v>0</v>
      </c>
      <c r="O140" s="631">
        <f t="shared" si="80"/>
        <v>0</v>
      </c>
      <c r="P140" s="631">
        <f t="shared" si="80"/>
        <v>0</v>
      </c>
      <c r="Q140" s="631">
        <f t="shared" si="80"/>
        <v>0</v>
      </c>
      <c r="R140" s="631">
        <f t="shared" si="80"/>
        <v>0</v>
      </c>
      <c r="S140" s="631">
        <f t="shared" si="80"/>
        <v>0</v>
      </c>
      <c r="T140" s="631">
        <f t="shared" si="80"/>
        <v>0</v>
      </c>
      <c r="U140" s="631">
        <f t="shared" si="80"/>
        <v>0</v>
      </c>
      <c r="V140" s="631">
        <f t="shared" si="80"/>
        <v>0</v>
      </c>
      <c r="W140" s="631">
        <f t="shared" si="80"/>
        <v>0</v>
      </c>
      <c r="X140" s="631">
        <f t="shared" si="80"/>
        <v>0</v>
      </c>
      <c r="Y140" s="631">
        <f t="shared" si="80"/>
        <v>0</v>
      </c>
      <c r="Z140" s="631">
        <f t="shared" si="80"/>
        <v>0</v>
      </c>
      <c r="AA140" s="631">
        <f t="shared" si="80"/>
        <v>0</v>
      </c>
      <c r="AB140" s="631">
        <f t="shared" si="80"/>
        <v>0</v>
      </c>
      <c r="AC140" s="631">
        <f t="shared" si="80"/>
        <v>0</v>
      </c>
      <c r="AD140" s="631">
        <f t="shared" si="80"/>
        <v>0</v>
      </c>
      <c r="AE140" s="631">
        <f t="shared" si="80"/>
        <v>0</v>
      </c>
      <c r="AF140" s="631">
        <f t="shared" si="80"/>
        <v>0</v>
      </c>
      <c r="AG140" s="631">
        <f t="shared" si="80"/>
        <v>0</v>
      </c>
      <c r="AH140" s="631">
        <f t="shared" si="80"/>
        <v>0</v>
      </c>
      <c r="AI140" s="631">
        <f t="shared" si="80"/>
        <v>0</v>
      </c>
      <c r="AJ140" s="631">
        <f t="shared" si="80"/>
        <v>0</v>
      </c>
      <c r="AK140" s="631">
        <f t="shared" si="80"/>
        <v>0</v>
      </c>
      <c r="AL140" s="631">
        <f t="shared" si="80"/>
        <v>0</v>
      </c>
      <c r="AM140" s="631">
        <f t="shared" si="80"/>
        <v>0</v>
      </c>
      <c r="AN140" s="631">
        <f t="shared" si="80"/>
        <v>0</v>
      </c>
      <c r="AO140" s="631">
        <f t="shared" si="80"/>
        <v>0</v>
      </c>
      <c r="AP140" s="632">
        <f t="shared" si="81"/>
        <v>0</v>
      </c>
      <c r="AQ140" s="633">
        <f t="shared" si="65"/>
        <v>0</v>
      </c>
    </row>
    <row r="141" spans="1:43" ht="15" customHeight="1" x14ac:dyDescent="0.45">
      <c r="A141" s="239" t="s">
        <v>696</v>
      </c>
      <c r="B141" s="636" t="str">
        <v>Investor Legal Fees</v>
      </c>
      <c r="C141" s="630" t="s">
        <v>671</v>
      </c>
      <c r="D141" s="631">
        <v>0</v>
      </c>
      <c r="E141" s="631">
        <f t="shared" si="79"/>
        <v>0</v>
      </c>
      <c r="F141" s="631">
        <f t="shared" si="80"/>
        <v>0</v>
      </c>
      <c r="G141" s="631">
        <f t="shared" si="80"/>
        <v>0</v>
      </c>
      <c r="H141" s="631">
        <f t="shared" si="80"/>
        <v>0</v>
      </c>
      <c r="I141" s="631">
        <f t="shared" si="80"/>
        <v>0</v>
      </c>
      <c r="J141" s="631">
        <f t="shared" si="80"/>
        <v>0</v>
      </c>
      <c r="K141" s="631">
        <f t="shared" si="80"/>
        <v>0</v>
      </c>
      <c r="L141" s="631">
        <f t="shared" si="80"/>
        <v>0</v>
      </c>
      <c r="M141" s="631">
        <f t="shared" si="80"/>
        <v>0</v>
      </c>
      <c r="N141" s="631">
        <f t="shared" si="80"/>
        <v>0</v>
      </c>
      <c r="O141" s="631">
        <f t="shared" si="80"/>
        <v>0</v>
      </c>
      <c r="P141" s="631">
        <f t="shared" si="80"/>
        <v>0</v>
      </c>
      <c r="Q141" s="631">
        <f t="shared" si="80"/>
        <v>0</v>
      </c>
      <c r="R141" s="631">
        <f t="shared" si="80"/>
        <v>0</v>
      </c>
      <c r="S141" s="631">
        <f t="shared" si="80"/>
        <v>0</v>
      </c>
      <c r="T141" s="631">
        <f t="shared" si="80"/>
        <v>0</v>
      </c>
      <c r="U141" s="631">
        <f t="shared" si="80"/>
        <v>0</v>
      </c>
      <c r="V141" s="631">
        <f t="shared" si="80"/>
        <v>0</v>
      </c>
      <c r="W141" s="631">
        <f t="shared" si="80"/>
        <v>0</v>
      </c>
      <c r="X141" s="631">
        <f t="shared" si="80"/>
        <v>0</v>
      </c>
      <c r="Y141" s="631">
        <f t="shared" si="80"/>
        <v>0</v>
      </c>
      <c r="Z141" s="631">
        <f t="shared" si="80"/>
        <v>0</v>
      </c>
      <c r="AA141" s="631">
        <f t="shared" si="80"/>
        <v>0</v>
      </c>
      <c r="AB141" s="631">
        <f t="shared" si="80"/>
        <v>0</v>
      </c>
      <c r="AC141" s="631">
        <f t="shared" si="80"/>
        <v>0</v>
      </c>
      <c r="AD141" s="631">
        <f t="shared" si="80"/>
        <v>0</v>
      </c>
      <c r="AE141" s="631">
        <f t="shared" si="80"/>
        <v>0</v>
      </c>
      <c r="AF141" s="631">
        <f t="shared" si="80"/>
        <v>0</v>
      </c>
      <c r="AG141" s="631">
        <f t="shared" si="80"/>
        <v>0</v>
      </c>
      <c r="AH141" s="631">
        <f t="shared" si="80"/>
        <v>0</v>
      </c>
      <c r="AI141" s="631">
        <f t="shared" si="80"/>
        <v>0</v>
      </c>
      <c r="AJ141" s="631">
        <f t="shared" si="80"/>
        <v>0</v>
      </c>
      <c r="AK141" s="631">
        <f t="shared" si="80"/>
        <v>0</v>
      </c>
      <c r="AL141" s="631">
        <f t="shared" si="80"/>
        <v>0</v>
      </c>
      <c r="AM141" s="631">
        <f t="shared" si="80"/>
        <v>0</v>
      </c>
      <c r="AN141" s="631">
        <f t="shared" si="80"/>
        <v>0</v>
      </c>
      <c r="AO141" s="631">
        <f t="shared" si="80"/>
        <v>0</v>
      </c>
      <c r="AP141" s="632">
        <f t="shared" si="81"/>
        <v>0</v>
      </c>
      <c r="AQ141" s="633">
        <f t="shared" si="65"/>
        <v>0</v>
      </c>
    </row>
    <row r="142" spans="1:43" ht="15" customHeight="1" x14ac:dyDescent="0.45">
      <c r="A142" s="239" t="s">
        <v>696</v>
      </c>
      <c r="B142" s="636" t="str">
        <v>Other (Specify)</v>
      </c>
      <c r="C142" s="630" t="s">
        <v>671</v>
      </c>
      <c r="D142" s="631">
        <v>0</v>
      </c>
      <c r="E142" s="631">
        <f t="shared" si="79"/>
        <v>0</v>
      </c>
      <c r="F142" s="631">
        <f t="shared" si="80"/>
        <v>0</v>
      </c>
      <c r="G142" s="631">
        <f t="shared" si="80"/>
        <v>0</v>
      </c>
      <c r="H142" s="631">
        <f t="shared" si="80"/>
        <v>0</v>
      </c>
      <c r="I142" s="631">
        <f t="shared" si="80"/>
        <v>0</v>
      </c>
      <c r="J142" s="631">
        <f t="shared" si="80"/>
        <v>0</v>
      </c>
      <c r="K142" s="631">
        <f t="shared" si="80"/>
        <v>0</v>
      </c>
      <c r="L142" s="631">
        <f t="shared" si="80"/>
        <v>0</v>
      </c>
      <c r="M142" s="631">
        <f t="shared" si="80"/>
        <v>0</v>
      </c>
      <c r="N142" s="631">
        <f t="shared" si="80"/>
        <v>0</v>
      </c>
      <c r="O142" s="631">
        <f t="shared" si="80"/>
        <v>0</v>
      </c>
      <c r="P142" s="631">
        <f t="shared" si="80"/>
        <v>0</v>
      </c>
      <c r="Q142" s="631">
        <f t="shared" si="80"/>
        <v>0</v>
      </c>
      <c r="R142" s="631">
        <f t="shared" si="80"/>
        <v>0</v>
      </c>
      <c r="S142" s="631">
        <f t="shared" si="80"/>
        <v>0</v>
      </c>
      <c r="T142" s="631">
        <f t="shared" si="80"/>
        <v>0</v>
      </c>
      <c r="U142" s="631">
        <f t="shared" si="80"/>
        <v>0</v>
      </c>
      <c r="V142" s="631">
        <f t="shared" si="80"/>
        <v>0</v>
      </c>
      <c r="W142" s="631">
        <f t="shared" si="80"/>
        <v>0</v>
      </c>
      <c r="X142" s="631">
        <f t="shared" si="80"/>
        <v>0</v>
      </c>
      <c r="Y142" s="631">
        <f t="shared" si="80"/>
        <v>0</v>
      </c>
      <c r="Z142" s="631">
        <f t="shared" si="80"/>
        <v>0</v>
      </c>
      <c r="AA142" s="631">
        <f t="shared" si="80"/>
        <v>0</v>
      </c>
      <c r="AB142" s="631">
        <f t="shared" si="80"/>
        <v>0</v>
      </c>
      <c r="AC142" s="631">
        <f t="shared" si="80"/>
        <v>0</v>
      </c>
      <c r="AD142" s="631">
        <f t="shared" si="80"/>
        <v>0</v>
      </c>
      <c r="AE142" s="631">
        <f t="shared" si="80"/>
        <v>0</v>
      </c>
      <c r="AF142" s="631">
        <f t="shared" si="80"/>
        <v>0</v>
      </c>
      <c r="AG142" s="631">
        <f t="shared" si="80"/>
        <v>0</v>
      </c>
      <c r="AH142" s="631">
        <f t="shared" si="80"/>
        <v>0</v>
      </c>
      <c r="AI142" s="631">
        <f t="shared" si="80"/>
        <v>0</v>
      </c>
      <c r="AJ142" s="631">
        <f t="shared" si="80"/>
        <v>0</v>
      </c>
      <c r="AK142" s="631">
        <f t="shared" si="80"/>
        <v>0</v>
      </c>
      <c r="AL142" s="631">
        <f t="shared" si="80"/>
        <v>0</v>
      </c>
      <c r="AM142" s="631">
        <f t="shared" si="80"/>
        <v>0</v>
      </c>
      <c r="AN142" s="631">
        <f t="shared" si="80"/>
        <v>0</v>
      </c>
      <c r="AO142" s="631">
        <f t="shared" si="80"/>
        <v>0</v>
      </c>
      <c r="AP142" s="632">
        <f t="shared" si="81"/>
        <v>0</v>
      </c>
      <c r="AQ142" s="633">
        <f t="shared" si="65"/>
        <v>0</v>
      </c>
    </row>
    <row r="143" spans="1:43" ht="15" customHeight="1" x14ac:dyDescent="0.45">
      <c r="A143" s="239" t="s">
        <v>696</v>
      </c>
      <c r="B143" s="636" t="str">
        <v>Other (Specify)</v>
      </c>
      <c r="C143" s="630" t="s">
        <v>671</v>
      </c>
      <c r="D143" s="631">
        <v>0</v>
      </c>
      <c r="E143" s="631">
        <f t="shared" si="79"/>
        <v>0</v>
      </c>
      <c r="F143" s="631">
        <f t="shared" si="80"/>
        <v>0</v>
      </c>
      <c r="G143" s="631">
        <f t="shared" si="80"/>
        <v>0</v>
      </c>
      <c r="H143" s="631">
        <f t="shared" si="80"/>
        <v>0</v>
      </c>
      <c r="I143" s="631">
        <f t="shared" si="80"/>
        <v>0</v>
      </c>
      <c r="J143" s="631">
        <f t="shared" si="80"/>
        <v>0</v>
      </c>
      <c r="K143" s="631">
        <f t="shared" si="80"/>
        <v>0</v>
      </c>
      <c r="L143" s="631">
        <f t="shared" si="80"/>
        <v>0</v>
      </c>
      <c r="M143" s="631">
        <f t="shared" si="80"/>
        <v>0</v>
      </c>
      <c r="N143" s="631">
        <f t="shared" si="80"/>
        <v>0</v>
      </c>
      <c r="O143" s="631">
        <f t="shared" si="80"/>
        <v>0</v>
      </c>
      <c r="P143" s="631">
        <f t="shared" si="80"/>
        <v>0</v>
      </c>
      <c r="Q143" s="631">
        <f t="shared" si="80"/>
        <v>0</v>
      </c>
      <c r="R143" s="631">
        <f t="shared" si="80"/>
        <v>0</v>
      </c>
      <c r="S143" s="631">
        <f t="shared" si="80"/>
        <v>0</v>
      </c>
      <c r="T143" s="631">
        <f t="shared" si="80"/>
        <v>0</v>
      </c>
      <c r="U143" s="631">
        <f t="shared" si="80"/>
        <v>0</v>
      </c>
      <c r="V143" s="631">
        <f t="shared" si="80"/>
        <v>0</v>
      </c>
      <c r="W143" s="631">
        <f t="shared" si="80"/>
        <v>0</v>
      </c>
      <c r="X143" s="631">
        <f t="shared" si="80"/>
        <v>0</v>
      </c>
      <c r="Y143" s="631">
        <f t="shared" si="80"/>
        <v>0</v>
      </c>
      <c r="Z143" s="631">
        <f t="shared" si="80"/>
        <v>0</v>
      </c>
      <c r="AA143" s="631">
        <f t="shared" si="80"/>
        <v>0</v>
      </c>
      <c r="AB143" s="631">
        <f t="shared" si="80"/>
        <v>0</v>
      </c>
      <c r="AC143" s="631">
        <f t="shared" si="80"/>
        <v>0</v>
      </c>
      <c r="AD143" s="631">
        <f t="shared" si="80"/>
        <v>0</v>
      </c>
      <c r="AE143" s="631">
        <f t="shared" si="80"/>
        <v>0</v>
      </c>
      <c r="AF143" s="631">
        <f t="shared" si="80"/>
        <v>0</v>
      </c>
      <c r="AG143" s="631">
        <f t="shared" si="80"/>
        <v>0</v>
      </c>
      <c r="AH143" s="631">
        <f t="shared" si="80"/>
        <v>0</v>
      </c>
      <c r="AI143" s="631">
        <f t="shared" si="80"/>
        <v>0</v>
      </c>
      <c r="AJ143" s="631">
        <f t="shared" si="80"/>
        <v>0</v>
      </c>
      <c r="AK143" s="631">
        <f t="shared" si="80"/>
        <v>0</v>
      </c>
      <c r="AL143" s="631">
        <f t="shared" si="80"/>
        <v>0</v>
      </c>
      <c r="AM143" s="631">
        <f t="shared" si="80"/>
        <v>0</v>
      </c>
      <c r="AN143" s="631">
        <f t="shared" si="80"/>
        <v>0</v>
      </c>
      <c r="AO143" s="631">
        <f t="shared" si="80"/>
        <v>0</v>
      </c>
      <c r="AP143" s="632">
        <f t="shared" si="81"/>
        <v>0</v>
      </c>
      <c r="AQ143" s="633">
        <f t="shared" si="65"/>
        <v>0</v>
      </c>
    </row>
    <row r="144" spans="1:43" ht="15" customHeight="1" x14ac:dyDescent="0.45">
      <c r="A144" s="239" t="s">
        <v>696</v>
      </c>
      <c r="B144" s="636" t="str">
        <v>Other (Specify)</v>
      </c>
      <c r="C144" s="630" t="s">
        <v>671</v>
      </c>
      <c r="D144" s="631">
        <v>0</v>
      </c>
      <c r="E144" s="631">
        <f t="shared" si="79"/>
        <v>0</v>
      </c>
      <c r="F144" s="631">
        <f t="shared" si="80"/>
        <v>0</v>
      </c>
      <c r="G144" s="631">
        <f t="shared" si="80"/>
        <v>0</v>
      </c>
      <c r="H144" s="631">
        <f t="shared" si="80"/>
        <v>0</v>
      </c>
      <c r="I144" s="631">
        <f t="shared" si="80"/>
        <v>0</v>
      </c>
      <c r="J144" s="631">
        <f t="shared" si="80"/>
        <v>0</v>
      </c>
      <c r="K144" s="631">
        <f t="shared" si="80"/>
        <v>0</v>
      </c>
      <c r="L144" s="631">
        <f t="shared" si="80"/>
        <v>0</v>
      </c>
      <c r="M144" s="631">
        <f t="shared" si="80"/>
        <v>0</v>
      </c>
      <c r="N144" s="631">
        <f t="shared" si="80"/>
        <v>0</v>
      </c>
      <c r="O144" s="631">
        <f t="shared" si="80"/>
        <v>0</v>
      </c>
      <c r="P144" s="631">
        <f t="shared" si="80"/>
        <v>0</v>
      </c>
      <c r="Q144" s="631">
        <f t="shared" si="80"/>
        <v>0</v>
      </c>
      <c r="R144" s="631">
        <f t="shared" si="80"/>
        <v>0</v>
      </c>
      <c r="S144" s="631">
        <f t="shared" si="80"/>
        <v>0</v>
      </c>
      <c r="T144" s="631">
        <f t="shared" si="80"/>
        <v>0</v>
      </c>
      <c r="U144" s="631">
        <f t="shared" si="80"/>
        <v>0</v>
      </c>
      <c r="V144" s="631">
        <f t="shared" si="80"/>
        <v>0</v>
      </c>
      <c r="W144" s="631">
        <f t="shared" si="80"/>
        <v>0</v>
      </c>
      <c r="X144" s="631">
        <f t="shared" si="80"/>
        <v>0</v>
      </c>
      <c r="Y144" s="631">
        <f t="shared" si="80"/>
        <v>0</v>
      </c>
      <c r="Z144" s="631">
        <f t="shared" si="80"/>
        <v>0</v>
      </c>
      <c r="AA144" s="631">
        <f t="shared" si="80"/>
        <v>0</v>
      </c>
      <c r="AB144" s="631">
        <f t="shared" si="80"/>
        <v>0</v>
      </c>
      <c r="AC144" s="631">
        <f t="shared" si="80"/>
        <v>0</v>
      </c>
      <c r="AD144" s="631">
        <f t="shared" si="80"/>
        <v>0</v>
      </c>
      <c r="AE144" s="631">
        <f t="shared" si="80"/>
        <v>0</v>
      </c>
      <c r="AF144" s="631">
        <f t="shared" si="80"/>
        <v>0</v>
      </c>
      <c r="AG144" s="631">
        <f t="shared" si="80"/>
        <v>0</v>
      </c>
      <c r="AH144" s="631">
        <f t="shared" si="80"/>
        <v>0</v>
      </c>
      <c r="AI144" s="631">
        <f t="shared" si="80"/>
        <v>0</v>
      </c>
      <c r="AJ144" s="631">
        <f t="shared" si="80"/>
        <v>0</v>
      </c>
      <c r="AK144" s="631">
        <f t="shared" si="80"/>
        <v>0</v>
      </c>
      <c r="AL144" s="631">
        <f t="shared" si="80"/>
        <v>0</v>
      </c>
      <c r="AM144" s="631">
        <f t="shared" si="80"/>
        <v>0</v>
      </c>
      <c r="AN144" s="631">
        <f t="shared" si="80"/>
        <v>0</v>
      </c>
      <c r="AO144" s="631">
        <f t="shared" si="80"/>
        <v>0</v>
      </c>
      <c r="AP144" s="632">
        <f t="shared" si="81"/>
        <v>0</v>
      </c>
      <c r="AQ144" s="633">
        <f t="shared" si="65"/>
        <v>0</v>
      </c>
    </row>
    <row r="145" spans="1:43" ht="15" customHeight="1" x14ac:dyDescent="0.45">
      <c r="A145" s="239" t="s">
        <v>676</v>
      </c>
      <c r="B145" s="650"/>
      <c r="C145" s="765" t="s">
        <v>588</v>
      </c>
      <c r="D145" s="759">
        <v>0</v>
      </c>
      <c r="E145" s="759">
        <f>SUM(E139:E144)</f>
        <v>0</v>
      </c>
      <c r="F145" s="759">
        <f t="shared" ref="F145:AO145" si="82">SUM(F139:F144)</f>
        <v>0</v>
      </c>
      <c r="G145" s="759">
        <f t="shared" si="82"/>
        <v>0</v>
      </c>
      <c r="H145" s="759">
        <f t="shared" si="82"/>
        <v>0</v>
      </c>
      <c r="I145" s="759">
        <f t="shared" si="82"/>
        <v>0</v>
      </c>
      <c r="J145" s="759">
        <f t="shared" si="82"/>
        <v>0</v>
      </c>
      <c r="K145" s="759">
        <f t="shared" si="82"/>
        <v>0</v>
      </c>
      <c r="L145" s="759">
        <f t="shared" si="82"/>
        <v>0</v>
      </c>
      <c r="M145" s="759">
        <f t="shared" si="82"/>
        <v>0</v>
      </c>
      <c r="N145" s="759">
        <f t="shared" si="82"/>
        <v>0</v>
      </c>
      <c r="O145" s="759">
        <f t="shared" si="82"/>
        <v>0</v>
      </c>
      <c r="P145" s="759">
        <f t="shared" si="82"/>
        <v>0</v>
      </c>
      <c r="Q145" s="759">
        <f t="shared" si="82"/>
        <v>0</v>
      </c>
      <c r="R145" s="759">
        <f t="shared" si="82"/>
        <v>0</v>
      </c>
      <c r="S145" s="759">
        <f t="shared" si="82"/>
        <v>0</v>
      </c>
      <c r="T145" s="759">
        <f t="shared" si="82"/>
        <v>0</v>
      </c>
      <c r="U145" s="759">
        <f t="shared" si="82"/>
        <v>0</v>
      </c>
      <c r="V145" s="759">
        <f t="shared" si="82"/>
        <v>0</v>
      </c>
      <c r="W145" s="759">
        <f t="shared" si="82"/>
        <v>0</v>
      </c>
      <c r="X145" s="759">
        <f t="shared" si="82"/>
        <v>0</v>
      </c>
      <c r="Y145" s="759">
        <f t="shared" si="82"/>
        <v>0</v>
      </c>
      <c r="Z145" s="759">
        <f t="shared" si="82"/>
        <v>0</v>
      </c>
      <c r="AA145" s="759">
        <f t="shared" si="82"/>
        <v>0</v>
      </c>
      <c r="AB145" s="759">
        <f t="shared" si="82"/>
        <v>0</v>
      </c>
      <c r="AC145" s="759">
        <f t="shared" si="82"/>
        <v>0</v>
      </c>
      <c r="AD145" s="759">
        <f t="shared" si="82"/>
        <v>0</v>
      </c>
      <c r="AE145" s="759">
        <f t="shared" si="82"/>
        <v>0</v>
      </c>
      <c r="AF145" s="759">
        <f t="shared" si="82"/>
        <v>0</v>
      </c>
      <c r="AG145" s="759">
        <f t="shared" si="82"/>
        <v>0</v>
      </c>
      <c r="AH145" s="759">
        <f t="shared" si="82"/>
        <v>0</v>
      </c>
      <c r="AI145" s="759">
        <f t="shared" si="82"/>
        <v>0</v>
      </c>
      <c r="AJ145" s="759">
        <f t="shared" si="82"/>
        <v>0</v>
      </c>
      <c r="AK145" s="759">
        <f t="shared" si="82"/>
        <v>0</v>
      </c>
      <c r="AL145" s="759">
        <f t="shared" si="82"/>
        <v>0</v>
      </c>
      <c r="AM145" s="759">
        <f t="shared" si="82"/>
        <v>0</v>
      </c>
      <c r="AN145" s="759">
        <f t="shared" si="82"/>
        <v>0</v>
      </c>
      <c r="AO145" s="759">
        <f t="shared" si="82"/>
        <v>0</v>
      </c>
      <c r="AP145" s="648">
        <f t="shared" si="81"/>
        <v>0</v>
      </c>
      <c r="AQ145" s="649">
        <f t="shared" si="65"/>
        <v>0</v>
      </c>
    </row>
    <row r="146" spans="1:43" ht="15" customHeight="1" x14ac:dyDescent="0.45">
      <c r="A146" s="239" t="s">
        <v>676</v>
      </c>
      <c r="B146" s="600" t="str" cm="1">
        <f t="array" ref="B146:B153">'Development Budget'!A111:A118</f>
        <v>Developer Fees</v>
      </c>
      <c r="C146" s="601" t="s">
        <v>694</v>
      </c>
      <c r="D146" s="601" t="s">
        <v>94</v>
      </c>
      <c r="E146" s="601"/>
      <c r="F146" s="601"/>
      <c r="G146" s="601"/>
      <c r="H146" s="601"/>
      <c r="I146" s="601"/>
      <c r="J146" s="601"/>
      <c r="K146" s="601"/>
      <c r="L146" s="601"/>
      <c r="M146" s="601"/>
      <c r="N146" s="601"/>
      <c r="O146" s="601"/>
      <c r="P146" s="601"/>
      <c r="Q146" s="601"/>
      <c r="R146" s="601"/>
      <c r="S146" s="601"/>
      <c r="T146" s="601"/>
      <c r="U146" s="601"/>
      <c r="V146" s="601"/>
      <c r="W146" s="601"/>
      <c r="X146" s="601"/>
      <c r="Y146" s="601"/>
      <c r="Z146" s="601"/>
      <c r="AA146" s="601"/>
      <c r="AB146" s="601"/>
      <c r="AC146" s="601"/>
      <c r="AD146" s="601"/>
      <c r="AE146" s="601"/>
      <c r="AF146" s="601"/>
      <c r="AG146" s="601"/>
      <c r="AH146" s="601"/>
      <c r="AI146" s="601"/>
      <c r="AJ146" s="601"/>
      <c r="AK146" s="601"/>
      <c r="AL146" s="601"/>
      <c r="AM146" s="601"/>
      <c r="AN146" s="601"/>
      <c r="AO146" s="601"/>
      <c r="AP146" s="608"/>
      <c r="AQ146" s="609"/>
    </row>
    <row r="147" spans="1:43" ht="15" customHeight="1" x14ac:dyDescent="0.45">
      <c r="A147" s="239" t="s">
        <v>696</v>
      </c>
      <c r="B147" s="636" t="str">
        <v>Developer Fee</v>
      </c>
      <c r="C147" s="577" t="s">
        <v>697</v>
      </c>
      <c r="D147" s="631" cm="1">
        <f t="array" ref="D147:D154">'Development Budget'!B112:B119</f>
        <v>0</v>
      </c>
      <c r="E147" s="652">
        <f>IF(E$8="Closing",($D147-$D25)*0.3,IF(E$8="Completion",($D147-$D25)*0.6,IF(E$8="Conversion",($D147-$D25)*0.1+$D25,0)))</f>
        <v>0</v>
      </c>
      <c r="F147" s="652">
        <f t="shared" ref="F147:AO147" si="83">IF(F$8="Closing",($D147-$D25)*0.3,IF(F$8="Completion",($D147-$D25)*0.6,IF(F$8="Conversion",($D147-$D25)*0.1+$D25,0)))</f>
        <v>0</v>
      </c>
      <c r="G147" s="652">
        <f t="shared" si="83"/>
        <v>0</v>
      </c>
      <c r="H147" s="652">
        <f t="shared" si="83"/>
        <v>0</v>
      </c>
      <c r="I147" s="652">
        <f t="shared" si="83"/>
        <v>0</v>
      </c>
      <c r="J147" s="652">
        <f t="shared" si="83"/>
        <v>0</v>
      </c>
      <c r="K147" s="652">
        <f t="shared" si="83"/>
        <v>0</v>
      </c>
      <c r="L147" s="652">
        <f t="shared" si="83"/>
        <v>0</v>
      </c>
      <c r="M147" s="652">
        <f t="shared" si="83"/>
        <v>0</v>
      </c>
      <c r="N147" s="652">
        <f t="shared" si="83"/>
        <v>0</v>
      </c>
      <c r="O147" s="652">
        <f t="shared" si="83"/>
        <v>0</v>
      </c>
      <c r="P147" s="652">
        <f t="shared" si="83"/>
        <v>0</v>
      </c>
      <c r="Q147" s="652">
        <f t="shared" si="83"/>
        <v>0</v>
      </c>
      <c r="R147" s="652">
        <f t="shared" si="83"/>
        <v>0</v>
      </c>
      <c r="S147" s="652">
        <f t="shared" si="83"/>
        <v>0</v>
      </c>
      <c r="T147" s="652">
        <f t="shared" si="83"/>
        <v>0</v>
      </c>
      <c r="U147" s="652">
        <f t="shared" si="83"/>
        <v>0</v>
      </c>
      <c r="V147" s="652">
        <f t="shared" si="83"/>
        <v>0</v>
      </c>
      <c r="W147" s="652">
        <f t="shared" si="83"/>
        <v>0</v>
      </c>
      <c r="X147" s="652">
        <f t="shared" si="83"/>
        <v>0</v>
      </c>
      <c r="Y147" s="652">
        <f t="shared" si="83"/>
        <v>0</v>
      </c>
      <c r="Z147" s="652">
        <f t="shared" si="83"/>
        <v>0</v>
      </c>
      <c r="AA147" s="652">
        <f t="shared" si="83"/>
        <v>0</v>
      </c>
      <c r="AB147" s="652">
        <f t="shared" si="83"/>
        <v>0</v>
      </c>
      <c r="AC147" s="652">
        <f t="shared" si="83"/>
        <v>0</v>
      </c>
      <c r="AD147" s="652">
        <f t="shared" si="83"/>
        <v>0</v>
      </c>
      <c r="AE147" s="652">
        <f t="shared" si="83"/>
        <v>0</v>
      </c>
      <c r="AF147" s="652">
        <f t="shared" si="83"/>
        <v>0</v>
      </c>
      <c r="AG147" s="652">
        <f t="shared" si="83"/>
        <v>0</v>
      </c>
      <c r="AH147" s="652">
        <f t="shared" si="83"/>
        <v>0</v>
      </c>
      <c r="AI147" s="652">
        <f t="shared" si="83"/>
        <v>0</v>
      </c>
      <c r="AJ147" s="652">
        <f t="shared" si="83"/>
        <v>0</v>
      </c>
      <c r="AK147" s="652">
        <f t="shared" si="83"/>
        <v>0</v>
      </c>
      <c r="AL147" s="652">
        <f t="shared" si="83"/>
        <v>0</v>
      </c>
      <c r="AM147" s="652">
        <f t="shared" si="83"/>
        <v>0</v>
      </c>
      <c r="AN147" s="652">
        <f t="shared" si="83"/>
        <v>0</v>
      </c>
      <c r="AO147" s="652">
        <f t="shared" si="83"/>
        <v>0</v>
      </c>
      <c r="AP147" s="632">
        <f t="shared" ref="AP147:AP154" si="84">SUM(E147:AO147)</f>
        <v>0</v>
      </c>
      <c r="AQ147" s="633">
        <f t="shared" si="65"/>
        <v>0</v>
      </c>
    </row>
    <row r="148" spans="1:43" ht="15" customHeight="1" x14ac:dyDescent="0.45">
      <c r="A148" s="239" t="s">
        <v>696</v>
      </c>
      <c r="B148" s="636" t="str">
        <v>Developer Overhead</v>
      </c>
      <c r="C148" s="630" t="s">
        <v>698</v>
      </c>
      <c r="D148" s="631">
        <v>0</v>
      </c>
      <c r="E148" s="631">
        <f t="shared" ref="E148:T153" si="85">IF($C148="S-Curve",$D148*E$166,IF($C148="Linear",$D148*E$167,IF($C148="Closing",$D148*E$168,IF($C148="Completion",$D148*E$169,IF($C148="Conversion",$D148*E$170,0)))))</f>
        <v>0</v>
      </c>
      <c r="F148" s="631">
        <f t="shared" si="85"/>
        <v>0</v>
      </c>
      <c r="G148" s="631" t="e">
        <f t="shared" si="85"/>
        <v>#DIV/0!</v>
      </c>
      <c r="H148" s="631" t="e">
        <f t="shared" si="85"/>
        <v>#DIV/0!</v>
      </c>
      <c r="I148" s="631" t="e">
        <f t="shared" si="85"/>
        <v>#DIV/0!</v>
      </c>
      <c r="J148" s="631" t="e">
        <f t="shared" si="85"/>
        <v>#DIV/0!</v>
      </c>
      <c r="K148" s="631" t="e">
        <f t="shared" si="85"/>
        <v>#DIV/0!</v>
      </c>
      <c r="L148" s="631" t="e">
        <f t="shared" si="85"/>
        <v>#DIV/0!</v>
      </c>
      <c r="M148" s="631" t="e">
        <f t="shared" si="85"/>
        <v>#DIV/0!</v>
      </c>
      <c r="N148" s="631" t="e">
        <f t="shared" si="85"/>
        <v>#DIV/0!</v>
      </c>
      <c r="O148" s="631" t="e">
        <f t="shared" si="85"/>
        <v>#DIV/0!</v>
      </c>
      <c r="P148" s="631" t="e">
        <f t="shared" si="85"/>
        <v>#DIV/0!</v>
      </c>
      <c r="Q148" s="631" t="e">
        <f t="shared" si="85"/>
        <v>#DIV/0!</v>
      </c>
      <c r="R148" s="631" t="e">
        <f t="shared" si="85"/>
        <v>#DIV/0!</v>
      </c>
      <c r="S148" s="631" t="e">
        <f t="shared" si="85"/>
        <v>#DIV/0!</v>
      </c>
      <c r="T148" s="631" t="e">
        <f t="shared" si="85"/>
        <v>#DIV/0!</v>
      </c>
      <c r="U148" s="631" t="e">
        <f t="shared" ref="F148:AO153" si="86">IF($C148="S-Curve",$D148*U$166,IF($C148="Linear",$D148*U$167,IF($C148="Closing",$D148*U$168,IF($C148="Completion",$D148*U$169,IF($C148="Conversion",$D148*U$170,0)))))</f>
        <v>#DIV/0!</v>
      </c>
      <c r="V148" s="631" t="e">
        <f t="shared" si="86"/>
        <v>#DIV/0!</v>
      </c>
      <c r="W148" s="631" t="e">
        <f t="shared" si="86"/>
        <v>#DIV/0!</v>
      </c>
      <c r="X148" s="631" t="e">
        <f t="shared" si="86"/>
        <v>#DIV/0!</v>
      </c>
      <c r="Y148" s="631" t="e">
        <f t="shared" si="86"/>
        <v>#DIV/0!</v>
      </c>
      <c r="Z148" s="631" t="e">
        <f t="shared" si="86"/>
        <v>#DIV/0!</v>
      </c>
      <c r="AA148" s="631" t="e">
        <f t="shared" si="86"/>
        <v>#DIV/0!</v>
      </c>
      <c r="AB148" s="631" t="e">
        <f t="shared" si="86"/>
        <v>#DIV/0!</v>
      </c>
      <c r="AC148" s="631" t="e">
        <f t="shared" si="86"/>
        <v>#DIV/0!</v>
      </c>
      <c r="AD148" s="631" t="e">
        <f t="shared" si="86"/>
        <v>#DIV/0!</v>
      </c>
      <c r="AE148" s="631" t="e">
        <f t="shared" si="86"/>
        <v>#DIV/0!</v>
      </c>
      <c r="AF148" s="631" t="e">
        <f t="shared" si="86"/>
        <v>#DIV/0!</v>
      </c>
      <c r="AG148" s="631" t="e">
        <f t="shared" si="86"/>
        <v>#DIV/0!</v>
      </c>
      <c r="AH148" s="631" t="e">
        <f t="shared" si="86"/>
        <v>#DIV/0!</v>
      </c>
      <c r="AI148" s="631" t="e">
        <f t="shared" si="86"/>
        <v>#DIV/0!</v>
      </c>
      <c r="AJ148" s="631" t="e">
        <f t="shared" si="86"/>
        <v>#DIV/0!</v>
      </c>
      <c r="AK148" s="631" t="e">
        <f t="shared" si="86"/>
        <v>#DIV/0!</v>
      </c>
      <c r="AL148" s="631" t="e">
        <f t="shared" si="86"/>
        <v>#DIV/0!</v>
      </c>
      <c r="AM148" s="631" t="e">
        <f t="shared" si="86"/>
        <v>#DIV/0!</v>
      </c>
      <c r="AN148" s="631" t="e">
        <f t="shared" si="86"/>
        <v>#DIV/0!</v>
      </c>
      <c r="AO148" s="631" t="e">
        <f t="shared" si="86"/>
        <v>#DIV/0!</v>
      </c>
      <c r="AP148" s="632" t="e">
        <f t="shared" si="84"/>
        <v>#DIV/0!</v>
      </c>
      <c r="AQ148" s="633" t="e">
        <f t="shared" si="65"/>
        <v>#DIV/0!</v>
      </c>
    </row>
    <row r="149" spans="1:43" ht="15" customHeight="1" x14ac:dyDescent="0.45">
      <c r="A149" s="239" t="s">
        <v>696</v>
      </c>
      <c r="B149" s="636" t="str">
        <v>Developer Profit</v>
      </c>
      <c r="C149" s="630" t="s">
        <v>698</v>
      </c>
      <c r="D149" s="631">
        <v>0</v>
      </c>
      <c r="E149" s="631">
        <f t="shared" si="85"/>
        <v>0</v>
      </c>
      <c r="F149" s="631">
        <f t="shared" si="86"/>
        <v>0</v>
      </c>
      <c r="G149" s="631" t="e">
        <f t="shared" si="86"/>
        <v>#DIV/0!</v>
      </c>
      <c r="H149" s="631" t="e">
        <f t="shared" si="86"/>
        <v>#DIV/0!</v>
      </c>
      <c r="I149" s="631" t="e">
        <f t="shared" si="86"/>
        <v>#DIV/0!</v>
      </c>
      <c r="J149" s="631" t="e">
        <f t="shared" si="86"/>
        <v>#DIV/0!</v>
      </c>
      <c r="K149" s="631" t="e">
        <f t="shared" si="86"/>
        <v>#DIV/0!</v>
      </c>
      <c r="L149" s="631" t="e">
        <f t="shared" si="86"/>
        <v>#DIV/0!</v>
      </c>
      <c r="M149" s="631" t="e">
        <f t="shared" si="86"/>
        <v>#DIV/0!</v>
      </c>
      <c r="N149" s="631" t="e">
        <f t="shared" si="86"/>
        <v>#DIV/0!</v>
      </c>
      <c r="O149" s="631" t="e">
        <f t="shared" si="86"/>
        <v>#DIV/0!</v>
      </c>
      <c r="P149" s="631" t="e">
        <f t="shared" si="86"/>
        <v>#DIV/0!</v>
      </c>
      <c r="Q149" s="631" t="e">
        <f t="shared" si="86"/>
        <v>#DIV/0!</v>
      </c>
      <c r="R149" s="631" t="e">
        <f t="shared" si="86"/>
        <v>#DIV/0!</v>
      </c>
      <c r="S149" s="631" t="e">
        <f t="shared" si="86"/>
        <v>#DIV/0!</v>
      </c>
      <c r="T149" s="631" t="e">
        <f t="shared" si="86"/>
        <v>#DIV/0!</v>
      </c>
      <c r="U149" s="631" t="e">
        <f t="shared" si="86"/>
        <v>#DIV/0!</v>
      </c>
      <c r="V149" s="631" t="e">
        <f t="shared" si="86"/>
        <v>#DIV/0!</v>
      </c>
      <c r="W149" s="631" t="e">
        <f t="shared" si="86"/>
        <v>#DIV/0!</v>
      </c>
      <c r="X149" s="631" t="e">
        <f t="shared" si="86"/>
        <v>#DIV/0!</v>
      </c>
      <c r="Y149" s="631" t="e">
        <f t="shared" si="86"/>
        <v>#DIV/0!</v>
      </c>
      <c r="Z149" s="631" t="e">
        <f t="shared" si="86"/>
        <v>#DIV/0!</v>
      </c>
      <c r="AA149" s="631" t="e">
        <f t="shared" si="86"/>
        <v>#DIV/0!</v>
      </c>
      <c r="AB149" s="631" t="e">
        <f t="shared" si="86"/>
        <v>#DIV/0!</v>
      </c>
      <c r="AC149" s="631" t="e">
        <f t="shared" si="86"/>
        <v>#DIV/0!</v>
      </c>
      <c r="AD149" s="631" t="e">
        <f t="shared" si="86"/>
        <v>#DIV/0!</v>
      </c>
      <c r="AE149" s="631" t="e">
        <f t="shared" si="86"/>
        <v>#DIV/0!</v>
      </c>
      <c r="AF149" s="631" t="e">
        <f t="shared" si="86"/>
        <v>#DIV/0!</v>
      </c>
      <c r="AG149" s="631" t="e">
        <f t="shared" si="86"/>
        <v>#DIV/0!</v>
      </c>
      <c r="AH149" s="631" t="e">
        <f t="shared" si="86"/>
        <v>#DIV/0!</v>
      </c>
      <c r="AI149" s="631" t="e">
        <f t="shared" si="86"/>
        <v>#DIV/0!</v>
      </c>
      <c r="AJ149" s="631" t="e">
        <f t="shared" si="86"/>
        <v>#DIV/0!</v>
      </c>
      <c r="AK149" s="631" t="e">
        <f t="shared" si="86"/>
        <v>#DIV/0!</v>
      </c>
      <c r="AL149" s="631" t="e">
        <f t="shared" si="86"/>
        <v>#DIV/0!</v>
      </c>
      <c r="AM149" s="631" t="e">
        <f t="shared" si="86"/>
        <v>#DIV/0!</v>
      </c>
      <c r="AN149" s="631" t="e">
        <f t="shared" si="86"/>
        <v>#DIV/0!</v>
      </c>
      <c r="AO149" s="631" t="e">
        <f t="shared" si="86"/>
        <v>#DIV/0!</v>
      </c>
      <c r="AP149" s="632" t="e">
        <f t="shared" si="84"/>
        <v>#DIV/0!</v>
      </c>
      <c r="AQ149" s="633" t="e">
        <f t="shared" si="65"/>
        <v>#DIV/0!</v>
      </c>
    </row>
    <row r="150" spans="1:43" ht="15" customHeight="1" x14ac:dyDescent="0.45">
      <c r="A150" s="239" t="s">
        <v>696</v>
      </c>
      <c r="B150" s="636" t="str">
        <v>PSH Development Fee</v>
      </c>
      <c r="C150" s="630" t="s">
        <v>673</v>
      </c>
      <c r="D150" s="631">
        <v>0</v>
      </c>
      <c r="E150" s="631">
        <f t="shared" si="85"/>
        <v>0</v>
      </c>
      <c r="F150" s="631">
        <f t="shared" si="86"/>
        <v>0</v>
      </c>
      <c r="G150" s="631">
        <f t="shared" si="86"/>
        <v>0</v>
      </c>
      <c r="H150" s="631">
        <f t="shared" si="86"/>
        <v>0</v>
      </c>
      <c r="I150" s="631">
        <f t="shared" si="86"/>
        <v>0</v>
      </c>
      <c r="J150" s="631">
        <f t="shared" si="86"/>
        <v>0</v>
      </c>
      <c r="K150" s="631">
        <f t="shared" si="86"/>
        <v>0</v>
      </c>
      <c r="L150" s="631">
        <f t="shared" si="86"/>
        <v>0</v>
      </c>
      <c r="M150" s="631">
        <f t="shared" si="86"/>
        <v>0</v>
      </c>
      <c r="N150" s="631">
        <f t="shared" si="86"/>
        <v>0</v>
      </c>
      <c r="O150" s="631">
        <f t="shared" si="86"/>
        <v>0</v>
      </c>
      <c r="P150" s="631">
        <f t="shared" si="86"/>
        <v>0</v>
      </c>
      <c r="Q150" s="631">
        <f t="shared" si="86"/>
        <v>0</v>
      </c>
      <c r="R150" s="631">
        <f t="shared" si="86"/>
        <v>0</v>
      </c>
      <c r="S150" s="631">
        <f t="shared" si="86"/>
        <v>0</v>
      </c>
      <c r="T150" s="631">
        <f t="shared" si="86"/>
        <v>0</v>
      </c>
      <c r="U150" s="631">
        <f t="shared" si="86"/>
        <v>0</v>
      </c>
      <c r="V150" s="631">
        <f t="shared" si="86"/>
        <v>0</v>
      </c>
      <c r="W150" s="631">
        <f t="shared" si="86"/>
        <v>0</v>
      </c>
      <c r="X150" s="631">
        <f t="shared" si="86"/>
        <v>0</v>
      </c>
      <c r="Y150" s="631">
        <f t="shared" si="86"/>
        <v>0</v>
      </c>
      <c r="Z150" s="631">
        <f t="shared" si="86"/>
        <v>0</v>
      </c>
      <c r="AA150" s="631">
        <f t="shared" si="86"/>
        <v>0</v>
      </c>
      <c r="AB150" s="631">
        <f t="shared" si="86"/>
        <v>0</v>
      </c>
      <c r="AC150" s="631">
        <f t="shared" si="86"/>
        <v>0</v>
      </c>
      <c r="AD150" s="631">
        <f t="shared" si="86"/>
        <v>0</v>
      </c>
      <c r="AE150" s="631">
        <f t="shared" si="86"/>
        <v>0</v>
      </c>
      <c r="AF150" s="631">
        <f t="shared" si="86"/>
        <v>0</v>
      </c>
      <c r="AG150" s="631">
        <f t="shared" si="86"/>
        <v>0</v>
      </c>
      <c r="AH150" s="631">
        <f t="shared" si="86"/>
        <v>0</v>
      </c>
      <c r="AI150" s="631">
        <f t="shared" si="86"/>
        <v>0</v>
      </c>
      <c r="AJ150" s="631">
        <f t="shared" si="86"/>
        <v>0</v>
      </c>
      <c r="AK150" s="631">
        <f t="shared" si="86"/>
        <v>0</v>
      </c>
      <c r="AL150" s="631">
        <f t="shared" si="86"/>
        <v>0</v>
      </c>
      <c r="AM150" s="631">
        <f t="shared" si="86"/>
        <v>0</v>
      </c>
      <c r="AN150" s="631">
        <f t="shared" si="86"/>
        <v>0</v>
      </c>
      <c r="AO150" s="631">
        <f t="shared" si="86"/>
        <v>0</v>
      </c>
      <c r="AP150" s="632">
        <f t="shared" si="84"/>
        <v>0</v>
      </c>
      <c r="AQ150" s="633">
        <f t="shared" si="65"/>
        <v>0</v>
      </c>
    </row>
    <row r="151" spans="1:43" ht="15" customHeight="1" x14ac:dyDescent="0.45">
      <c r="A151" s="239" t="s">
        <v>696</v>
      </c>
      <c r="B151" s="636" t="str">
        <v>Third-party Development Management/Owner's Rep</v>
      </c>
      <c r="C151" s="630" t="s">
        <v>679</v>
      </c>
      <c r="D151" s="631">
        <v>0</v>
      </c>
      <c r="E151" s="631">
        <f t="shared" si="85"/>
        <v>0</v>
      </c>
      <c r="F151" s="631">
        <f t="shared" si="86"/>
        <v>0</v>
      </c>
      <c r="G151" s="631">
        <f t="shared" si="86"/>
        <v>0</v>
      </c>
      <c r="H151" s="631">
        <f t="shared" si="86"/>
        <v>0</v>
      </c>
      <c r="I151" s="631">
        <f t="shared" si="86"/>
        <v>0</v>
      </c>
      <c r="J151" s="631">
        <f t="shared" si="86"/>
        <v>0</v>
      </c>
      <c r="K151" s="631">
        <f t="shared" si="86"/>
        <v>0</v>
      </c>
      <c r="L151" s="631">
        <f t="shared" si="86"/>
        <v>0</v>
      </c>
      <c r="M151" s="631">
        <f t="shared" si="86"/>
        <v>0</v>
      </c>
      <c r="N151" s="631">
        <f t="shared" si="86"/>
        <v>0</v>
      </c>
      <c r="O151" s="631">
        <f t="shared" si="86"/>
        <v>0</v>
      </c>
      <c r="P151" s="631">
        <f t="shared" si="86"/>
        <v>0</v>
      </c>
      <c r="Q151" s="631">
        <f t="shared" si="86"/>
        <v>0</v>
      </c>
      <c r="R151" s="631">
        <f t="shared" si="86"/>
        <v>0</v>
      </c>
      <c r="S151" s="631">
        <f t="shared" si="86"/>
        <v>0</v>
      </c>
      <c r="T151" s="631">
        <f t="shared" si="86"/>
        <v>0</v>
      </c>
      <c r="U151" s="631">
        <f t="shared" si="86"/>
        <v>0</v>
      </c>
      <c r="V151" s="631">
        <f t="shared" si="86"/>
        <v>0</v>
      </c>
      <c r="W151" s="631">
        <f t="shared" si="86"/>
        <v>0</v>
      </c>
      <c r="X151" s="631">
        <f t="shared" si="86"/>
        <v>0</v>
      </c>
      <c r="Y151" s="631">
        <f t="shared" si="86"/>
        <v>0</v>
      </c>
      <c r="Z151" s="631">
        <f t="shared" si="86"/>
        <v>0</v>
      </c>
      <c r="AA151" s="631">
        <f t="shared" si="86"/>
        <v>0</v>
      </c>
      <c r="AB151" s="631">
        <f t="shared" si="86"/>
        <v>0</v>
      </c>
      <c r="AC151" s="631">
        <f t="shared" si="86"/>
        <v>0</v>
      </c>
      <c r="AD151" s="631">
        <f t="shared" si="86"/>
        <v>0</v>
      </c>
      <c r="AE151" s="631">
        <f t="shared" si="86"/>
        <v>0</v>
      </c>
      <c r="AF151" s="631">
        <f t="shared" si="86"/>
        <v>0</v>
      </c>
      <c r="AG151" s="631">
        <f t="shared" si="86"/>
        <v>0</v>
      </c>
      <c r="AH151" s="631">
        <f t="shared" si="86"/>
        <v>0</v>
      </c>
      <c r="AI151" s="631">
        <f t="shared" si="86"/>
        <v>0</v>
      </c>
      <c r="AJ151" s="631">
        <f t="shared" si="86"/>
        <v>0</v>
      </c>
      <c r="AK151" s="631">
        <f t="shared" si="86"/>
        <v>0</v>
      </c>
      <c r="AL151" s="631">
        <f t="shared" si="86"/>
        <v>0</v>
      </c>
      <c r="AM151" s="631">
        <f t="shared" si="86"/>
        <v>0</v>
      </c>
      <c r="AN151" s="631">
        <f t="shared" si="86"/>
        <v>0</v>
      </c>
      <c r="AO151" s="631">
        <f t="shared" si="86"/>
        <v>0</v>
      </c>
      <c r="AP151" s="632">
        <f t="shared" si="84"/>
        <v>0</v>
      </c>
      <c r="AQ151" s="633">
        <f t="shared" si="65"/>
        <v>0</v>
      </c>
    </row>
    <row r="152" spans="1:43" ht="15" customHeight="1" x14ac:dyDescent="0.45">
      <c r="A152" s="239" t="s">
        <v>696</v>
      </c>
      <c r="B152" s="636" t="str">
        <v>Financial Consultant, Application Preparation, etc.</v>
      </c>
      <c r="C152" s="630" t="s">
        <v>671</v>
      </c>
      <c r="D152" s="631">
        <v>0</v>
      </c>
      <c r="E152" s="631">
        <f t="shared" si="85"/>
        <v>0</v>
      </c>
      <c r="F152" s="631">
        <f t="shared" si="86"/>
        <v>0</v>
      </c>
      <c r="G152" s="631">
        <f t="shared" si="86"/>
        <v>0</v>
      </c>
      <c r="H152" s="631">
        <f t="shared" si="86"/>
        <v>0</v>
      </c>
      <c r="I152" s="631">
        <f t="shared" si="86"/>
        <v>0</v>
      </c>
      <c r="J152" s="631">
        <f t="shared" si="86"/>
        <v>0</v>
      </c>
      <c r="K152" s="631">
        <f t="shared" si="86"/>
        <v>0</v>
      </c>
      <c r="L152" s="631">
        <f t="shared" si="86"/>
        <v>0</v>
      </c>
      <c r="M152" s="631">
        <f t="shared" si="86"/>
        <v>0</v>
      </c>
      <c r="N152" s="631">
        <f t="shared" si="86"/>
        <v>0</v>
      </c>
      <c r="O152" s="631">
        <f t="shared" si="86"/>
        <v>0</v>
      </c>
      <c r="P152" s="631">
        <f t="shared" si="86"/>
        <v>0</v>
      </c>
      <c r="Q152" s="631">
        <f t="shared" si="86"/>
        <v>0</v>
      </c>
      <c r="R152" s="631">
        <f t="shared" si="86"/>
        <v>0</v>
      </c>
      <c r="S152" s="631">
        <f t="shared" si="86"/>
        <v>0</v>
      </c>
      <c r="T152" s="631">
        <f t="shared" si="86"/>
        <v>0</v>
      </c>
      <c r="U152" s="631">
        <f t="shared" si="86"/>
        <v>0</v>
      </c>
      <c r="V152" s="631">
        <f t="shared" si="86"/>
        <v>0</v>
      </c>
      <c r="W152" s="631">
        <f t="shared" si="86"/>
        <v>0</v>
      </c>
      <c r="X152" s="631">
        <f t="shared" si="86"/>
        <v>0</v>
      </c>
      <c r="Y152" s="631">
        <f t="shared" si="86"/>
        <v>0</v>
      </c>
      <c r="Z152" s="631">
        <f t="shared" si="86"/>
        <v>0</v>
      </c>
      <c r="AA152" s="631">
        <f t="shared" si="86"/>
        <v>0</v>
      </c>
      <c r="AB152" s="631">
        <f t="shared" si="86"/>
        <v>0</v>
      </c>
      <c r="AC152" s="631">
        <f t="shared" si="86"/>
        <v>0</v>
      </c>
      <c r="AD152" s="631">
        <f t="shared" si="86"/>
        <v>0</v>
      </c>
      <c r="AE152" s="631">
        <f t="shared" si="86"/>
        <v>0</v>
      </c>
      <c r="AF152" s="631">
        <f t="shared" si="86"/>
        <v>0</v>
      </c>
      <c r="AG152" s="631">
        <f t="shared" si="86"/>
        <v>0</v>
      </c>
      <c r="AH152" s="631">
        <f t="shared" si="86"/>
        <v>0</v>
      </c>
      <c r="AI152" s="631">
        <f t="shared" si="86"/>
        <v>0</v>
      </c>
      <c r="AJ152" s="631">
        <f t="shared" si="86"/>
        <v>0</v>
      </c>
      <c r="AK152" s="631">
        <f t="shared" si="86"/>
        <v>0</v>
      </c>
      <c r="AL152" s="631">
        <f t="shared" si="86"/>
        <v>0</v>
      </c>
      <c r="AM152" s="631">
        <f t="shared" si="86"/>
        <v>0</v>
      </c>
      <c r="AN152" s="631">
        <f t="shared" si="86"/>
        <v>0</v>
      </c>
      <c r="AO152" s="631">
        <f t="shared" si="86"/>
        <v>0</v>
      </c>
      <c r="AP152" s="632">
        <f t="shared" si="84"/>
        <v>0</v>
      </c>
      <c r="AQ152" s="633">
        <f t="shared" si="65"/>
        <v>0</v>
      </c>
    </row>
    <row r="153" spans="1:43" ht="15" customHeight="1" x14ac:dyDescent="0.45">
      <c r="A153" s="239" t="s">
        <v>696</v>
      </c>
      <c r="B153" s="636" t="str">
        <v>Other Consultant Fees</v>
      </c>
      <c r="C153" s="630" t="s">
        <v>679</v>
      </c>
      <c r="D153" s="631">
        <v>0</v>
      </c>
      <c r="E153" s="631">
        <f t="shared" si="85"/>
        <v>0</v>
      </c>
      <c r="F153" s="631">
        <f t="shared" si="86"/>
        <v>0</v>
      </c>
      <c r="G153" s="631">
        <f t="shared" si="86"/>
        <v>0</v>
      </c>
      <c r="H153" s="631">
        <f t="shared" si="86"/>
        <v>0</v>
      </c>
      <c r="I153" s="631">
        <f t="shared" si="86"/>
        <v>0</v>
      </c>
      <c r="J153" s="631">
        <f t="shared" si="86"/>
        <v>0</v>
      </c>
      <c r="K153" s="631">
        <f t="shared" si="86"/>
        <v>0</v>
      </c>
      <c r="L153" s="631">
        <f t="shared" si="86"/>
        <v>0</v>
      </c>
      <c r="M153" s="631">
        <f t="shared" si="86"/>
        <v>0</v>
      </c>
      <c r="N153" s="631">
        <f t="shared" si="86"/>
        <v>0</v>
      </c>
      <c r="O153" s="631">
        <f t="shared" si="86"/>
        <v>0</v>
      </c>
      <c r="P153" s="631">
        <f t="shared" si="86"/>
        <v>0</v>
      </c>
      <c r="Q153" s="631">
        <f t="shared" si="86"/>
        <v>0</v>
      </c>
      <c r="R153" s="631">
        <f t="shared" si="86"/>
        <v>0</v>
      </c>
      <c r="S153" s="631">
        <f t="shared" si="86"/>
        <v>0</v>
      </c>
      <c r="T153" s="631">
        <f t="shared" si="86"/>
        <v>0</v>
      </c>
      <c r="U153" s="631">
        <f t="shared" si="86"/>
        <v>0</v>
      </c>
      <c r="V153" s="631">
        <f t="shared" si="86"/>
        <v>0</v>
      </c>
      <c r="W153" s="631">
        <f t="shared" si="86"/>
        <v>0</v>
      </c>
      <c r="X153" s="631">
        <f t="shared" si="86"/>
        <v>0</v>
      </c>
      <c r="Y153" s="631">
        <f t="shared" si="86"/>
        <v>0</v>
      </c>
      <c r="Z153" s="631">
        <f t="shared" si="86"/>
        <v>0</v>
      </c>
      <c r="AA153" s="631">
        <f t="shared" si="86"/>
        <v>0</v>
      </c>
      <c r="AB153" s="631">
        <f t="shared" si="86"/>
        <v>0</v>
      </c>
      <c r="AC153" s="631">
        <f t="shared" si="86"/>
        <v>0</v>
      </c>
      <c r="AD153" s="631">
        <f t="shared" si="86"/>
        <v>0</v>
      </c>
      <c r="AE153" s="631">
        <f t="shared" si="86"/>
        <v>0</v>
      </c>
      <c r="AF153" s="631">
        <f t="shared" si="86"/>
        <v>0</v>
      </c>
      <c r="AG153" s="631">
        <f t="shared" si="86"/>
        <v>0</v>
      </c>
      <c r="AH153" s="631">
        <f t="shared" si="86"/>
        <v>0</v>
      </c>
      <c r="AI153" s="631">
        <f t="shared" si="86"/>
        <v>0</v>
      </c>
      <c r="AJ153" s="631">
        <f t="shared" si="86"/>
        <v>0</v>
      </c>
      <c r="AK153" s="631">
        <f t="shared" si="86"/>
        <v>0</v>
      </c>
      <c r="AL153" s="631">
        <f t="shared" si="86"/>
        <v>0</v>
      </c>
      <c r="AM153" s="631">
        <f t="shared" si="86"/>
        <v>0</v>
      </c>
      <c r="AN153" s="631">
        <f t="shared" si="86"/>
        <v>0</v>
      </c>
      <c r="AO153" s="631">
        <f t="shared" si="86"/>
        <v>0</v>
      </c>
      <c r="AP153" s="632">
        <f t="shared" si="84"/>
        <v>0</v>
      </c>
      <c r="AQ153" s="633">
        <f t="shared" si="65"/>
        <v>0</v>
      </c>
    </row>
    <row r="154" spans="1:43" ht="15" customHeight="1" x14ac:dyDescent="0.45">
      <c r="A154" s="239" t="s">
        <v>676</v>
      </c>
      <c r="B154" s="650"/>
      <c r="C154" s="765" t="s">
        <v>596</v>
      </c>
      <c r="D154" s="759">
        <v>0</v>
      </c>
      <c r="E154" s="759">
        <f>SUM(E147:E153)</f>
        <v>0</v>
      </c>
      <c r="F154" s="759">
        <f t="shared" ref="F154:AO154" si="87">SUM(F147:F153)</f>
        <v>0</v>
      </c>
      <c r="G154" s="759" t="e">
        <f t="shared" si="87"/>
        <v>#DIV/0!</v>
      </c>
      <c r="H154" s="759" t="e">
        <f t="shared" si="87"/>
        <v>#DIV/0!</v>
      </c>
      <c r="I154" s="759" t="e">
        <f t="shared" si="87"/>
        <v>#DIV/0!</v>
      </c>
      <c r="J154" s="759" t="e">
        <f t="shared" si="87"/>
        <v>#DIV/0!</v>
      </c>
      <c r="K154" s="759" t="e">
        <f t="shared" si="87"/>
        <v>#DIV/0!</v>
      </c>
      <c r="L154" s="759" t="e">
        <f t="shared" si="87"/>
        <v>#DIV/0!</v>
      </c>
      <c r="M154" s="759" t="e">
        <f t="shared" si="87"/>
        <v>#DIV/0!</v>
      </c>
      <c r="N154" s="759" t="e">
        <f t="shared" si="87"/>
        <v>#DIV/0!</v>
      </c>
      <c r="O154" s="759" t="e">
        <f t="shared" si="87"/>
        <v>#DIV/0!</v>
      </c>
      <c r="P154" s="759" t="e">
        <f t="shared" si="87"/>
        <v>#DIV/0!</v>
      </c>
      <c r="Q154" s="759" t="e">
        <f t="shared" si="87"/>
        <v>#DIV/0!</v>
      </c>
      <c r="R154" s="759" t="e">
        <f t="shared" si="87"/>
        <v>#DIV/0!</v>
      </c>
      <c r="S154" s="759" t="e">
        <f t="shared" si="87"/>
        <v>#DIV/0!</v>
      </c>
      <c r="T154" s="759" t="e">
        <f t="shared" si="87"/>
        <v>#DIV/0!</v>
      </c>
      <c r="U154" s="759" t="e">
        <f t="shared" si="87"/>
        <v>#DIV/0!</v>
      </c>
      <c r="V154" s="759" t="e">
        <f t="shared" si="87"/>
        <v>#DIV/0!</v>
      </c>
      <c r="W154" s="759" t="e">
        <f t="shared" si="87"/>
        <v>#DIV/0!</v>
      </c>
      <c r="X154" s="759" t="e">
        <f t="shared" si="87"/>
        <v>#DIV/0!</v>
      </c>
      <c r="Y154" s="759" t="e">
        <f t="shared" si="87"/>
        <v>#DIV/0!</v>
      </c>
      <c r="Z154" s="759" t="e">
        <f t="shared" si="87"/>
        <v>#DIV/0!</v>
      </c>
      <c r="AA154" s="759" t="e">
        <f t="shared" si="87"/>
        <v>#DIV/0!</v>
      </c>
      <c r="AB154" s="759" t="e">
        <f t="shared" si="87"/>
        <v>#DIV/0!</v>
      </c>
      <c r="AC154" s="759" t="e">
        <f t="shared" si="87"/>
        <v>#DIV/0!</v>
      </c>
      <c r="AD154" s="759" t="e">
        <f t="shared" si="87"/>
        <v>#DIV/0!</v>
      </c>
      <c r="AE154" s="759" t="e">
        <f t="shared" si="87"/>
        <v>#DIV/0!</v>
      </c>
      <c r="AF154" s="759" t="e">
        <f t="shared" si="87"/>
        <v>#DIV/0!</v>
      </c>
      <c r="AG154" s="759" t="e">
        <f t="shared" si="87"/>
        <v>#DIV/0!</v>
      </c>
      <c r="AH154" s="759" t="e">
        <f t="shared" si="87"/>
        <v>#DIV/0!</v>
      </c>
      <c r="AI154" s="759" t="e">
        <f t="shared" si="87"/>
        <v>#DIV/0!</v>
      </c>
      <c r="AJ154" s="759" t="e">
        <f t="shared" si="87"/>
        <v>#DIV/0!</v>
      </c>
      <c r="AK154" s="759" t="e">
        <f t="shared" si="87"/>
        <v>#DIV/0!</v>
      </c>
      <c r="AL154" s="759" t="e">
        <f t="shared" si="87"/>
        <v>#DIV/0!</v>
      </c>
      <c r="AM154" s="759" t="e">
        <f t="shared" si="87"/>
        <v>#DIV/0!</v>
      </c>
      <c r="AN154" s="759" t="e">
        <f t="shared" si="87"/>
        <v>#DIV/0!</v>
      </c>
      <c r="AO154" s="759" t="e">
        <f t="shared" si="87"/>
        <v>#DIV/0!</v>
      </c>
      <c r="AP154" s="648" t="e">
        <f t="shared" si="84"/>
        <v>#DIV/0!</v>
      </c>
      <c r="AQ154" s="649" t="e">
        <f t="shared" si="65"/>
        <v>#DIV/0!</v>
      </c>
    </row>
    <row r="155" spans="1:43" ht="15" customHeight="1" x14ac:dyDescent="0.45">
      <c r="A155" s="239" t="s">
        <v>676</v>
      </c>
      <c r="B155" s="600" t="str" cm="1">
        <f t="array" ref="B155:B161">'Development Budget'!A120:A126</f>
        <v>Project Reserves</v>
      </c>
      <c r="C155" s="601" t="s">
        <v>694</v>
      </c>
      <c r="D155" s="601" t="s">
        <v>94</v>
      </c>
      <c r="E155" s="601"/>
      <c r="F155" s="601"/>
      <c r="G155" s="601"/>
      <c r="H155" s="601"/>
      <c r="I155" s="601"/>
      <c r="J155" s="601"/>
      <c r="K155" s="601"/>
      <c r="L155" s="601"/>
      <c r="M155" s="601"/>
      <c r="N155" s="601"/>
      <c r="O155" s="601"/>
      <c r="P155" s="601"/>
      <c r="Q155" s="601"/>
      <c r="R155" s="601"/>
      <c r="S155" s="601"/>
      <c r="T155" s="601"/>
      <c r="U155" s="601"/>
      <c r="V155" s="601"/>
      <c r="W155" s="601"/>
      <c r="X155" s="601"/>
      <c r="Y155" s="601"/>
      <c r="Z155" s="601"/>
      <c r="AA155" s="601"/>
      <c r="AB155" s="601"/>
      <c r="AC155" s="601"/>
      <c r="AD155" s="601"/>
      <c r="AE155" s="601"/>
      <c r="AF155" s="601"/>
      <c r="AG155" s="601"/>
      <c r="AH155" s="601"/>
      <c r="AI155" s="601"/>
      <c r="AJ155" s="601"/>
      <c r="AK155" s="601"/>
      <c r="AL155" s="601"/>
      <c r="AM155" s="601"/>
      <c r="AN155" s="601"/>
      <c r="AO155" s="601"/>
      <c r="AP155" s="608"/>
      <c r="AQ155" s="609"/>
    </row>
    <row r="156" spans="1:43" ht="15" customHeight="1" x14ac:dyDescent="0.45">
      <c r="A156" s="239" t="s">
        <v>696</v>
      </c>
      <c r="B156" s="636" t="str">
        <v>Rent-up Reserves</v>
      </c>
      <c r="C156" s="630" t="s">
        <v>672</v>
      </c>
      <c r="D156" s="631" cm="1">
        <f t="array" ref="D156:D162">'Development Budget'!B121:B127</f>
        <v>0</v>
      </c>
      <c r="E156" s="631">
        <f t="shared" ref="E156:T161" si="88">IF($C156="S-Curve",$D156*E$166,IF($C156="Linear",$D156*E$167,IF($C156="Closing",$D156*E$168,IF($C156="Completion",$D156*E$169,IF($C156="Conversion",$D156*E$170,0)))))</f>
        <v>0</v>
      </c>
      <c r="F156" s="631">
        <f t="shared" si="88"/>
        <v>0</v>
      </c>
      <c r="G156" s="631">
        <f t="shared" si="88"/>
        <v>0</v>
      </c>
      <c r="H156" s="631">
        <f t="shared" si="88"/>
        <v>0</v>
      </c>
      <c r="I156" s="631">
        <f t="shared" si="88"/>
        <v>0</v>
      </c>
      <c r="J156" s="631">
        <f t="shared" si="88"/>
        <v>0</v>
      </c>
      <c r="K156" s="631">
        <f t="shared" si="88"/>
        <v>0</v>
      </c>
      <c r="L156" s="631">
        <f t="shared" si="88"/>
        <v>0</v>
      </c>
      <c r="M156" s="631">
        <f t="shared" si="88"/>
        <v>0</v>
      </c>
      <c r="N156" s="631">
        <f t="shared" si="88"/>
        <v>0</v>
      </c>
      <c r="O156" s="631">
        <f t="shared" si="88"/>
        <v>0</v>
      </c>
      <c r="P156" s="631">
        <f t="shared" si="88"/>
        <v>0</v>
      </c>
      <c r="Q156" s="631">
        <f t="shared" si="88"/>
        <v>0</v>
      </c>
      <c r="R156" s="631">
        <f t="shared" si="88"/>
        <v>0</v>
      </c>
      <c r="S156" s="631">
        <f t="shared" si="88"/>
        <v>0</v>
      </c>
      <c r="T156" s="631">
        <f t="shared" si="88"/>
        <v>0</v>
      </c>
      <c r="U156" s="631">
        <f t="shared" ref="F156:AO161" si="89">IF($C156="S-Curve",$D156*U$166,IF($C156="Linear",$D156*U$167,IF($C156="Closing",$D156*U$168,IF($C156="Completion",$D156*U$169,IF($C156="Conversion",$D156*U$170,0)))))</f>
        <v>0</v>
      </c>
      <c r="V156" s="631">
        <f t="shared" si="89"/>
        <v>0</v>
      </c>
      <c r="W156" s="631">
        <f t="shared" si="89"/>
        <v>0</v>
      </c>
      <c r="X156" s="631">
        <f t="shared" si="89"/>
        <v>0</v>
      </c>
      <c r="Y156" s="631">
        <f t="shared" si="89"/>
        <v>0</v>
      </c>
      <c r="Z156" s="631">
        <f t="shared" si="89"/>
        <v>0</v>
      </c>
      <c r="AA156" s="631">
        <f t="shared" si="89"/>
        <v>0</v>
      </c>
      <c r="AB156" s="631">
        <f t="shared" si="89"/>
        <v>0</v>
      </c>
      <c r="AC156" s="631">
        <f t="shared" si="89"/>
        <v>0</v>
      </c>
      <c r="AD156" s="631">
        <f t="shared" si="89"/>
        <v>0</v>
      </c>
      <c r="AE156" s="631">
        <f t="shared" si="89"/>
        <v>0</v>
      </c>
      <c r="AF156" s="631">
        <f t="shared" si="89"/>
        <v>0</v>
      </c>
      <c r="AG156" s="631">
        <f t="shared" si="89"/>
        <v>0</v>
      </c>
      <c r="AH156" s="631">
        <f t="shared" si="89"/>
        <v>0</v>
      </c>
      <c r="AI156" s="631">
        <f t="shared" si="89"/>
        <v>0</v>
      </c>
      <c r="AJ156" s="631">
        <f t="shared" si="89"/>
        <v>0</v>
      </c>
      <c r="AK156" s="631">
        <f t="shared" si="89"/>
        <v>0</v>
      </c>
      <c r="AL156" s="631">
        <f t="shared" si="89"/>
        <v>0</v>
      </c>
      <c r="AM156" s="631">
        <f t="shared" si="89"/>
        <v>0</v>
      </c>
      <c r="AN156" s="631">
        <f t="shared" si="89"/>
        <v>0</v>
      </c>
      <c r="AO156" s="631">
        <f t="shared" si="89"/>
        <v>0</v>
      </c>
      <c r="AP156" s="632">
        <f t="shared" ref="AP156:AP163" si="90">SUM(E156:AO156)</f>
        <v>0</v>
      </c>
      <c r="AQ156" s="633">
        <f t="shared" si="65"/>
        <v>0</v>
      </c>
    </row>
    <row r="157" spans="1:43" ht="15" customHeight="1" x14ac:dyDescent="0.45">
      <c r="A157" s="239" t="s">
        <v>696</v>
      </c>
      <c r="B157" s="636" t="str">
        <v>Operating Reserves</v>
      </c>
      <c r="C157" s="630" t="s">
        <v>673</v>
      </c>
      <c r="D157" s="631">
        <v>0</v>
      </c>
      <c r="E157" s="631">
        <f t="shared" si="88"/>
        <v>0</v>
      </c>
      <c r="F157" s="631">
        <f t="shared" si="89"/>
        <v>0</v>
      </c>
      <c r="G157" s="631">
        <f t="shared" si="89"/>
        <v>0</v>
      </c>
      <c r="H157" s="631">
        <f t="shared" si="89"/>
        <v>0</v>
      </c>
      <c r="I157" s="631">
        <f t="shared" si="89"/>
        <v>0</v>
      </c>
      <c r="J157" s="631">
        <f t="shared" si="89"/>
        <v>0</v>
      </c>
      <c r="K157" s="631">
        <f t="shared" si="89"/>
        <v>0</v>
      </c>
      <c r="L157" s="631">
        <f t="shared" si="89"/>
        <v>0</v>
      </c>
      <c r="M157" s="631">
        <f t="shared" si="89"/>
        <v>0</v>
      </c>
      <c r="N157" s="631">
        <f t="shared" si="89"/>
        <v>0</v>
      </c>
      <c r="O157" s="631">
        <f t="shared" si="89"/>
        <v>0</v>
      </c>
      <c r="P157" s="631">
        <f t="shared" si="89"/>
        <v>0</v>
      </c>
      <c r="Q157" s="631">
        <f t="shared" si="89"/>
        <v>0</v>
      </c>
      <c r="R157" s="631">
        <f t="shared" si="89"/>
        <v>0</v>
      </c>
      <c r="S157" s="631">
        <f t="shared" si="89"/>
        <v>0</v>
      </c>
      <c r="T157" s="631">
        <f t="shared" si="89"/>
        <v>0</v>
      </c>
      <c r="U157" s="631">
        <f t="shared" si="89"/>
        <v>0</v>
      </c>
      <c r="V157" s="631">
        <f t="shared" si="89"/>
        <v>0</v>
      </c>
      <c r="W157" s="631">
        <f t="shared" si="89"/>
        <v>0</v>
      </c>
      <c r="X157" s="631">
        <f t="shared" si="89"/>
        <v>0</v>
      </c>
      <c r="Y157" s="631">
        <f t="shared" si="89"/>
        <v>0</v>
      </c>
      <c r="Z157" s="631">
        <f t="shared" si="89"/>
        <v>0</v>
      </c>
      <c r="AA157" s="631">
        <f t="shared" si="89"/>
        <v>0</v>
      </c>
      <c r="AB157" s="631">
        <f t="shared" si="89"/>
        <v>0</v>
      </c>
      <c r="AC157" s="631">
        <f t="shared" si="89"/>
        <v>0</v>
      </c>
      <c r="AD157" s="631">
        <f t="shared" si="89"/>
        <v>0</v>
      </c>
      <c r="AE157" s="631">
        <f t="shared" si="89"/>
        <v>0</v>
      </c>
      <c r="AF157" s="631">
        <f t="shared" si="89"/>
        <v>0</v>
      </c>
      <c r="AG157" s="631">
        <f t="shared" si="89"/>
        <v>0</v>
      </c>
      <c r="AH157" s="631">
        <f t="shared" si="89"/>
        <v>0</v>
      </c>
      <c r="AI157" s="631">
        <f t="shared" si="89"/>
        <v>0</v>
      </c>
      <c r="AJ157" s="631">
        <f t="shared" si="89"/>
        <v>0</v>
      </c>
      <c r="AK157" s="631">
        <f t="shared" si="89"/>
        <v>0</v>
      </c>
      <c r="AL157" s="631">
        <f t="shared" si="89"/>
        <v>0</v>
      </c>
      <c r="AM157" s="631">
        <f t="shared" si="89"/>
        <v>0</v>
      </c>
      <c r="AN157" s="631">
        <f t="shared" si="89"/>
        <v>0</v>
      </c>
      <c r="AO157" s="631">
        <f t="shared" si="89"/>
        <v>0</v>
      </c>
      <c r="AP157" s="632">
        <f t="shared" si="90"/>
        <v>0</v>
      </c>
      <c r="AQ157" s="633">
        <f t="shared" si="65"/>
        <v>0</v>
      </c>
    </row>
    <row r="158" spans="1:43" ht="15" customHeight="1" x14ac:dyDescent="0.45">
      <c r="A158" s="239" t="s">
        <v>696</v>
      </c>
      <c r="B158" s="636" t="str">
        <v>Replacement Reserves</v>
      </c>
      <c r="C158" s="630" t="s">
        <v>673</v>
      </c>
      <c r="D158" s="631">
        <v>0</v>
      </c>
      <c r="E158" s="631">
        <f t="shared" si="88"/>
        <v>0</v>
      </c>
      <c r="F158" s="631">
        <f t="shared" si="89"/>
        <v>0</v>
      </c>
      <c r="G158" s="631">
        <f t="shared" si="89"/>
        <v>0</v>
      </c>
      <c r="H158" s="631">
        <f t="shared" si="89"/>
        <v>0</v>
      </c>
      <c r="I158" s="631">
        <f t="shared" si="89"/>
        <v>0</v>
      </c>
      <c r="J158" s="631">
        <f t="shared" si="89"/>
        <v>0</v>
      </c>
      <c r="K158" s="631">
        <f t="shared" si="89"/>
        <v>0</v>
      </c>
      <c r="L158" s="631">
        <f t="shared" si="89"/>
        <v>0</v>
      </c>
      <c r="M158" s="631">
        <f t="shared" si="89"/>
        <v>0</v>
      </c>
      <c r="N158" s="631">
        <f t="shared" si="89"/>
        <v>0</v>
      </c>
      <c r="O158" s="631">
        <f t="shared" si="89"/>
        <v>0</v>
      </c>
      <c r="P158" s="631">
        <f t="shared" si="89"/>
        <v>0</v>
      </c>
      <c r="Q158" s="631">
        <f t="shared" si="89"/>
        <v>0</v>
      </c>
      <c r="R158" s="631">
        <f t="shared" si="89"/>
        <v>0</v>
      </c>
      <c r="S158" s="631">
        <f t="shared" si="89"/>
        <v>0</v>
      </c>
      <c r="T158" s="631">
        <f t="shared" si="89"/>
        <v>0</v>
      </c>
      <c r="U158" s="631">
        <f t="shared" si="89"/>
        <v>0</v>
      </c>
      <c r="V158" s="631">
        <f t="shared" si="89"/>
        <v>0</v>
      </c>
      <c r="W158" s="631">
        <f t="shared" si="89"/>
        <v>0</v>
      </c>
      <c r="X158" s="631">
        <f t="shared" si="89"/>
        <v>0</v>
      </c>
      <c r="Y158" s="631">
        <f t="shared" si="89"/>
        <v>0</v>
      </c>
      <c r="Z158" s="631">
        <f t="shared" si="89"/>
        <v>0</v>
      </c>
      <c r="AA158" s="631">
        <f t="shared" si="89"/>
        <v>0</v>
      </c>
      <c r="AB158" s="631">
        <f t="shared" si="89"/>
        <v>0</v>
      </c>
      <c r="AC158" s="631">
        <f t="shared" si="89"/>
        <v>0</v>
      </c>
      <c r="AD158" s="631">
        <f t="shared" si="89"/>
        <v>0</v>
      </c>
      <c r="AE158" s="631">
        <f t="shared" si="89"/>
        <v>0</v>
      </c>
      <c r="AF158" s="631">
        <f t="shared" si="89"/>
        <v>0</v>
      </c>
      <c r="AG158" s="631">
        <f t="shared" si="89"/>
        <v>0</v>
      </c>
      <c r="AH158" s="631">
        <f t="shared" si="89"/>
        <v>0</v>
      </c>
      <c r="AI158" s="631">
        <f t="shared" si="89"/>
        <v>0</v>
      </c>
      <c r="AJ158" s="631">
        <f t="shared" si="89"/>
        <v>0</v>
      </c>
      <c r="AK158" s="631">
        <f t="shared" si="89"/>
        <v>0</v>
      </c>
      <c r="AL158" s="631">
        <f t="shared" si="89"/>
        <v>0</v>
      </c>
      <c r="AM158" s="631">
        <f t="shared" si="89"/>
        <v>0</v>
      </c>
      <c r="AN158" s="631">
        <f t="shared" si="89"/>
        <v>0</v>
      </c>
      <c r="AO158" s="631">
        <f t="shared" si="89"/>
        <v>0</v>
      </c>
      <c r="AP158" s="632">
        <f t="shared" si="90"/>
        <v>0</v>
      </c>
      <c r="AQ158" s="633">
        <f t="shared" si="65"/>
        <v>0</v>
      </c>
    </row>
    <row r="159" spans="1:43" ht="15" customHeight="1" x14ac:dyDescent="0.45">
      <c r="A159" s="239" t="s">
        <v>696</v>
      </c>
      <c r="B159" s="636" t="str">
        <v>Debt Service Reserves</v>
      </c>
      <c r="C159" s="630" t="s">
        <v>672</v>
      </c>
      <c r="D159" s="631">
        <v>0</v>
      </c>
      <c r="E159" s="631">
        <f t="shared" si="88"/>
        <v>0</v>
      </c>
      <c r="F159" s="631">
        <f t="shared" si="89"/>
        <v>0</v>
      </c>
      <c r="G159" s="631">
        <f t="shared" si="89"/>
        <v>0</v>
      </c>
      <c r="H159" s="631">
        <f t="shared" si="89"/>
        <v>0</v>
      </c>
      <c r="I159" s="631">
        <f t="shared" si="89"/>
        <v>0</v>
      </c>
      <c r="J159" s="631">
        <f t="shared" si="89"/>
        <v>0</v>
      </c>
      <c r="K159" s="631">
        <f t="shared" si="89"/>
        <v>0</v>
      </c>
      <c r="L159" s="631">
        <f t="shared" si="89"/>
        <v>0</v>
      </c>
      <c r="M159" s="631">
        <f t="shared" si="89"/>
        <v>0</v>
      </c>
      <c r="N159" s="631">
        <f t="shared" si="89"/>
        <v>0</v>
      </c>
      <c r="O159" s="631">
        <f t="shared" si="89"/>
        <v>0</v>
      </c>
      <c r="P159" s="631">
        <f t="shared" si="89"/>
        <v>0</v>
      </c>
      <c r="Q159" s="631">
        <f t="shared" si="89"/>
        <v>0</v>
      </c>
      <c r="R159" s="631">
        <f t="shared" si="89"/>
        <v>0</v>
      </c>
      <c r="S159" s="631">
        <f t="shared" si="89"/>
        <v>0</v>
      </c>
      <c r="T159" s="631">
        <f t="shared" si="89"/>
        <v>0</v>
      </c>
      <c r="U159" s="631">
        <f t="shared" si="89"/>
        <v>0</v>
      </c>
      <c r="V159" s="631">
        <f t="shared" si="89"/>
        <v>0</v>
      </c>
      <c r="W159" s="631">
        <f t="shared" si="89"/>
        <v>0</v>
      </c>
      <c r="X159" s="631">
        <f t="shared" si="89"/>
        <v>0</v>
      </c>
      <c r="Y159" s="631">
        <f t="shared" si="89"/>
        <v>0</v>
      </c>
      <c r="Z159" s="631">
        <f t="shared" si="89"/>
        <v>0</v>
      </c>
      <c r="AA159" s="631">
        <f t="shared" si="89"/>
        <v>0</v>
      </c>
      <c r="AB159" s="631">
        <f t="shared" si="89"/>
        <v>0</v>
      </c>
      <c r="AC159" s="631">
        <f t="shared" si="89"/>
        <v>0</v>
      </c>
      <c r="AD159" s="631">
        <f t="shared" si="89"/>
        <v>0</v>
      </c>
      <c r="AE159" s="631">
        <f t="shared" si="89"/>
        <v>0</v>
      </c>
      <c r="AF159" s="631">
        <f t="shared" si="89"/>
        <v>0</v>
      </c>
      <c r="AG159" s="631">
        <f t="shared" si="89"/>
        <v>0</v>
      </c>
      <c r="AH159" s="631">
        <f t="shared" si="89"/>
        <v>0</v>
      </c>
      <c r="AI159" s="631">
        <f t="shared" si="89"/>
        <v>0</v>
      </c>
      <c r="AJ159" s="631">
        <f t="shared" si="89"/>
        <v>0</v>
      </c>
      <c r="AK159" s="631">
        <f t="shared" si="89"/>
        <v>0</v>
      </c>
      <c r="AL159" s="631">
        <f t="shared" si="89"/>
        <v>0</v>
      </c>
      <c r="AM159" s="631">
        <f t="shared" si="89"/>
        <v>0</v>
      </c>
      <c r="AN159" s="631">
        <f t="shared" si="89"/>
        <v>0</v>
      </c>
      <c r="AO159" s="631">
        <f t="shared" si="89"/>
        <v>0</v>
      </c>
      <c r="AP159" s="632">
        <f t="shared" si="90"/>
        <v>0</v>
      </c>
      <c r="AQ159" s="633">
        <f t="shared" si="65"/>
        <v>0</v>
      </c>
    </row>
    <row r="160" spans="1:43" ht="15" customHeight="1" x14ac:dyDescent="0.45">
      <c r="A160" s="239" t="s">
        <v>696</v>
      </c>
      <c r="B160" s="636" t="str">
        <v>Other (Specify)</v>
      </c>
      <c r="C160" s="630" t="s">
        <v>679</v>
      </c>
      <c r="D160" s="631">
        <v>0</v>
      </c>
      <c r="E160" s="631">
        <f t="shared" si="88"/>
        <v>0</v>
      </c>
      <c r="F160" s="631">
        <f t="shared" si="89"/>
        <v>0</v>
      </c>
      <c r="G160" s="631">
        <f t="shared" si="89"/>
        <v>0</v>
      </c>
      <c r="H160" s="631">
        <f t="shared" si="89"/>
        <v>0</v>
      </c>
      <c r="I160" s="631">
        <f t="shared" si="89"/>
        <v>0</v>
      </c>
      <c r="J160" s="631">
        <f t="shared" si="89"/>
        <v>0</v>
      </c>
      <c r="K160" s="631">
        <f t="shared" si="89"/>
        <v>0</v>
      </c>
      <c r="L160" s="631">
        <f t="shared" si="89"/>
        <v>0</v>
      </c>
      <c r="M160" s="631">
        <f t="shared" si="89"/>
        <v>0</v>
      </c>
      <c r="N160" s="631">
        <f t="shared" si="89"/>
        <v>0</v>
      </c>
      <c r="O160" s="631">
        <f t="shared" si="89"/>
        <v>0</v>
      </c>
      <c r="P160" s="631">
        <f t="shared" si="89"/>
        <v>0</v>
      </c>
      <c r="Q160" s="631">
        <f t="shared" si="89"/>
        <v>0</v>
      </c>
      <c r="R160" s="631">
        <f t="shared" si="89"/>
        <v>0</v>
      </c>
      <c r="S160" s="631">
        <f t="shared" si="89"/>
        <v>0</v>
      </c>
      <c r="T160" s="631">
        <f t="shared" si="89"/>
        <v>0</v>
      </c>
      <c r="U160" s="631">
        <f t="shared" si="89"/>
        <v>0</v>
      </c>
      <c r="V160" s="631">
        <f t="shared" si="89"/>
        <v>0</v>
      </c>
      <c r="W160" s="631">
        <f t="shared" si="89"/>
        <v>0</v>
      </c>
      <c r="X160" s="631">
        <f t="shared" si="89"/>
        <v>0</v>
      </c>
      <c r="Y160" s="631">
        <f t="shared" si="89"/>
        <v>0</v>
      </c>
      <c r="Z160" s="631">
        <f t="shared" si="89"/>
        <v>0</v>
      </c>
      <c r="AA160" s="631">
        <f t="shared" si="89"/>
        <v>0</v>
      </c>
      <c r="AB160" s="631">
        <f t="shared" si="89"/>
        <v>0</v>
      </c>
      <c r="AC160" s="631">
        <f t="shared" si="89"/>
        <v>0</v>
      </c>
      <c r="AD160" s="631">
        <f t="shared" si="89"/>
        <v>0</v>
      </c>
      <c r="AE160" s="631">
        <f t="shared" si="89"/>
        <v>0</v>
      </c>
      <c r="AF160" s="631">
        <f t="shared" si="89"/>
        <v>0</v>
      </c>
      <c r="AG160" s="631">
        <f t="shared" si="89"/>
        <v>0</v>
      </c>
      <c r="AH160" s="631">
        <f t="shared" si="89"/>
        <v>0</v>
      </c>
      <c r="AI160" s="631">
        <f t="shared" si="89"/>
        <v>0</v>
      </c>
      <c r="AJ160" s="631">
        <f t="shared" si="89"/>
        <v>0</v>
      </c>
      <c r="AK160" s="631">
        <f t="shared" si="89"/>
        <v>0</v>
      </c>
      <c r="AL160" s="631">
        <f t="shared" si="89"/>
        <v>0</v>
      </c>
      <c r="AM160" s="631">
        <f t="shared" si="89"/>
        <v>0</v>
      </c>
      <c r="AN160" s="631">
        <f t="shared" si="89"/>
        <v>0</v>
      </c>
      <c r="AO160" s="631">
        <f t="shared" si="89"/>
        <v>0</v>
      </c>
      <c r="AP160" s="632">
        <f t="shared" si="90"/>
        <v>0</v>
      </c>
      <c r="AQ160" s="633">
        <f t="shared" si="65"/>
        <v>0</v>
      </c>
    </row>
    <row r="161" spans="1:43" ht="15" customHeight="1" x14ac:dyDescent="0.45">
      <c r="A161" s="239" t="s">
        <v>696</v>
      </c>
      <c r="B161" s="636" t="str">
        <v>Other (Specify)</v>
      </c>
      <c r="C161" s="630" t="s">
        <v>679</v>
      </c>
      <c r="D161" s="631">
        <v>0</v>
      </c>
      <c r="E161" s="631">
        <f t="shared" si="88"/>
        <v>0</v>
      </c>
      <c r="F161" s="631">
        <f t="shared" si="89"/>
        <v>0</v>
      </c>
      <c r="G161" s="631">
        <f t="shared" si="89"/>
        <v>0</v>
      </c>
      <c r="H161" s="631">
        <f t="shared" si="89"/>
        <v>0</v>
      </c>
      <c r="I161" s="631">
        <f t="shared" si="89"/>
        <v>0</v>
      </c>
      <c r="J161" s="631">
        <f t="shared" si="89"/>
        <v>0</v>
      </c>
      <c r="K161" s="631">
        <f t="shared" si="89"/>
        <v>0</v>
      </c>
      <c r="L161" s="631">
        <f t="shared" si="89"/>
        <v>0</v>
      </c>
      <c r="M161" s="631">
        <f t="shared" si="89"/>
        <v>0</v>
      </c>
      <c r="N161" s="631">
        <f t="shared" si="89"/>
        <v>0</v>
      </c>
      <c r="O161" s="631">
        <f t="shared" si="89"/>
        <v>0</v>
      </c>
      <c r="P161" s="631">
        <f t="shared" si="89"/>
        <v>0</v>
      </c>
      <c r="Q161" s="631">
        <f t="shared" si="89"/>
        <v>0</v>
      </c>
      <c r="R161" s="631">
        <f t="shared" si="89"/>
        <v>0</v>
      </c>
      <c r="S161" s="631">
        <f t="shared" si="89"/>
        <v>0</v>
      </c>
      <c r="T161" s="631">
        <f t="shared" si="89"/>
        <v>0</v>
      </c>
      <c r="U161" s="631">
        <f t="shared" si="89"/>
        <v>0</v>
      </c>
      <c r="V161" s="631">
        <f t="shared" si="89"/>
        <v>0</v>
      </c>
      <c r="W161" s="631">
        <f t="shared" si="89"/>
        <v>0</v>
      </c>
      <c r="X161" s="631">
        <f t="shared" si="89"/>
        <v>0</v>
      </c>
      <c r="Y161" s="631">
        <f t="shared" si="89"/>
        <v>0</v>
      </c>
      <c r="Z161" s="631">
        <f t="shared" si="89"/>
        <v>0</v>
      </c>
      <c r="AA161" s="631">
        <f t="shared" si="89"/>
        <v>0</v>
      </c>
      <c r="AB161" s="631">
        <f t="shared" si="89"/>
        <v>0</v>
      </c>
      <c r="AC161" s="631">
        <f t="shared" si="89"/>
        <v>0</v>
      </c>
      <c r="AD161" s="631">
        <f t="shared" si="89"/>
        <v>0</v>
      </c>
      <c r="AE161" s="631">
        <f t="shared" si="89"/>
        <v>0</v>
      </c>
      <c r="AF161" s="631">
        <f t="shared" si="89"/>
        <v>0</v>
      </c>
      <c r="AG161" s="631">
        <f t="shared" si="89"/>
        <v>0</v>
      </c>
      <c r="AH161" s="631">
        <f t="shared" si="89"/>
        <v>0</v>
      </c>
      <c r="AI161" s="631">
        <f t="shared" si="89"/>
        <v>0</v>
      </c>
      <c r="AJ161" s="631">
        <f t="shared" si="89"/>
        <v>0</v>
      </c>
      <c r="AK161" s="631">
        <f t="shared" si="89"/>
        <v>0</v>
      </c>
      <c r="AL161" s="631">
        <f t="shared" si="89"/>
        <v>0</v>
      </c>
      <c r="AM161" s="631">
        <f t="shared" si="89"/>
        <v>0</v>
      </c>
      <c r="AN161" s="631">
        <f t="shared" si="89"/>
        <v>0</v>
      </c>
      <c r="AO161" s="631">
        <f t="shared" si="89"/>
        <v>0</v>
      </c>
      <c r="AP161" s="632">
        <f t="shared" si="90"/>
        <v>0</v>
      </c>
      <c r="AQ161" s="633">
        <f t="shared" si="65"/>
        <v>0</v>
      </c>
    </row>
    <row r="162" spans="1:43" ht="15" customHeight="1" x14ac:dyDescent="0.45">
      <c r="A162" s="239" t="s">
        <v>676</v>
      </c>
      <c r="B162" s="653"/>
      <c r="C162" s="654" t="s">
        <v>602</v>
      </c>
      <c r="D162" s="641">
        <v>0</v>
      </c>
      <c r="E162" s="641">
        <f>SUM(E156:E161)</f>
        <v>0</v>
      </c>
      <c r="F162" s="641">
        <f t="shared" ref="F162:AO162" si="91">SUM(F156:F161)</f>
        <v>0</v>
      </c>
      <c r="G162" s="641">
        <f t="shared" si="91"/>
        <v>0</v>
      </c>
      <c r="H162" s="641">
        <f t="shared" si="91"/>
        <v>0</v>
      </c>
      <c r="I162" s="641">
        <f t="shared" si="91"/>
        <v>0</v>
      </c>
      <c r="J162" s="641">
        <f t="shared" si="91"/>
        <v>0</v>
      </c>
      <c r="K162" s="641">
        <f t="shared" si="91"/>
        <v>0</v>
      </c>
      <c r="L162" s="641">
        <f t="shared" si="91"/>
        <v>0</v>
      </c>
      <c r="M162" s="641">
        <f t="shared" si="91"/>
        <v>0</v>
      </c>
      <c r="N162" s="641">
        <f t="shared" si="91"/>
        <v>0</v>
      </c>
      <c r="O162" s="641">
        <f t="shared" si="91"/>
        <v>0</v>
      </c>
      <c r="P162" s="641">
        <f t="shared" si="91"/>
        <v>0</v>
      </c>
      <c r="Q162" s="641">
        <f t="shared" si="91"/>
        <v>0</v>
      </c>
      <c r="R162" s="641">
        <f t="shared" si="91"/>
        <v>0</v>
      </c>
      <c r="S162" s="641">
        <f t="shared" si="91"/>
        <v>0</v>
      </c>
      <c r="T162" s="641">
        <f t="shared" si="91"/>
        <v>0</v>
      </c>
      <c r="U162" s="641">
        <f t="shared" si="91"/>
        <v>0</v>
      </c>
      <c r="V162" s="641">
        <f t="shared" si="91"/>
        <v>0</v>
      </c>
      <c r="W162" s="641">
        <f t="shared" si="91"/>
        <v>0</v>
      </c>
      <c r="X162" s="641">
        <f t="shared" si="91"/>
        <v>0</v>
      </c>
      <c r="Y162" s="641">
        <f t="shared" si="91"/>
        <v>0</v>
      </c>
      <c r="Z162" s="641">
        <f t="shared" si="91"/>
        <v>0</v>
      </c>
      <c r="AA162" s="641">
        <f t="shared" si="91"/>
        <v>0</v>
      </c>
      <c r="AB162" s="641">
        <f t="shared" si="91"/>
        <v>0</v>
      </c>
      <c r="AC162" s="641">
        <f t="shared" si="91"/>
        <v>0</v>
      </c>
      <c r="AD162" s="641">
        <f t="shared" si="91"/>
        <v>0</v>
      </c>
      <c r="AE162" s="641">
        <f t="shared" si="91"/>
        <v>0</v>
      </c>
      <c r="AF162" s="641">
        <f t="shared" si="91"/>
        <v>0</v>
      </c>
      <c r="AG162" s="641">
        <f t="shared" si="91"/>
        <v>0</v>
      </c>
      <c r="AH162" s="641">
        <f t="shared" si="91"/>
        <v>0</v>
      </c>
      <c r="AI162" s="641">
        <f t="shared" si="91"/>
        <v>0</v>
      </c>
      <c r="AJ162" s="641">
        <f t="shared" si="91"/>
        <v>0</v>
      </c>
      <c r="AK162" s="641">
        <f t="shared" si="91"/>
        <v>0</v>
      </c>
      <c r="AL162" s="641">
        <f t="shared" si="91"/>
        <v>0</v>
      </c>
      <c r="AM162" s="641">
        <f t="shared" si="91"/>
        <v>0</v>
      </c>
      <c r="AN162" s="641">
        <f t="shared" si="91"/>
        <v>0</v>
      </c>
      <c r="AO162" s="641">
        <f t="shared" si="91"/>
        <v>0</v>
      </c>
      <c r="AP162" s="645">
        <f t="shared" si="90"/>
        <v>0</v>
      </c>
      <c r="AQ162" s="655">
        <f t="shared" si="65"/>
        <v>0</v>
      </c>
    </row>
    <row r="163" spans="1:43" ht="15" customHeight="1" thickBot="1" x14ac:dyDescent="0.5">
      <c r="A163" s="239" t="s">
        <v>676</v>
      </c>
      <c r="B163" s="610"/>
      <c r="C163" s="611" t="s">
        <v>603</v>
      </c>
      <c r="D163" s="641">
        <f>'Development Budget'!B129</f>
        <v>0</v>
      </c>
      <c r="E163" s="612">
        <f t="shared" ref="E163:AO163" si="92">SUM(E162,E154,E145,E137,E119,E98,E78,E62,E46,E42)</f>
        <v>0</v>
      </c>
      <c r="F163" s="612">
        <f t="shared" si="92"/>
        <v>0</v>
      </c>
      <c r="G163" s="612" t="e">
        <f t="shared" si="92"/>
        <v>#DIV/0!</v>
      </c>
      <c r="H163" s="612" t="e">
        <f t="shared" si="92"/>
        <v>#DIV/0!</v>
      </c>
      <c r="I163" s="612" t="e">
        <f t="shared" si="92"/>
        <v>#DIV/0!</v>
      </c>
      <c r="J163" s="612" t="e">
        <f t="shared" si="92"/>
        <v>#DIV/0!</v>
      </c>
      <c r="K163" s="612" t="e">
        <f t="shared" si="92"/>
        <v>#DIV/0!</v>
      </c>
      <c r="L163" s="612" t="e">
        <f t="shared" si="92"/>
        <v>#DIV/0!</v>
      </c>
      <c r="M163" s="612" t="e">
        <f t="shared" si="92"/>
        <v>#DIV/0!</v>
      </c>
      <c r="N163" s="612" t="e">
        <f t="shared" si="92"/>
        <v>#DIV/0!</v>
      </c>
      <c r="O163" s="612" t="e">
        <f t="shared" si="92"/>
        <v>#DIV/0!</v>
      </c>
      <c r="P163" s="612" t="e">
        <f t="shared" si="92"/>
        <v>#DIV/0!</v>
      </c>
      <c r="Q163" s="612" t="e">
        <f t="shared" si="92"/>
        <v>#DIV/0!</v>
      </c>
      <c r="R163" s="612" t="e">
        <f t="shared" si="92"/>
        <v>#DIV/0!</v>
      </c>
      <c r="S163" s="612" t="e">
        <f t="shared" si="92"/>
        <v>#DIV/0!</v>
      </c>
      <c r="T163" s="612" t="e">
        <f t="shared" si="92"/>
        <v>#DIV/0!</v>
      </c>
      <c r="U163" s="612" t="e">
        <f t="shared" si="92"/>
        <v>#DIV/0!</v>
      </c>
      <c r="V163" s="612" t="e">
        <f t="shared" si="92"/>
        <v>#DIV/0!</v>
      </c>
      <c r="W163" s="612" t="e">
        <f t="shared" si="92"/>
        <v>#DIV/0!</v>
      </c>
      <c r="X163" s="612" t="e">
        <f t="shared" si="92"/>
        <v>#DIV/0!</v>
      </c>
      <c r="Y163" s="612" t="e">
        <f t="shared" si="92"/>
        <v>#DIV/0!</v>
      </c>
      <c r="Z163" s="612" t="e">
        <f t="shared" si="92"/>
        <v>#DIV/0!</v>
      </c>
      <c r="AA163" s="612" t="e">
        <f t="shared" si="92"/>
        <v>#DIV/0!</v>
      </c>
      <c r="AB163" s="612" t="e">
        <f t="shared" si="92"/>
        <v>#DIV/0!</v>
      </c>
      <c r="AC163" s="612" t="e">
        <f t="shared" si="92"/>
        <v>#DIV/0!</v>
      </c>
      <c r="AD163" s="612" t="e">
        <f t="shared" si="92"/>
        <v>#DIV/0!</v>
      </c>
      <c r="AE163" s="612" t="e">
        <f t="shared" si="92"/>
        <v>#DIV/0!</v>
      </c>
      <c r="AF163" s="612" t="e">
        <f t="shared" si="92"/>
        <v>#DIV/0!</v>
      </c>
      <c r="AG163" s="612" t="e">
        <f t="shared" si="92"/>
        <v>#DIV/0!</v>
      </c>
      <c r="AH163" s="612" t="e">
        <f t="shared" si="92"/>
        <v>#DIV/0!</v>
      </c>
      <c r="AI163" s="612" t="e">
        <f t="shared" si="92"/>
        <v>#DIV/0!</v>
      </c>
      <c r="AJ163" s="612" t="e">
        <f t="shared" si="92"/>
        <v>#DIV/0!</v>
      </c>
      <c r="AK163" s="612" t="e">
        <f t="shared" si="92"/>
        <v>#DIV/0!</v>
      </c>
      <c r="AL163" s="612" t="e">
        <f t="shared" si="92"/>
        <v>#DIV/0!</v>
      </c>
      <c r="AM163" s="612" t="e">
        <f t="shared" si="92"/>
        <v>#DIV/0!</v>
      </c>
      <c r="AN163" s="612" t="e">
        <f t="shared" si="92"/>
        <v>#DIV/0!</v>
      </c>
      <c r="AO163" s="612" t="e">
        <f t="shared" si="92"/>
        <v>#DIV/0!</v>
      </c>
      <c r="AP163" s="613" t="e">
        <f t="shared" si="90"/>
        <v>#DIV/0!</v>
      </c>
      <c r="AQ163" s="614" t="e">
        <f t="shared" si="65"/>
        <v>#DIV/0!</v>
      </c>
    </row>
    <row r="164" spans="1:43" ht="15" customHeight="1" x14ac:dyDescent="0.45">
      <c r="A164" s="239" t="s">
        <v>659</v>
      </c>
      <c r="B164" s="656" t="s">
        <v>699</v>
      </c>
      <c r="C164" s="657"/>
      <c r="D164" s="657"/>
      <c r="E164" s="658" t="e">
        <f>E147/$D$147</f>
        <v>#DIV/0!</v>
      </c>
      <c r="F164" s="658" t="e">
        <f t="shared" ref="F164:AO164" si="93">F147/$D$147</f>
        <v>#DIV/0!</v>
      </c>
      <c r="G164" s="658" t="e">
        <f t="shared" si="93"/>
        <v>#DIV/0!</v>
      </c>
      <c r="H164" s="658" t="e">
        <f t="shared" si="93"/>
        <v>#DIV/0!</v>
      </c>
      <c r="I164" s="658" t="e">
        <f t="shared" si="93"/>
        <v>#DIV/0!</v>
      </c>
      <c r="J164" s="658" t="e">
        <f t="shared" si="93"/>
        <v>#DIV/0!</v>
      </c>
      <c r="K164" s="658" t="e">
        <f t="shared" si="93"/>
        <v>#DIV/0!</v>
      </c>
      <c r="L164" s="658" t="e">
        <f t="shared" si="93"/>
        <v>#DIV/0!</v>
      </c>
      <c r="M164" s="658" t="e">
        <f t="shared" si="93"/>
        <v>#DIV/0!</v>
      </c>
      <c r="N164" s="658" t="e">
        <f t="shared" si="93"/>
        <v>#DIV/0!</v>
      </c>
      <c r="O164" s="658" t="e">
        <f t="shared" si="93"/>
        <v>#DIV/0!</v>
      </c>
      <c r="P164" s="658" t="e">
        <f t="shared" si="93"/>
        <v>#DIV/0!</v>
      </c>
      <c r="Q164" s="658" t="e">
        <f t="shared" si="93"/>
        <v>#DIV/0!</v>
      </c>
      <c r="R164" s="658" t="e">
        <f t="shared" si="93"/>
        <v>#DIV/0!</v>
      </c>
      <c r="S164" s="658" t="e">
        <f t="shared" si="93"/>
        <v>#DIV/0!</v>
      </c>
      <c r="T164" s="658" t="e">
        <f t="shared" si="93"/>
        <v>#DIV/0!</v>
      </c>
      <c r="U164" s="658" t="e">
        <f t="shared" si="93"/>
        <v>#DIV/0!</v>
      </c>
      <c r="V164" s="658" t="e">
        <f t="shared" si="93"/>
        <v>#DIV/0!</v>
      </c>
      <c r="W164" s="658" t="e">
        <f t="shared" si="93"/>
        <v>#DIV/0!</v>
      </c>
      <c r="X164" s="658" t="e">
        <f t="shared" si="93"/>
        <v>#DIV/0!</v>
      </c>
      <c r="Y164" s="658" t="e">
        <f t="shared" si="93"/>
        <v>#DIV/0!</v>
      </c>
      <c r="Z164" s="658" t="e">
        <f t="shared" si="93"/>
        <v>#DIV/0!</v>
      </c>
      <c r="AA164" s="658" t="e">
        <f t="shared" si="93"/>
        <v>#DIV/0!</v>
      </c>
      <c r="AB164" s="658" t="e">
        <f t="shared" si="93"/>
        <v>#DIV/0!</v>
      </c>
      <c r="AC164" s="658" t="e">
        <f t="shared" si="93"/>
        <v>#DIV/0!</v>
      </c>
      <c r="AD164" s="658" t="e">
        <f t="shared" si="93"/>
        <v>#DIV/0!</v>
      </c>
      <c r="AE164" s="658" t="e">
        <f t="shared" si="93"/>
        <v>#DIV/0!</v>
      </c>
      <c r="AF164" s="658" t="e">
        <f t="shared" si="93"/>
        <v>#DIV/0!</v>
      </c>
      <c r="AG164" s="658" t="e">
        <f t="shared" si="93"/>
        <v>#DIV/0!</v>
      </c>
      <c r="AH164" s="658" t="e">
        <f t="shared" si="93"/>
        <v>#DIV/0!</v>
      </c>
      <c r="AI164" s="658" t="e">
        <f t="shared" si="93"/>
        <v>#DIV/0!</v>
      </c>
      <c r="AJ164" s="658" t="e">
        <f t="shared" si="93"/>
        <v>#DIV/0!</v>
      </c>
      <c r="AK164" s="658" t="e">
        <f t="shared" si="93"/>
        <v>#DIV/0!</v>
      </c>
      <c r="AL164" s="658" t="e">
        <f t="shared" si="93"/>
        <v>#DIV/0!</v>
      </c>
      <c r="AM164" s="658" t="e">
        <f t="shared" si="93"/>
        <v>#DIV/0!</v>
      </c>
      <c r="AN164" s="658" t="e">
        <f t="shared" si="93"/>
        <v>#DIV/0!</v>
      </c>
      <c r="AO164" s="658" t="e">
        <f t="shared" si="93"/>
        <v>#DIV/0!</v>
      </c>
      <c r="AP164" s="659" t="e">
        <f t="shared" ref="AP164:AP171" si="94">SUM(E164:AO164)</f>
        <v>#DIV/0!</v>
      </c>
      <c r="AQ164" s="618"/>
    </row>
    <row r="165" spans="1:43" ht="15" customHeight="1" x14ac:dyDescent="0.45">
      <c r="A165" s="239" t="s">
        <v>659</v>
      </c>
      <c r="B165" s="616" t="s">
        <v>700</v>
      </c>
      <c r="C165" s="597"/>
      <c r="D165" s="597"/>
      <c r="E165" s="618" t="e">
        <f>SUM(E19:E25)/SUM($D$19:$D$25)</f>
        <v>#DIV/0!</v>
      </c>
      <c r="F165" s="618" t="e">
        <f t="shared" ref="F165:AO165" si="95">SUM(F19:F25)/SUM($D$19:$D$25)</f>
        <v>#DIV/0!</v>
      </c>
      <c r="G165" s="618" t="e">
        <f t="shared" si="95"/>
        <v>#DIV/0!</v>
      </c>
      <c r="H165" s="618" t="e">
        <f t="shared" si="95"/>
        <v>#DIV/0!</v>
      </c>
      <c r="I165" s="618" t="e">
        <f t="shared" si="95"/>
        <v>#DIV/0!</v>
      </c>
      <c r="J165" s="618" t="e">
        <f t="shared" si="95"/>
        <v>#DIV/0!</v>
      </c>
      <c r="K165" s="618" t="e">
        <f t="shared" si="95"/>
        <v>#DIV/0!</v>
      </c>
      <c r="L165" s="618" t="e">
        <f t="shared" si="95"/>
        <v>#DIV/0!</v>
      </c>
      <c r="M165" s="618" t="e">
        <f t="shared" si="95"/>
        <v>#DIV/0!</v>
      </c>
      <c r="N165" s="618" t="e">
        <f t="shared" si="95"/>
        <v>#DIV/0!</v>
      </c>
      <c r="O165" s="618" t="e">
        <f t="shared" si="95"/>
        <v>#DIV/0!</v>
      </c>
      <c r="P165" s="618" t="e">
        <f t="shared" si="95"/>
        <v>#DIV/0!</v>
      </c>
      <c r="Q165" s="618" t="e">
        <f t="shared" si="95"/>
        <v>#DIV/0!</v>
      </c>
      <c r="R165" s="618" t="e">
        <f t="shared" si="95"/>
        <v>#DIV/0!</v>
      </c>
      <c r="S165" s="618" t="e">
        <f t="shared" si="95"/>
        <v>#DIV/0!</v>
      </c>
      <c r="T165" s="618" t="e">
        <f t="shared" si="95"/>
        <v>#DIV/0!</v>
      </c>
      <c r="U165" s="618" t="e">
        <f t="shared" si="95"/>
        <v>#DIV/0!</v>
      </c>
      <c r="V165" s="618" t="e">
        <f t="shared" si="95"/>
        <v>#DIV/0!</v>
      </c>
      <c r="W165" s="618" t="e">
        <f t="shared" si="95"/>
        <v>#DIV/0!</v>
      </c>
      <c r="X165" s="618" t="e">
        <f t="shared" si="95"/>
        <v>#DIV/0!</v>
      </c>
      <c r="Y165" s="618" t="e">
        <f t="shared" si="95"/>
        <v>#DIV/0!</v>
      </c>
      <c r="Z165" s="618" t="e">
        <f t="shared" si="95"/>
        <v>#DIV/0!</v>
      </c>
      <c r="AA165" s="618" t="e">
        <f t="shared" si="95"/>
        <v>#DIV/0!</v>
      </c>
      <c r="AB165" s="618" t="e">
        <f t="shared" si="95"/>
        <v>#DIV/0!</v>
      </c>
      <c r="AC165" s="618" t="e">
        <f t="shared" si="95"/>
        <v>#DIV/0!</v>
      </c>
      <c r="AD165" s="618" t="e">
        <f t="shared" si="95"/>
        <v>#DIV/0!</v>
      </c>
      <c r="AE165" s="618" t="e">
        <f t="shared" si="95"/>
        <v>#DIV/0!</v>
      </c>
      <c r="AF165" s="618" t="e">
        <f t="shared" si="95"/>
        <v>#DIV/0!</v>
      </c>
      <c r="AG165" s="618" t="e">
        <f t="shared" si="95"/>
        <v>#DIV/0!</v>
      </c>
      <c r="AH165" s="618" t="e">
        <f t="shared" si="95"/>
        <v>#DIV/0!</v>
      </c>
      <c r="AI165" s="618" t="e">
        <f t="shared" si="95"/>
        <v>#DIV/0!</v>
      </c>
      <c r="AJ165" s="618" t="e">
        <f t="shared" si="95"/>
        <v>#DIV/0!</v>
      </c>
      <c r="AK165" s="618" t="e">
        <f t="shared" si="95"/>
        <v>#DIV/0!</v>
      </c>
      <c r="AL165" s="618" t="e">
        <f t="shared" si="95"/>
        <v>#DIV/0!</v>
      </c>
      <c r="AM165" s="618" t="e">
        <f t="shared" si="95"/>
        <v>#DIV/0!</v>
      </c>
      <c r="AN165" s="618" t="e">
        <f t="shared" si="95"/>
        <v>#DIV/0!</v>
      </c>
      <c r="AO165" s="618" t="e">
        <f t="shared" si="95"/>
        <v>#DIV/0!</v>
      </c>
      <c r="AP165" s="660" t="e">
        <f t="shared" si="94"/>
        <v>#DIV/0!</v>
      </c>
      <c r="AQ165" s="618"/>
    </row>
    <row r="166" spans="1:43" ht="15" customHeight="1" x14ac:dyDescent="0.45">
      <c r="A166" s="239" t="s">
        <v>659</v>
      </c>
      <c r="B166" s="616" t="s">
        <v>701</v>
      </c>
      <c r="C166" s="577" t="s">
        <v>702</v>
      </c>
      <c r="D166" s="597" t="s">
        <v>698</v>
      </c>
      <c r="E166" s="618">
        <v>0</v>
      </c>
      <c r="F166" s="618">
        <f>IF(E6&lt;1,IF(F8="Completion",1-E6,IF(E6&lt;1,_xlfn.NORM.DIST(F8,(MATCH("Completion",$E$8:$AO$8,0))/2,$D$4,FALSE),0)),0)</f>
        <v>5.9719540502257669E-3</v>
      </c>
      <c r="G166" s="618" t="e">
        <f t="shared" ref="G166:AO166" si="96">IF(F6&lt;1,IF(G8="Completion",1-F6,IF(F6&lt;1,_xlfn.NORM.DIST(G8,(MATCH("Completion",$E$8:$AO$8,0))/2,$D$4,FALSE),0)),0)</f>
        <v>#DIV/0!</v>
      </c>
      <c r="H166" s="618" t="e">
        <f t="shared" si="96"/>
        <v>#DIV/0!</v>
      </c>
      <c r="I166" s="618" t="e">
        <f t="shared" si="96"/>
        <v>#DIV/0!</v>
      </c>
      <c r="J166" s="618" t="e">
        <f t="shared" si="96"/>
        <v>#DIV/0!</v>
      </c>
      <c r="K166" s="618" t="e">
        <f t="shared" si="96"/>
        <v>#DIV/0!</v>
      </c>
      <c r="L166" s="618" t="e">
        <f t="shared" si="96"/>
        <v>#DIV/0!</v>
      </c>
      <c r="M166" s="618" t="e">
        <f t="shared" si="96"/>
        <v>#DIV/0!</v>
      </c>
      <c r="N166" s="618" t="e">
        <f t="shared" si="96"/>
        <v>#DIV/0!</v>
      </c>
      <c r="O166" s="618" t="e">
        <f t="shared" si="96"/>
        <v>#DIV/0!</v>
      </c>
      <c r="P166" s="618" t="e">
        <f t="shared" si="96"/>
        <v>#DIV/0!</v>
      </c>
      <c r="Q166" s="618" t="e">
        <f t="shared" si="96"/>
        <v>#DIV/0!</v>
      </c>
      <c r="R166" s="618" t="e">
        <f t="shared" si="96"/>
        <v>#DIV/0!</v>
      </c>
      <c r="S166" s="618" t="e">
        <f t="shared" si="96"/>
        <v>#DIV/0!</v>
      </c>
      <c r="T166" s="618" t="e">
        <f t="shared" si="96"/>
        <v>#DIV/0!</v>
      </c>
      <c r="U166" s="618" t="e">
        <f t="shared" si="96"/>
        <v>#DIV/0!</v>
      </c>
      <c r="V166" s="618" t="e">
        <f t="shared" si="96"/>
        <v>#DIV/0!</v>
      </c>
      <c r="W166" s="618" t="e">
        <f t="shared" si="96"/>
        <v>#DIV/0!</v>
      </c>
      <c r="X166" s="618" t="e">
        <f t="shared" si="96"/>
        <v>#DIV/0!</v>
      </c>
      <c r="Y166" s="618" t="e">
        <f t="shared" si="96"/>
        <v>#DIV/0!</v>
      </c>
      <c r="Z166" s="618" t="e">
        <f t="shared" si="96"/>
        <v>#DIV/0!</v>
      </c>
      <c r="AA166" s="618" t="e">
        <f t="shared" si="96"/>
        <v>#DIV/0!</v>
      </c>
      <c r="AB166" s="618" t="e">
        <f t="shared" si="96"/>
        <v>#DIV/0!</v>
      </c>
      <c r="AC166" s="618" t="e">
        <f t="shared" si="96"/>
        <v>#DIV/0!</v>
      </c>
      <c r="AD166" s="618" t="e">
        <f t="shared" si="96"/>
        <v>#DIV/0!</v>
      </c>
      <c r="AE166" s="618" t="e">
        <f t="shared" si="96"/>
        <v>#DIV/0!</v>
      </c>
      <c r="AF166" s="618" t="e">
        <f t="shared" si="96"/>
        <v>#DIV/0!</v>
      </c>
      <c r="AG166" s="618" t="e">
        <f t="shared" si="96"/>
        <v>#DIV/0!</v>
      </c>
      <c r="AH166" s="618" t="e">
        <f t="shared" si="96"/>
        <v>#DIV/0!</v>
      </c>
      <c r="AI166" s="618" t="e">
        <f t="shared" si="96"/>
        <v>#DIV/0!</v>
      </c>
      <c r="AJ166" s="618" t="e">
        <f t="shared" si="96"/>
        <v>#DIV/0!</v>
      </c>
      <c r="AK166" s="618" t="e">
        <f t="shared" si="96"/>
        <v>#DIV/0!</v>
      </c>
      <c r="AL166" s="618" t="e">
        <f t="shared" si="96"/>
        <v>#DIV/0!</v>
      </c>
      <c r="AM166" s="618" t="e">
        <f t="shared" si="96"/>
        <v>#DIV/0!</v>
      </c>
      <c r="AN166" s="618" t="e">
        <f t="shared" si="96"/>
        <v>#DIV/0!</v>
      </c>
      <c r="AO166" s="618" t="e">
        <f t="shared" si="96"/>
        <v>#DIV/0!</v>
      </c>
      <c r="AP166" s="660" t="e">
        <f t="shared" si="94"/>
        <v>#DIV/0!</v>
      </c>
      <c r="AQ166" s="618"/>
    </row>
    <row r="167" spans="1:43" ht="15" customHeight="1" x14ac:dyDescent="0.45">
      <c r="A167" s="239" t="s">
        <v>659</v>
      </c>
      <c r="B167" s="616" t="s">
        <v>703</v>
      </c>
      <c r="C167" s="577" t="s">
        <v>702</v>
      </c>
      <c r="D167" s="597" t="s">
        <v>679</v>
      </c>
      <c r="E167" s="618">
        <v>0</v>
      </c>
      <c r="F167" s="618">
        <f>IF(OR(F8&lt;=(MATCH("Completion",$E$8:$AO$8,0)),F8="Completion"),(1/MATCH("Completion",$E$8:$AO$8,0)),0)</f>
        <v>5.2631578947368418E-2</v>
      </c>
      <c r="G167" s="618">
        <f t="shared" ref="G167:AO167" si="97">IF(OR(G8&lt;=(MATCH("Completion",$E$8:$AO$8,0)),G8="Completion"),(1/MATCH("Completion",$E$8:$AO$8,0)),0)</f>
        <v>5.2631578947368418E-2</v>
      </c>
      <c r="H167" s="618">
        <f t="shared" si="97"/>
        <v>5.2631578947368418E-2</v>
      </c>
      <c r="I167" s="618">
        <f t="shared" si="97"/>
        <v>5.2631578947368418E-2</v>
      </c>
      <c r="J167" s="618">
        <f t="shared" si="97"/>
        <v>5.2631578947368418E-2</v>
      </c>
      <c r="K167" s="618">
        <f t="shared" si="97"/>
        <v>5.2631578947368418E-2</v>
      </c>
      <c r="L167" s="618">
        <f t="shared" si="97"/>
        <v>5.2631578947368418E-2</v>
      </c>
      <c r="M167" s="618">
        <f t="shared" si="97"/>
        <v>5.2631578947368418E-2</v>
      </c>
      <c r="N167" s="618">
        <f t="shared" si="97"/>
        <v>5.2631578947368418E-2</v>
      </c>
      <c r="O167" s="618">
        <f t="shared" si="97"/>
        <v>5.2631578947368418E-2</v>
      </c>
      <c r="P167" s="618">
        <f t="shared" si="97"/>
        <v>5.2631578947368418E-2</v>
      </c>
      <c r="Q167" s="618">
        <f t="shared" si="97"/>
        <v>5.2631578947368418E-2</v>
      </c>
      <c r="R167" s="618">
        <f t="shared" si="97"/>
        <v>5.2631578947368418E-2</v>
      </c>
      <c r="S167" s="618">
        <f t="shared" si="97"/>
        <v>5.2631578947368418E-2</v>
      </c>
      <c r="T167" s="618">
        <f t="shared" si="97"/>
        <v>5.2631578947368418E-2</v>
      </c>
      <c r="U167" s="618">
        <f t="shared" si="97"/>
        <v>5.2631578947368418E-2</v>
      </c>
      <c r="V167" s="618">
        <f t="shared" si="97"/>
        <v>5.2631578947368418E-2</v>
      </c>
      <c r="W167" s="618">
        <f t="shared" si="97"/>
        <v>5.2631578947368418E-2</v>
      </c>
      <c r="X167" s="618">
        <f t="shared" si="97"/>
        <v>5.2631578947368418E-2</v>
      </c>
      <c r="Y167" s="618">
        <f t="shared" si="97"/>
        <v>0</v>
      </c>
      <c r="Z167" s="618">
        <f t="shared" si="97"/>
        <v>0</v>
      </c>
      <c r="AA167" s="618">
        <f t="shared" si="97"/>
        <v>0</v>
      </c>
      <c r="AB167" s="618">
        <f t="shared" si="97"/>
        <v>0</v>
      </c>
      <c r="AC167" s="618">
        <f t="shared" si="97"/>
        <v>0</v>
      </c>
      <c r="AD167" s="618">
        <f t="shared" si="97"/>
        <v>0</v>
      </c>
      <c r="AE167" s="618">
        <f t="shared" si="97"/>
        <v>0</v>
      </c>
      <c r="AF167" s="618">
        <f t="shared" si="97"/>
        <v>0</v>
      </c>
      <c r="AG167" s="618">
        <f t="shared" si="97"/>
        <v>0</v>
      </c>
      <c r="AH167" s="618">
        <f t="shared" si="97"/>
        <v>0</v>
      </c>
      <c r="AI167" s="618">
        <f t="shared" si="97"/>
        <v>0</v>
      </c>
      <c r="AJ167" s="618">
        <f t="shared" si="97"/>
        <v>0</v>
      </c>
      <c r="AK167" s="618">
        <f t="shared" si="97"/>
        <v>0</v>
      </c>
      <c r="AL167" s="618">
        <f t="shared" si="97"/>
        <v>0</v>
      </c>
      <c r="AM167" s="618">
        <f t="shared" si="97"/>
        <v>0</v>
      </c>
      <c r="AN167" s="618">
        <f t="shared" si="97"/>
        <v>0</v>
      </c>
      <c r="AO167" s="618">
        <f t="shared" si="97"/>
        <v>0</v>
      </c>
      <c r="AP167" s="660">
        <f t="shared" si="94"/>
        <v>0.99999999999999956</v>
      </c>
      <c r="AQ167" s="618"/>
    </row>
    <row r="168" spans="1:43" ht="15" customHeight="1" x14ac:dyDescent="0.45">
      <c r="A168" s="239" t="s">
        <v>659</v>
      </c>
      <c r="B168" s="616" t="s">
        <v>704</v>
      </c>
      <c r="C168" s="577" t="s">
        <v>702</v>
      </c>
      <c r="D168" s="597" t="s">
        <v>671</v>
      </c>
      <c r="E168" s="618">
        <v>1</v>
      </c>
      <c r="F168" s="618">
        <v>0</v>
      </c>
      <c r="G168" s="618">
        <v>0</v>
      </c>
      <c r="H168" s="618">
        <v>0</v>
      </c>
      <c r="I168" s="618">
        <v>0</v>
      </c>
      <c r="J168" s="618">
        <v>0</v>
      </c>
      <c r="K168" s="618">
        <v>0</v>
      </c>
      <c r="L168" s="618">
        <v>0</v>
      </c>
      <c r="M168" s="618">
        <v>0</v>
      </c>
      <c r="N168" s="618">
        <v>0</v>
      </c>
      <c r="O168" s="618">
        <v>0</v>
      </c>
      <c r="P168" s="618">
        <v>0</v>
      </c>
      <c r="Q168" s="618">
        <v>0</v>
      </c>
      <c r="R168" s="618">
        <v>0</v>
      </c>
      <c r="S168" s="618">
        <v>0</v>
      </c>
      <c r="T168" s="618">
        <v>0</v>
      </c>
      <c r="U168" s="618">
        <v>0</v>
      </c>
      <c r="V168" s="618">
        <v>0</v>
      </c>
      <c r="W168" s="618">
        <v>0</v>
      </c>
      <c r="X168" s="618">
        <v>0</v>
      </c>
      <c r="Y168" s="618">
        <v>0</v>
      </c>
      <c r="Z168" s="618">
        <v>0</v>
      </c>
      <c r="AA168" s="618">
        <v>0</v>
      </c>
      <c r="AB168" s="618">
        <v>0</v>
      </c>
      <c r="AC168" s="618">
        <v>0</v>
      </c>
      <c r="AD168" s="618">
        <v>0</v>
      </c>
      <c r="AE168" s="618">
        <v>0</v>
      </c>
      <c r="AF168" s="618">
        <v>0</v>
      </c>
      <c r="AG168" s="618">
        <v>0</v>
      </c>
      <c r="AH168" s="618">
        <v>0</v>
      </c>
      <c r="AI168" s="618">
        <v>0</v>
      </c>
      <c r="AJ168" s="618">
        <v>0</v>
      </c>
      <c r="AK168" s="618">
        <v>0</v>
      </c>
      <c r="AL168" s="618">
        <v>0</v>
      </c>
      <c r="AM168" s="618">
        <v>0</v>
      </c>
      <c r="AN168" s="618">
        <v>0</v>
      </c>
      <c r="AO168" s="618">
        <v>0</v>
      </c>
      <c r="AP168" s="660">
        <f t="shared" si="94"/>
        <v>1</v>
      </c>
      <c r="AQ168" s="618"/>
    </row>
    <row r="169" spans="1:43" ht="15" customHeight="1" x14ac:dyDescent="0.45">
      <c r="A169" s="239" t="s">
        <v>659</v>
      </c>
      <c r="B169" s="616" t="s">
        <v>705</v>
      </c>
      <c r="C169" s="577" t="s">
        <v>702</v>
      </c>
      <c r="D169" s="597" t="s">
        <v>672</v>
      </c>
      <c r="E169" s="618">
        <v>0</v>
      </c>
      <c r="F169" s="618">
        <f t="shared" ref="F169:AO169" si="98">IF(F8="Completion",100%,0)</f>
        <v>0</v>
      </c>
      <c r="G169" s="618">
        <f t="shared" si="98"/>
        <v>0</v>
      </c>
      <c r="H169" s="618">
        <f t="shared" si="98"/>
        <v>0</v>
      </c>
      <c r="I169" s="618">
        <f t="shared" si="98"/>
        <v>0</v>
      </c>
      <c r="J169" s="618">
        <f t="shared" si="98"/>
        <v>0</v>
      </c>
      <c r="K169" s="618">
        <f t="shared" si="98"/>
        <v>0</v>
      </c>
      <c r="L169" s="618">
        <f t="shared" si="98"/>
        <v>0</v>
      </c>
      <c r="M169" s="618">
        <f t="shared" si="98"/>
        <v>0</v>
      </c>
      <c r="N169" s="618">
        <f t="shared" si="98"/>
        <v>0</v>
      </c>
      <c r="O169" s="618">
        <f t="shared" si="98"/>
        <v>0</v>
      </c>
      <c r="P169" s="618">
        <f t="shared" si="98"/>
        <v>0</v>
      </c>
      <c r="Q169" s="618">
        <f t="shared" si="98"/>
        <v>0</v>
      </c>
      <c r="R169" s="618">
        <f t="shared" si="98"/>
        <v>0</v>
      </c>
      <c r="S169" s="618">
        <f t="shared" si="98"/>
        <v>0</v>
      </c>
      <c r="T169" s="618">
        <f t="shared" si="98"/>
        <v>0</v>
      </c>
      <c r="U169" s="618">
        <f t="shared" si="98"/>
        <v>0</v>
      </c>
      <c r="V169" s="618">
        <f t="shared" si="98"/>
        <v>0</v>
      </c>
      <c r="W169" s="618">
        <f t="shared" si="98"/>
        <v>1</v>
      </c>
      <c r="X169" s="618">
        <f t="shared" si="98"/>
        <v>0</v>
      </c>
      <c r="Y169" s="618">
        <f t="shared" si="98"/>
        <v>0</v>
      </c>
      <c r="Z169" s="618">
        <f t="shared" si="98"/>
        <v>0</v>
      </c>
      <c r="AA169" s="618">
        <f t="shared" si="98"/>
        <v>0</v>
      </c>
      <c r="AB169" s="618">
        <f t="shared" si="98"/>
        <v>0</v>
      </c>
      <c r="AC169" s="618">
        <f t="shared" si="98"/>
        <v>0</v>
      </c>
      <c r="AD169" s="618">
        <f t="shared" si="98"/>
        <v>0</v>
      </c>
      <c r="AE169" s="618">
        <f t="shared" si="98"/>
        <v>0</v>
      </c>
      <c r="AF169" s="618">
        <f t="shared" si="98"/>
        <v>0</v>
      </c>
      <c r="AG169" s="618">
        <f t="shared" si="98"/>
        <v>0</v>
      </c>
      <c r="AH169" s="618">
        <f t="shared" si="98"/>
        <v>0</v>
      </c>
      <c r="AI169" s="618">
        <f t="shared" si="98"/>
        <v>0</v>
      </c>
      <c r="AJ169" s="618">
        <f t="shared" si="98"/>
        <v>0</v>
      </c>
      <c r="AK169" s="618">
        <f t="shared" si="98"/>
        <v>0</v>
      </c>
      <c r="AL169" s="618">
        <f t="shared" si="98"/>
        <v>0</v>
      </c>
      <c r="AM169" s="618">
        <f t="shared" si="98"/>
        <v>0</v>
      </c>
      <c r="AN169" s="618">
        <f t="shared" si="98"/>
        <v>0</v>
      </c>
      <c r="AO169" s="618">
        <f t="shared" si="98"/>
        <v>0</v>
      </c>
      <c r="AP169" s="660">
        <f t="shared" si="94"/>
        <v>1</v>
      </c>
      <c r="AQ169" s="618"/>
    </row>
    <row r="170" spans="1:43" ht="15" customHeight="1" x14ac:dyDescent="0.45">
      <c r="A170" s="239" t="s">
        <v>659</v>
      </c>
      <c r="B170" s="616" t="s">
        <v>706</v>
      </c>
      <c r="C170" s="577" t="s">
        <v>702</v>
      </c>
      <c r="D170" s="597" t="s">
        <v>673</v>
      </c>
      <c r="E170" s="618">
        <v>0</v>
      </c>
      <c r="F170" s="618">
        <f t="shared" ref="F170:AO170" si="99">IF(F8="Conversion",100%,0)</f>
        <v>0</v>
      </c>
      <c r="G170" s="618">
        <f t="shared" si="99"/>
        <v>0</v>
      </c>
      <c r="H170" s="618">
        <f t="shared" si="99"/>
        <v>0</v>
      </c>
      <c r="I170" s="618">
        <f t="shared" si="99"/>
        <v>0</v>
      </c>
      <c r="J170" s="618">
        <f t="shared" si="99"/>
        <v>0</v>
      </c>
      <c r="K170" s="618">
        <f t="shared" si="99"/>
        <v>0</v>
      </c>
      <c r="L170" s="618">
        <f t="shared" si="99"/>
        <v>0</v>
      </c>
      <c r="M170" s="618">
        <f t="shared" si="99"/>
        <v>0</v>
      </c>
      <c r="N170" s="618">
        <f t="shared" si="99"/>
        <v>0</v>
      </c>
      <c r="O170" s="618">
        <f t="shared" si="99"/>
        <v>0</v>
      </c>
      <c r="P170" s="618">
        <f t="shared" si="99"/>
        <v>0</v>
      </c>
      <c r="Q170" s="618">
        <f t="shared" si="99"/>
        <v>0</v>
      </c>
      <c r="R170" s="618">
        <f t="shared" si="99"/>
        <v>0</v>
      </c>
      <c r="S170" s="618">
        <f t="shared" si="99"/>
        <v>0</v>
      </c>
      <c r="T170" s="618">
        <f t="shared" si="99"/>
        <v>0</v>
      </c>
      <c r="U170" s="618">
        <f t="shared" si="99"/>
        <v>0</v>
      </c>
      <c r="V170" s="618">
        <f t="shared" si="99"/>
        <v>0</v>
      </c>
      <c r="W170" s="618">
        <f t="shared" si="99"/>
        <v>0</v>
      </c>
      <c r="X170" s="618">
        <f t="shared" si="99"/>
        <v>0</v>
      </c>
      <c r="Y170" s="618">
        <f t="shared" si="99"/>
        <v>0</v>
      </c>
      <c r="Z170" s="618">
        <f t="shared" si="99"/>
        <v>0</v>
      </c>
      <c r="AA170" s="618">
        <f t="shared" si="99"/>
        <v>0</v>
      </c>
      <c r="AB170" s="618">
        <f t="shared" si="99"/>
        <v>0</v>
      </c>
      <c r="AC170" s="618">
        <f t="shared" si="99"/>
        <v>0</v>
      </c>
      <c r="AD170" s="618">
        <f t="shared" si="99"/>
        <v>1</v>
      </c>
      <c r="AE170" s="618">
        <f t="shared" si="99"/>
        <v>0</v>
      </c>
      <c r="AF170" s="618">
        <f t="shared" si="99"/>
        <v>0</v>
      </c>
      <c r="AG170" s="618">
        <f t="shared" si="99"/>
        <v>0</v>
      </c>
      <c r="AH170" s="618">
        <f t="shared" si="99"/>
        <v>0</v>
      </c>
      <c r="AI170" s="618">
        <f t="shared" si="99"/>
        <v>0</v>
      </c>
      <c r="AJ170" s="618">
        <f t="shared" si="99"/>
        <v>0</v>
      </c>
      <c r="AK170" s="618">
        <f t="shared" si="99"/>
        <v>0</v>
      </c>
      <c r="AL170" s="618">
        <f t="shared" si="99"/>
        <v>0</v>
      </c>
      <c r="AM170" s="618">
        <f t="shared" si="99"/>
        <v>0</v>
      </c>
      <c r="AN170" s="618">
        <f t="shared" si="99"/>
        <v>0</v>
      </c>
      <c r="AO170" s="618">
        <f t="shared" si="99"/>
        <v>0</v>
      </c>
      <c r="AP170" s="660">
        <f t="shared" si="94"/>
        <v>1</v>
      </c>
      <c r="AQ170" s="618"/>
    </row>
    <row r="171" spans="1:43" ht="15" customHeight="1" thickBot="1" x14ac:dyDescent="0.5">
      <c r="A171" s="239" t="s">
        <v>659</v>
      </c>
      <c r="B171" s="766" t="s">
        <v>707</v>
      </c>
      <c r="C171" s="767" t="s">
        <v>702</v>
      </c>
      <c r="D171" s="768">
        <v>8609</v>
      </c>
      <c r="E171" s="769">
        <v>0</v>
      </c>
      <c r="F171" s="769">
        <f t="shared" ref="F171:AO171" si="100">IF(F8=8609,100%,0)</f>
        <v>0</v>
      </c>
      <c r="G171" s="769">
        <f t="shared" si="100"/>
        <v>0</v>
      </c>
      <c r="H171" s="769">
        <f t="shared" si="100"/>
        <v>0</v>
      </c>
      <c r="I171" s="769">
        <f t="shared" si="100"/>
        <v>0</v>
      </c>
      <c r="J171" s="769">
        <f t="shared" si="100"/>
        <v>0</v>
      </c>
      <c r="K171" s="769">
        <f t="shared" si="100"/>
        <v>0</v>
      </c>
      <c r="L171" s="769">
        <f t="shared" si="100"/>
        <v>0</v>
      </c>
      <c r="M171" s="769">
        <f t="shared" si="100"/>
        <v>0</v>
      </c>
      <c r="N171" s="769">
        <f t="shared" si="100"/>
        <v>0</v>
      </c>
      <c r="O171" s="769">
        <f t="shared" si="100"/>
        <v>0</v>
      </c>
      <c r="P171" s="769">
        <f t="shared" si="100"/>
        <v>0</v>
      </c>
      <c r="Q171" s="769">
        <f t="shared" si="100"/>
        <v>0</v>
      </c>
      <c r="R171" s="769">
        <f t="shared" si="100"/>
        <v>0</v>
      </c>
      <c r="S171" s="769">
        <f t="shared" si="100"/>
        <v>0</v>
      </c>
      <c r="T171" s="769">
        <f t="shared" si="100"/>
        <v>0</v>
      </c>
      <c r="U171" s="769">
        <f t="shared" si="100"/>
        <v>0</v>
      </c>
      <c r="V171" s="769">
        <f t="shared" si="100"/>
        <v>0</v>
      </c>
      <c r="W171" s="769">
        <f t="shared" si="100"/>
        <v>0</v>
      </c>
      <c r="X171" s="769">
        <f t="shared" si="100"/>
        <v>0</v>
      </c>
      <c r="Y171" s="769">
        <f t="shared" si="100"/>
        <v>0</v>
      </c>
      <c r="Z171" s="769">
        <f t="shared" si="100"/>
        <v>0</v>
      </c>
      <c r="AA171" s="769">
        <f t="shared" si="100"/>
        <v>0</v>
      </c>
      <c r="AB171" s="769">
        <f t="shared" si="100"/>
        <v>0</v>
      </c>
      <c r="AC171" s="769">
        <f t="shared" si="100"/>
        <v>0</v>
      </c>
      <c r="AD171" s="769">
        <f t="shared" si="100"/>
        <v>0</v>
      </c>
      <c r="AE171" s="769">
        <f t="shared" si="100"/>
        <v>0</v>
      </c>
      <c r="AF171" s="769">
        <f t="shared" si="100"/>
        <v>0</v>
      </c>
      <c r="AG171" s="769">
        <f t="shared" si="100"/>
        <v>0</v>
      </c>
      <c r="AH171" s="769">
        <f t="shared" si="100"/>
        <v>0</v>
      </c>
      <c r="AI171" s="769">
        <f t="shared" si="100"/>
        <v>0</v>
      </c>
      <c r="AJ171" s="769">
        <f t="shared" si="100"/>
        <v>0</v>
      </c>
      <c r="AK171" s="769">
        <f t="shared" si="100"/>
        <v>0</v>
      </c>
      <c r="AL171" s="769">
        <f t="shared" si="100"/>
        <v>0</v>
      </c>
      <c r="AM171" s="769">
        <f t="shared" si="100"/>
        <v>0</v>
      </c>
      <c r="AN171" s="769">
        <f t="shared" si="100"/>
        <v>0</v>
      </c>
      <c r="AO171" s="769">
        <f t="shared" si="100"/>
        <v>0</v>
      </c>
      <c r="AP171" s="661">
        <f t="shared" si="94"/>
        <v>0</v>
      </c>
      <c r="AQ171" s="618"/>
    </row>
  </sheetData>
  <sheetProtection algorithmName="SHA-512" hashValue="J6ZEhIUbuvCtproOza+QsEtFa9vs79sZ5mBLv4XHqAHuz541rzIGel/nKDASAaiGn58dxwLq4MUULvnw0QrLuA==" saltValue="WyNXoyol2KCfzNbUcOT1yw==" spinCount="100000" sheet="1" autoFilter="0"/>
  <autoFilter ref="A1:A176" xr:uid="{760C40D6-17C7-4301-94A3-1931AD621DA6}"/>
  <mergeCells count="9">
    <mergeCell ref="J4:K5"/>
    <mergeCell ref="B6:D6"/>
    <mergeCell ref="B2:S2"/>
    <mergeCell ref="AR34:AV37"/>
    <mergeCell ref="AQ34:AQ35"/>
    <mergeCell ref="AP34:AP35"/>
    <mergeCell ref="B26:C26"/>
    <mergeCell ref="B30:C30"/>
    <mergeCell ref="B33:C33"/>
  </mergeCells>
  <conditionalFormatting sqref="AQ36">
    <cfRule type="cellIs" dxfId="12" priority="1" operator="lessThan">
      <formula>0</formula>
    </cfRule>
    <cfRule type="cellIs" dxfId="11" priority="2" operator="greaterThan">
      <formula>0</formula>
    </cfRule>
  </conditionalFormatting>
  <dataValidations count="3">
    <dataValidation type="list" allowBlank="1" showInputMessage="1" showErrorMessage="1" sqref="D4" xr:uid="{3FBC57F7-E7BE-4065-9FFE-66DDA372982A}">
      <formula1>"3,3.1,3.2,3.3,3.4,3.5,3.6,3.7,3.8,3.9,4"</formula1>
    </dataValidation>
    <dataValidation type="list" allowBlank="1" showInputMessage="1" showErrorMessage="1" sqref="C45 C147 C93:C94 C83" xr:uid="{41AA82BC-8794-4A47-9D99-B326476D1556}">
      <formula1>"S-Curve,Linear,Closing,Completion,Conversion,8609,Custom"</formula1>
    </dataValidation>
    <dataValidation type="list" allowBlank="1" showInputMessage="1" showErrorMessage="1" sqref="C10:C18 C156:C161 C39:C41 C44 C48:C61 C64:C77 C80:C82 C84:C92 C95:C97 C100:C118 C121:C136 C139:C144 C148:C153 C20:C25" xr:uid="{685E0E55-A7DB-4B4D-B0EA-D588669DEEC3}">
      <formula1>"S-Curve,Linear,Closing,Completion,Conversion"</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C058-4429-4E14-A8B3-FD185BFE76CA}">
  <sheetPr>
    <tabColor theme="0" tint="-0.249977111117893"/>
  </sheetPr>
  <dimension ref="A1:AF82"/>
  <sheetViews>
    <sheetView zoomScaleNormal="100" workbookViewId="0">
      <selection activeCell="P27" sqref="P27"/>
    </sheetView>
  </sheetViews>
  <sheetFormatPr defaultColWidth="8.86328125" defaultRowHeight="14.25" x14ac:dyDescent="0.45"/>
  <cols>
    <col min="1" max="1" width="40.1328125" style="54" customWidth="1"/>
    <col min="2" max="2" width="17.1328125" style="54" customWidth="1"/>
    <col min="3" max="32" width="14.86328125" style="54" customWidth="1"/>
    <col min="33" max="16384" width="8.86328125" style="54"/>
  </cols>
  <sheetData>
    <row r="1" spans="1:32" s="58" customFormat="1" ht="24.95" customHeight="1" x14ac:dyDescent="0.45">
      <c r="A1" s="59" t="s">
        <v>708</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row>
    <row r="2" spans="1:32" s="58" customFormat="1" ht="15.75" customHeight="1" thickBot="1" x14ac:dyDescent="0.5">
      <c r="A2" s="936" t="s">
        <v>709</v>
      </c>
      <c r="B2" s="936"/>
      <c r="C2" s="936"/>
      <c r="D2" s="153"/>
      <c r="E2" s="153"/>
      <c r="F2" s="153"/>
      <c r="G2" s="153"/>
      <c r="H2" s="153"/>
      <c r="I2" s="153"/>
      <c r="J2" s="153"/>
      <c r="K2" s="153"/>
      <c r="L2" s="153"/>
      <c r="M2" s="153"/>
      <c r="N2" s="153"/>
      <c r="O2" s="153"/>
      <c r="P2" s="153"/>
      <c r="Q2" s="153"/>
    </row>
    <row r="3" spans="1:32" s="58" customFormat="1" ht="20.100000000000001" customHeight="1" thickBot="1" x14ac:dyDescent="0.5">
      <c r="A3" s="154" t="s">
        <v>188</v>
      </c>
      <c r="B3" s="155" t="s">
        <v>189</v>
      </c>
      <c r="C3" s="156">
        <v>1</v>
      </c>
      <c r="D3" s="156">
        <v>2</v>
      </c>
      <c r="E3" s="156">
        <v>3</v>
      </c>
      <c r="F3" s="156">
        <v>4</v>
      </c>
      <c r="G3" s="156">
        <v>5</v>
      </c>
      <c r="H3" s="156">
        <v>6</v>
      </c>
      <c r="I3" s="156">
        <v>7</v>
      </c>
      <c r="J3" s="156">
        <v>8</v>
      </c>
      <c r="K3" s="156">
        <v>9</v>
      </c>
      <c r="L3" s="156">
        <v>10</v>
      </c>
      <c r="M3" s="156">
        <v>11</v>
      </c>
      <c r="N3" s="156">
        <v>12</v>
      </c>
      <c r="O3" s="156">
        <v>13</v>
      </c>
      <c r="P3" s="156">
        <v>14</v>
      </c>
      <c r="Q3" s="156">
        <v>15</v>
      </c>
      <c r="R3" s="156">
        <v>16</v>
      </c>
      <c r="S3" s="156">
        <v>17</v>
      </c>
      <c r="T3" s="156">
        <v>18</v>
      </c>
      <c r="U3" s="156">
        <v>19</v>
      </c>
      <c r="V3" s="156">
        <v>20</v>
      </c>
      <c r="W3" s="156">
        <v>21</v>
      </c>
      <c r="X3" s="156">
        <v>22</v>
      </c>
      <c r="Y3" s="156">
        <v>23</v>
      </c>
      <c r="Z3" s="156">
        <v>24</v>
      </c>
      <c r="AA3" s="156">
        <v>25</v>
      </c>
      <c r="AB3" s="156">
        <v>26</v>
      </c>
      <c r="AC3" s="156">
        <v>27</v>
      </c>
      <c r="AD3" s="156">
        <v>28</v>
      </c>
      <c r="AE3" s="156">
        <v>29</v>
      </c>
      <c r="AF3" s="156">
        <v>30</v>
      </c>
    </row>
    <row r="4" spans="1:32" s="58" customFormat="1" ht="15" customHeight="1" x14ac:dyDescent="0.45">
      <c r="A4" s="185" t="s">
        <v>190</v>
      </c>
      <c r="B4" s="186">
        <v>0.02</v>
      </c>
      <c r="C4" s="187">
        <f>'Income and Operating Expenses'!B5</f>
        <v>0</v>
      </c>
      <c r="D4" s="188">
        <f>IF(AND('Fin. Sources and Performance'!$F$36="Refi",D$3&lt;='Fin. Sources and Performance'!$M$19),C4*(1+$B4),IF(AND('Fin. Sources and Performance'!$F$36="Sale",D$3&lt;='Fin. Sources and Performance'!$M$3),C4*(1+$B4),0))</f>
        <v>0</v>
      </c>
      <c r="E4" s="188">
        <f>IF(AND('Fin. Sources and Performance'!$F$36="Refi",E$3&lt;='Fin. Sources and Performance'!$M$19),D4*(1+$B4),IF(AND('Fin. Sources and Performance'!$F$36="Sale",E$3&lt;='Fin. Sources and Performance'!$M$3),D4*(1+$B4),0))</f>
        <v>0</v>
      </c>
      <c r="F4" s="188">
        <f>IF(AND('Fin. Sources and Performance'!$F$36="Refi",F$3&lt;='Fin. Sources and Performance'!$M$19),E4*(1+$B4),IF(AND('Fin. Sources and Performance'!$F$36="Sale",F$3&lt;='Fin. Sources and Performance'!$M$3),E4*(1+$B4),0))</f>
        <v>0</v>
      </c>
      <c r="G4" s="188">
        <f>IF(AND('Fin. Sources and Performance'!$F$36="Refi",G$3&lt;='Fin. Sources and Performance'!$M$19),F4*(1+$B4),IF(AND('Fin. Sources and Performance'!$F$36="Sale",G$3&lt;='Fin. Sources and Performance'!$M$3),F4*(1+$B4),0))</f>
        <v>0</v>
      </c>
      <c r="H4" s="188">
        <f>IF(AND('Fin. Sources and Performance'!$F$36="Refi",H$3&lt;='Fin. Sources and Performance'!$M$19),G4*(1+$B4),IF(AND('Fin. Sources and Performance'!$F$36="Sale",H$3&lt;='Fin. Sources and Performance'!$M$3),G4*(1+$B4),0))</f>
        <v>0</v>
      </c>
      <c r="I4" s="188">
        <f>IF(AND('Fin. Sources and Performance'!$F$36="Refi",I$3&lt;='Fin. Sources and Performance'!$M$19),H4*(1+$B4),IF(AND('Fin. Sources and Performance'!$F$36="Sale",I$3&lt;='Fin. Sources and Performance'!$M$3),H4*(1+$B4),0))</f>
        <v>0</v>
      </c>
      <c r="J4" s="188">
        <f>IF(AND('Fin. Sources and Performance'!$F$36="Refi",J$3&lt;='Fin. Sources and Performance'!$M$19),I4*(1+$B4),IF(AND('Fin. Sources and Performance'!$F$36="Sale",J$3&lt;='Fin. Sources and Performance'!$M$3),I4*(1+$B4),0))</f>
        <v>0</v>
      </c>
      <c r="K4" s="188">
        <f>IF(AND('Fin. Sources and Performance'!$F$36="Refi",K$3&lt;='Fin. Sources and Performance'!$M$19),J4*(1+$B4),IF(AND('Fin. Sources and Performance'!$F$36="Sale",K$3&lt;='Fin. Sources and Performance'!$M$3),J4*(1+$B4),0))</f>
        <v>0</v>
      </c>
      <c r="L4" s="188">
        <f>IF(AND('Fin. Sources and Performance'!$F$36="Refi",L$3&lt;='Fin. Sources and Performance'!$M$19),K4*(1+$B4),IF(AND('Fin. Sources and Performance'!$F$36="Sale",L$3&lt;='Fin. Sources and Performance'!$M$3),K4*(1+$B4),0))</f>
        <v>0</v>
      </c>
      <c r="M4" s="188">
        <f>IF(AND('Fin. Sources and Performance'!$F$36="Refi",M$3&lt;='Fin. Sources and Performance'!$M$19),L4*(1+$B4),IF(AND('Fin. Sources and Performance'!$F$36="Sale",M$3&lt;='Fin. Sources and Performance'!$M$3),L4*(1+$B4),0))</f>
        <v>0</v>
      </c>
      <c r="N4" s="188">
        <f>IF(AND('Fin. Sources and Performance'!$F$36="Refi",N$3&lt;='Fin. Sources and Performance'!$M$19),M4*(1+$B4),IF(AND('Fin. Sources and Performance'!$F$36="Sale",N$3&lt;='Fin. Sources and Performance'!$M$3),M4*(1+$B4),0))</f>
        <v>0</v>
      </c>
      <c r="O4" s="188">
        <f>IF(AND('Fin. Sources and Performance'!$F$36="Refi",O$3&lt;='Fin. Sources and Performance'!$M$19),N4*(1+$B4),IF(AND('Fin. Sources and Performance'!$F$36="Sale",O$3&lt;='Fin. Sources and Performance'!$M$3),N4*(1+$B4),0))</f>
        <v>0</v>
      </c>
      <c r="P4" s="188">
        <f>IF(AND('Fin. Sources and Performance'!$F$36="Refi",P$3&lt;='Fin. Sources and Performance'!$M$19),O4*(1+$B4),IF(AND('Fin. Sources and Performance'!$F$36="Sale",P$3&lt;='Fin. Sources and Performance'!$M$3),O4*(1+$B4),0))</f>
        <v>0</v>
      </c>
      <c r="Q4" s="188">
        <f>IF(AND('Fin. Sources and Performance'!$F$36="Refi",Q$3&lt;='Fin. Sources and Performance'!$M$19),P4*(1+$B4),IF(AND('Fin. Sources and Performance'!$F$36="Sale",Q$3&lt;='Fin. Sources and Performance'!$M$3),P4*(1+$B4),0))</f>
        <v>0</v>
      </c>
      <c r="R4" s="188">
        <f>IF(AND('Fin. Sources and Performance'!$F$36="Refi",R$3&lt;='Fin. Sources and Performance'!$M$19),Q4*(1+$B4),IF(AND('Fin. Sources and Performance'!$F$36="Sale",R$3&lt;='Fin. Sources and Performance'!$M$3),Q4*(1+$B4),0))</f>
        <v>0</v>
      </c>
      <c r="S4" s="188">
        <f>IF(AND('Fin. Sources and Performance'!$F$36="Refi",S$3&lt;='Fin. Sources and Performance'!$M$19),R4*(1+$B4),IF(AND('Fin. Sources and Performance'!$F$36="Sale",S$3&lt;='Fin. Sources and Performance'!$M$3),R4*(1+$B4),0))</f>
        <v>0</v>
      </c>
      <c r="T4" s="188">
        <f>IF(AND('Fin. Sources and Performance'!$F$36="Refi",T$3&lt;='Fin. Sources and Performance'!$M$19),S4*(1+$B4),IF(AND('Fin. Sources and Performance'!$F$36="Sale",T$3&lt;='Fin. Sources and Performance'!$M$3),S4*(1+$B4),0))</f>
        <v>0</v>
      </c>
      <c r="U4" s="188">
        <f>IF(AND('Fin. Sources and Performance'!$F$36="Refi",U$3&lt;='Fin. Sources and Performance'!$M$19),T4*(1+$B4),IF(AND('Fin. Sources and Performance'!$F$36="Sale",U$3&lt;='Fin. Sources and Performance'!$M$3),T4*(1+$B4),0))</f>
        <v>0</v>
      </c>
      <c r="V4" s="188">
        <f>IF(AND('Fin. Sources and Performance'!$F$36="Refi",V$3&lt;='Fin. Sources and Performance'!$M$19),U4*(1+$B4),IF(AND('Fin. Sources and Performance'!$F$36="Sale",V$3&lt;='Fin. Sources and Performance'!$M$3),U4*(1+$B4),0))</f>
        <v>0</v>
      </c>
      <c r="W4" s="188">
        <f>IF(AND('Fin. Sources and Performance'!$F$36="Refi",W$3&lt;='Fin. Sources and Performance'!$M$19),V4*(1+$B4),IF(AND('Fin. Sources and Performance'!$F$36="Sale",W$3&lt;='Fin. Sources and Performance'!$M$3),V4*(1+$B4),0))</f>
        <v>0</v>
      </c>
      <c r="X4" s="188">
        <f>IF(AND('Fin. Sources and Performance'!$F$36="Refi",X$3&lt;='Fin. Sources and Performance'!$M$19),W4*(1+$B4),IF(AND('Fin. Sources and Performance'!$F$36="Sale",X$3&lt;='Fin. Sources and Performance'!$M$3),W4*(1+$B4),0))</f>
        <v>0</v>
      </c>
      <c r="Y4" s="188">
        <f>IF(AND('Fin. Sources and Performance'!$F$36="Refi",Y$3&lt;='Fin. Sources and Performance'!$M$19),X4*(1+$B4),IF(AND('Fin. Sources and Performance'!$F$36="Sale",Y$3&lt;='Fin. Sources and Performance'!$M$3),X4*(1+$B4),0))</f>
        <v>0</v>
      </c>
      <c r="Z4" s="188">
        <f>IF(AND('Fin. Sources and Performance'!$F$36="Refi",Z$3&lt;='Fin. Sources and Performance'!$M$19),Y4*(1+$B4),IF(AND('Fin. Sources and Performance'!$F$36="Sale",Z$3&lt;='Fin. Sources and Performance'!$M$3),Y4*(1+$B4),0))</f>
        <v>0</v>
      </c>
      <c r="AA4" s="188">
        <f>IF(AND('Fin. Sources and Performance'!$F$36="Refi",AA$3&lt;='Fin. Sources and Performance'!$M$19),Z4*(1+$B4),IF(AND('Fin. Sources and Performance'!$F$36="Sale",AA$3&lt;='Fin. Sources and Performance'!$M$3),Z4*(1+$B4),0))</f>
        <v>0</v>
      </c>
      <c r="AB4" s="188">
        <f>IF(AND('Fin. Sources and Performance'!$F$36="Refi",AB$3&lt;='Fin. Sources and Performance'!$M$19),AA4*(1+$B4),IF(AND('Fin. Sources and Performance'!$F$36="Sale",AB$3&lt;='Fin. Sources and Performance'!$M$3),AA4*(1+$B4),0))</f>
        <v>0</v>
      </c>
      <c r="AC4" s="188">
        <f>IF(AND('Fin. Sources and Performance'!$F$36="Refi",AC$3&lt;='Fin. Sources and Performance'!$M$19),AB4*(1+$B4),IF(AND('Fin. Sources and Performance'!$F$36="Sale",AC$3&lt;='Fin. Sources and Performance'!$M$3),AB4*(1+$B4),0))</f>
        <v>0</v>
      </c>
      <c r="AD4" s="188">
        <f>IF(AND('Fin. Sources and Performance'!$F$36="Refi",AD$3&lt;='Fin. Sources and Performance'!$M$19),AC4*(1+$B4),IF(AND('Fin. Sources and Performance'!$F$36="Sale",AD$3&lt;='Fin. Sources and Performance'!$M$3),AC4*(1+$B4),0))</f>
        <v>0</v>
      </c>
      <c r="AE4" s="188">
        <f>IF(AND('Fin. Sources and Performance'!$F$36="Refi",AE$3&lt;='Fin. Sources and Performance'!$M$19),AD4*(1+$B4),IF(AND('Fin. Sources and Performance'!$F$36="Sale",AE$3&lt;='Fin. Sources and Performance'!$M$3),AD4*(1+$B4),0))</f>
        <v>0</v>
      </c>
      <c r="AF4" s="189">
        <f>IF(AND('Fin. Sources and Performance'!$F$36="Refi",AF$3&lt;='Fin. Sources and Performance'!$M$19),AE4*(1+$B4),IF(AND('Fin. Sources and Performance'!$F$36="Sale",AF$3&lt;='Fin. Sources and Performance'!$M$3),AE4*(1+$B4),0))</f>
        <v>0</v>
      </c>
    </row>
    <row r="5" spans="1:32" s="58" customFormat="1" ht="15" customHeight="1" x14ac:dyDescent="0.45">
      <c r="A5" s="185" t="s">
        <v>191</v>
      </c>
      <c r="B5" s="186">
        <v>0.02</v>
      </c>
      <c r="C5" s="188">
        <f>SUM('Income and Operating Expenses'!B8:B11)</f>
        <v>0</v>
      </c>
      <c r="D5" s="188">
        <f>IF(AND('Fin. Sources and Performance'!$F$36="Refi",D$3&lt;='Fin. Sources and Performance'!$M$19),C5*(1+$B5),IF(AND('Fin. Sources and Performance'!$F$36="Sale",D$3&lt;='Fin. Sources and Performance'!$M$3),C5*(1+$B5),0))</f>
        <v>0</v>
      </c>
      <c r="E5" s="188">
        <f>IF(AND('Fin. Sources and Performance'!$F$36="Refi",E$3&lt;='Fin. Sources and Performance'!$M$19),D5*(1+$B5),IF(AND('Fin. Sources and Performance'!$F$36="Sale",E$3&lt;='Fin. Sources and Performance'!$M$3),D5*(1+$B5),0))</f>
        <v>0</v>
      </c>
      <c r="F5" s="188">
        <f>IF(AND('Fin. Sources and Performance'!$F$36="Refi",F$3&lt;='Fin. Sources and Performance'!$M$19),E5*(1+$B5),IF(AND('Fin. Sources and Performance'!$F$36="Sale",F$3&lt;='Fin. Sources and Performance'!$M$3),E5*(1+$B5),0))</f>
        <v>0</v>
      </c>
      <c r="G5" s="188">
        <f>IF(AND('Fin. Sources and Performance'!$F$36="Refi",G$3&lt;='Fin. Sources and Performance'!$M$19),F5*(1+$B5),IF(AND('Fin. Sources and Performance'!$F$36="Sale",G$3&lt;='Fin. Sources and Performance'!$M$3),F5*(1+$B5),0))</f>
        <v>0</v>
      </c>
      <c r="H5" s="188">
        <f>IF(AND('Fin. Sources and Performance'!$F$36="Refi",H$3&lt;='Fin. Sources and Performance'!$M$19),G5*(1+$B5),IF(AND('Fin. Sources and Performance'!$F$36="Sale",H$3&lt;='Fin. Sources and Performance'!$M$3),G5*(1+$B5),0))</f>
        <v>0</v>
      </c>
      <c r="I5" s="188">
        <f>IF(AND('Fin. Sources and Performance'!$F$36="Refi",I$3&lt;='Fin. Sources and Performance'!$M$19),H5*(1+$B5),IF(AND('Fin. Sources and Performance'!$F$36="Sale",I$3&lt;='Fin. Sources and Performance'!$M$3),H5*(1+$B5),0))</f>
        <v>0</v>
      </c>
      <c r="J5" s="188">
        <f>IF(AND('Fin. Sources and Performance'!$F$36="Refi",J$3&lt;='Fin. Sources and Performance'!$M$19),I5*(1+$B5),IF(AND('Fin. Sources and Performance'!$F$36="Sale",J$3&lt;='Fin. Sources and Performance'!$M$3),I5*(1+$B5),0))</f>
        <v>0</v>
      </c>
      <c r="K5" s="188">
        <f>IF(AND('Fin. Sources and Performance'!$F$36="Refi",K$3&lt;='Fin. Sources and Performance'!$M$19),J5*(1+$B5),IF(AND('Fin. Sources and Performance'!$F$36="Sale",K$3&lt;='Fin. Sources and Performance'!$M$3),J5*(1+$B5),0))</f>
        <v>0</v>
      </c>
      <c r="L5" s="188">
        <f>IF(AND('Fin. Sources and Performance'!$F$36="Refi",L$3&lt;='Fin. Sources and Performance'!$M$19),K5*(1+$B5),IF(AND('Fin. Sources and Performance'!$F$36="Sale",L$3&lt;='Fin. Sources and Performance'!$M$3),K5*(1+$B5),0))</f>
        <v>0</v>
      </c>
      <c r="M5" s="188">
        <f>IF(AND('Fin. Sources and Performance'!$F$36="Refi",M$3&lt;='Fin. Sources and Performance'!$M$19),L5*(1+$B5),IF(AND('Fin. Sources and Performance'!$F$36="Sale",M$3&lt;='Fin. Sources and Performance'!$M$3),L5*(1+$B5),0))</f>
        <v>0</v>
      </c>
      <c r="N5" s="188">
        <f>IF(AND('Fin. Sources and Performance'!$F$36="Refi",N$3&lt;='Fin. Sources and Performance'!$M$19),M5*(1+$B5),IF(AND('Fin. Sources and Performance'!$F$36="Sale",N$3&lt;='Fin. Sources and Performance'!$M$3),M5*(1+$B5),0))</f>
        <v>0</v>
      </c>
      <c r="O5" s="188">
        <f>IF(AND('Fin. Sources and Performance'!$F$36="Refi",O$3&lt;='Fin. Sources and Performance'!$M$19),N5*(1+$B5),IF(AND('Fin. Sources and Performance'!$F$36="Sale",O$3&lt;='Fin. Sources and Performance'!$M$3),N5*(1+$B5),0))</f>
        <v>0</v>
      </c>
      <c r="P5" s="188">
        <f>IF(AND('Fin. Sources and Performance'!$F$36="Refi",P$3&lt;='Fin. Sources and Performance'!$M$19),O5*(1+$B5),IF(AND('Fin. Sources and Performance'!$F$36="Sale",P$3&lt;='Fin. Sources and Performance'!$M$3),O5*(1+$B5),0))</f>
        <v>0</v>
      </c>
      <c r="Q5" s="188">
        <f>IF(AND('Fin. Sources and Performance'!$F$36="Refi",Q$3&lt;='Fin. Sources and Performance'!$M$19),P5*(1+$B5),IF(AND('Fin. Sources and Performance'!$F$36="Sale",Q$3&lt;='Fin. Sources and Performance'!$M$3),P5*(1+$B5),0))</f>
        <v>0</v>
      </c>
      <c r="R5" s="188">
        <f>IF(AND('Fin. Sources and Performance'!$F$36="Refi",R$3&lt;='Fin. Sources and Performance'!$M$19),Q5*(1+$B5),IF(AND('Fin. Sources and Performance'!$F$36="Sale",R$3&lt;='Fin. Sources and Performance'!$M$3),Q5*(1+$B5),0))</f>
        <v>0</v>
      </c>
      <c r="S5" s="188">
        <f>IF(AND('Fin. Sources and Performance'!$F$36="Refi",S$3&lt;='Fin. Sources and Performance'!$M$19),R5*(1+$B5),IF(AND('Fin. Sources and Performance'!$F$36="Sale",S$3&lt;='Fin. Sources and Performance'!$M$3),R5*(1+$B5),0))</f>
        <v>0</v>
      </c>
      <c r="T5" s="188">
        <f>IF(AND('Fin. Sources and Performance'!$F$36="Refi",T$3&lt;='Fin. Sources and Performance'!$M$19),S5*(1+$B5),IF(AND('Fin. Sources and Performance'!$F$36="Sale",T$3&lt;='Fin. Sources and Performance'!$M$3),S5*(1+$B5),0))</f>
        <v>0</v>
      </c>
      <c r="U5" s="188">
        <f>IF(AND('Fin. Sources and Performance'!$F$36="Refi",U$3&lt;='Fin. Sources and Performance'!$M$19),T5*(1+$B5),IF(AND('Fin. Sources and Performance'!$F$36="Sale",U$3&lt;='Fin. Sources and Performance'!$M$3),T5*(1+$B5),0))</f>
        <v>0</v>
      </c>
      <c r="V5" s="188">
        <f>IF(AND('Fin. Sources and Performance'!$F$36="Refi",V$3&lt;='Fin. Sources and Performance'!$M$19),U5*(1+$B5),IF(AND('Fin. Sources and Performance'!$F$36="Sale",V$3&lt;='Fin. Sources and Performance'!$M$3),U5*(1+$B5),0))</f>
        <v>0</v>
      </c>
      <c r="W5" s="188">
        <f>IF(AND('Fin. Sources and Performance'!$F$36="Refi",W$3&lt;='Fin. Sources and Performance'!$M$19),V5*(1+$B5),IF(AND('Fin. Sources and Performance'!$F$36="Sale",W$3&lt;='Fin. Sources and Performance'!$M$3),V5*(1+$B5),0))</f>
        <v>0</v>
      </c>
      <c r="X5" s="188">
        <f>IF(AND('Fin. Sources and Performance'!$F$36="Refi",X$3&lt;='Fin. Sources and Performance'!$M$19),W5*(1+$B5),IF(AND('Fin. Sources and Performance'!$F$36="Sale",X$3&lt;='Fin. Sources and Performance'!$M$3),W5*(1+$B5),0))</f>
        <v>0</v>
      </c>
      <c r="Y5" s="188">
        <f>IF(AND('Fin. Sources and Performance'!$F$36="Refi",Y$3&lt;='Fin. Sources and Performance'!$M$19),X5*(1+$B5),IF(AND('Fin. Sources and Performance'!$F$36="Sale",Y$3&lt;='Fin. Sources and Performance'!$M$3),X5*(1+$B5),0))</f>
        <v>0</v>
      </c>
      <c r="Z5" s="188">
        <f>IF(AND('Fin. Sources and Performance'!$F$36="Refi",Z$3&lt;='Fin. Sources and Performance'!$M$19),Y5*(1+$B5),IF(AND('Fin. Sources and Performance'!$F$36="Sale",Z$3&lt;='Fin. Sources and Performance'!$M$3),Y5*(1+$B5),0))</f>
        <v>0</v>
      </c>
      <c r="AA5" s="188">
        <f>IF(AND('Fin. Sources and Performance'!$F$36="Refi",AA$3&lt;='Fin. Sources and Performance'!$M$19),Z5*(1+$B5),IF(AND('Fin. Sources and Performance'!$F$36="Sale",AA$3&lt;='Fin. Sources and Performance'!$M$3),Z5*(1+$B5),0))</f>
        <v>0</v>
      </c>
      <c r="AB5" s="188">
        <f>IF(AND('Fin. Sources and Performance'!$F$36="Refi",AB$3&lt;='Fin. Sources and Performance'!$M$19),AA5*(1+$B5),IF(AND('Fin. Sources and Performance'!$F$36="Sale",AB$3&lt;='Fin. Sources and Performance'!$M$3),AA5*(1+$B5),0))</f>
        <v>0</v>
      </c>
      <c r="AC5" s="188">
        <f>IF(AND('Fin. Sources and Performance'!$F$36="Refi",AC$3&lt;='Fin. Sources and Performance'!$M$19),AB5*(1+$B5),IF(AND('Fin. Sources and Performance'!$F$36="Sale",AC$3&lt;='Fin. Sources and Performance'!$M$3),AB5*(1+$B5),0))</f>
        <v>0</v>
      </c>
      <c r="AD5" s="188">
        <f>IF(AND('Fin. Sources and Performance'!$F$36="Refi",AD$3&lt;='Fin. Sources and Performance'!$M$19),AC5*(1+$B5),IF(AND('Fin. Sources and Performance'!$F$36="Sale",AD$3&lt;='Fin. Sources and Performance'!$M$3),AC5*(1+$B5),0))</f>
        <v>0</v>
      </c>
      <c r="AE5" s="188">
        <f>IF(AND('Fin. Sources and Performance'!$F$36="Refi",AE$3&lt;='Fin. Sources and Performance'!$M$19),AD5*(1+$B5),IF(AND('Fin. Sources and Performance'!$F$36="Sale",AE$3&lt;='Fin. Sources and Performance'!$M$3),AD5*(1+$B5),0))</f>
        <v>0</v>
      </c>
      <c r="AF5" s="189">
        <f>IF(AND('Fin. Sources and Performance'!$F$36="Refi",AF$3&lt;='Fin. Sources and Performance'!$M$19),AE5*(1+$B5),IF(AND('Fin. Sources and Performance'!$F$36="Sale",AF$3&lt;='Fin. Sources and Performance'!$M$3),AE5*(1+$B5),0))</f>
        <v>0</v>
      </c>
    </row>
    <row r="6" spans="1:32" s="58" customFormat="1" ht="15" customHeight="1" x14ac:dyDescent="0.45">
      <c r="A6" s="190" t="s">
        <v>192</v>
      </c>
      <c r="B6" s="191">
        <f>'Income and Operating Expenses'!B15</f>
        <v>7.0000000000000007E-2</v>
      </c>
      <c r="C6" s="192">
        <f t="shared" ref="C6:AF6" si="0">-(C4+C5)*$B$6</f>
        <v>0</v>
      </c>
      <c r="D6" s="192">
        <f t="shared" si="0"/>
        <v>0</v>
      </c>
      <c r="E6" s="192">
        <f t="shared" si="0"/>
        <v>0</v>
      </c>
      <c r="F6" s="192">
        <f t="shared" si="0"/>
        <v>0</v>
      </c>
      <c r="G6" s="192">
        <f t="shared" si="0"/>
        <v>0</v>
      </c>
      <c r="H6" s="192">
        <f t="shared" si="0"/>
        <v>0</v>
      </c>
      <c r="I6" s="192">
        <f t="shared" si="0"/>
        <v>0</v>
      </c>
      <c r="J6" s="192">
        <f t="shared" si="0"/>
        <v>0</v>
      </c>
      <c r="K6" s="192">
        <f t="shared" si="0"/>
        <v>0</v>
      </c>
      <c r="L6" s="192">
        <f t="shared" si="0"/>
        <v>0</v>
      </c>
      <c r="M6" s="192">
        <f t="shared" si="0"/>
        <v>0</v>
      </c>
      <c r="N6" s="192">
        <f t="shared" si="0"/>
        <v>0</v>
      </c>
      <c r="O6" s="192">
        <f t="shared" si="0"/>
        <v>0</v>
      </c>
      <c r="P6" s="192">
        <f t="shared" si="0"/>
        <v>0</v>
      </c>
      <c r="Q6" s="192">
        <f t="shared" si="0"/>
        <v>0</v>
      </c>
      <c r="R6" s="192">
        <f t="shared" si="0"/>
        <v>0</v>
      </c>
      <c r="S6" s="192">
        <f t="shared" si="0"/>
        <v>0</v>
      </c>
      <c r="T6" s="192">
        <f t="shared" si="0"/>
        <v>0</v>
      </c>
      <c r="U6" s="192">
        <f t="shared" si="0"/>
        <v>0</v>
      </c>
      <c r="V6" s="192">
        <f t="shared" si="0"/>
        <v>0</v>
      </c>
      <c r="W6" s="192">
        <f t="shared" si="0"/>
        <v>0</v>
      </c>
      <c r="X6" s="192">
        <f t="shared" si="0"/>
        <v>0</v>
      </c>
      <c r="Y6" s="192">
        <f t="shared" si="0"/>
        <v>0</v>
      </c>
      <c r="Z6" s="192">
        <f t="shared" si="0"/>
        <v>0</v>
      </c>
      <c r="AA6" s="192">
        <f t="shared" si="0"/>
        <v>0</v>
      </c>
      <c r="AB6" s="192">
        <f t="shared" si="0"/>
        <v>0</v>
      </c>
      <c r="AC6" s="192">
        <f t="shared" si="0"/>
        <v>0</v>
      </c>
      <c r="AD6" s="192">
        <f t="shared" si="0"/>
        <v>0</v>
      </c>
      <c r="AE6" s="192">
        <f t="shared" si="0"/>
        <v>0</v>
      </c>
      <c r="AF6" s="193">
        <f t="shared" si="0"/>
        <v>0</v>
      </c>
    </row>
    <row r="7" spans="1:32" s="58" customFormat="1" ht="15" customHeight="1" x14ac:dyDescent="0.45">
      <c r="A7" s="100"/>
      <c r="B7" s="184" t="s">
        <v>193</v>
      </c>
      <c r="C7" s="157">
        <f t="shared" ref="C7:AF7" si="1">SUM(C4:C6)</f>
        <v>0</v>
      </c>
      <c r="D7" s="157">
        <f t="shared" si="1"/>
        <v>0</v>
      </c>
      <c r="E7" s="157">
        <f t="shared" si="1"/>
        <v>0</v>
      </c>
      <c r="F7" s="157">
        <f t="shared" si="1"/>
        <v>0</v>
      </c>
      <c r="G7" s="157">
        <f t="shared" si="1"/>
        <v>0</v>
      </c>
      <c r="H7" s="157">
        <f t="shared" si="1"/>
        <v>0</v>
      </c>
      <c r="I7" s="157">
        <f t="shared" si="1"/>
        <v>0</v>
      </c>
      <c r="J7" s="157">
        <f t="shared" si="1"/>
        <v>0</v>
      </c>
      <c r="K7" s="157">
        <f t="shared" si="1"/>
        <v>0</v>
      </c>
      <c r="L7" s="157">
        <f t="shared" si="1"/>
        <v>0</v>
      </c>
      <c r="M7" s="157">
        <f t="shared" si="1"/>
        <v>0</v>
      </c>
      <c r="N7" s="157">
        <f t="shared" si="1"/>
        <v>0</v>
      </c>
      <c r="O7" s="157">
        <f t="shared" si="1"/>
        <v>0</v>
      </c>
      <c r="P7" s="157">
        <f t="shared" si="1"/>
        <v>0</v>
      </c>
      <c r="Q7" s="157">
        <f t="shared" si="1"/>
        <v>0</v>
      </c>
      <c r="R7" s="157">
        <f t="shared" si="1"/>
        <v>0</v>
      </c>
      <c r="S7" s="157">
        <f t="shared" si="1"/>
        <v>0</v>
      </c>
      <c r="T7" s="157">
        <f t="shared" si="1"/>
        <v>0</v>
      </c>
      <c r="U7" s="157">
        <f t="shared" si="1"/>
        <v>0</v>
      </c>
      <c r="V7" s="157">
        <f t="shared" si="1"/>
        <v>0</v>
      </c>
      <c r="W7" s="157">
        <f t="shared" si="1"/>
        <v>0</v>
      </c>
      <c r="X7" s="157">
        <f t="shared" si="1"/>
        <v>0</v>
      </c>
      <c r="Y7" s="157">
        <f t="shared" si="1"/>
        <v>0</v>
      </c>
      <c r="Z7" s="157">
        <f t="shared" si="1"/>
        <v>0</v>
      </c>
      <c r="AA7" s="157">
        <f t="shared" si="1"/>
        <v>0</v>
      </c>
      <c r="AB7" s="157">
        <f t="shared" si="1"/>
        <v>0</v>
      </c>
      <c r="AC7" s="157">
        <f t="shared" si="1"/>
        <v>0</v>
      </c>
      <c r="AD7" s="157">
        <f t="shared" si="1"/>
        <v>0</v>
      </c>
      <c r="AE7" s="157">
        <f t="shared" si="1"/>
        <v>0</v>
      </c>
      <c r="AF7" s="158">
        <f t="shared" si="1"/>
        <v>0</v>
      </c>
    </row>
    <row r="8" spans="1:32" s="58" customFormat="1" ht="5.25" customHeight="1" x14ac:dyDescent="0.45">
      <c r="A8" s="101"/>
      <c r="B8" s="102"/>
      <c r="C8" s="103"/>
      <c r="D8" s="103"/>
      <c r="E8" s="103"/>
      <c r="F8" s="103"/>
      <c r="G8" s="103"/>
      <c r="H8" s="103"/>
      <c r="I8" s="103"/>
      <c r="J8" s="103"/>
      <c r="K8" s="103"/>
      <c r="L8" s="103"/>
      <c r="M8" s="103"/>
      <c r="N8" s="103"/>
      <c r="O8" s="103"/>
      <c r="P8" s="103"/>
      <c r="Q8" s="103"/>
      <c r="R8" s="103"/>
      <c r="S8" s="103"/>
      <c r="T8" s="103"/>
      <c r="U8" s="103"/>
      <c r="V8" s="103"/>
      <c r="W8" s="103"/>
      <c r="X8" s="103"/>
      <c r="Y8" s="103"/>
      <c r="Z8" s="103"/>
      <c r="AA8" s="103"/>
      <c r="AB8" s="103"/>
      <c r="AC8" s="103"/>
      <c r="AD8" s="103"/>
      <c r="AE8" s="103"/>
      <c r="AF8" s="103"/>
    </row>
    <row r="9" spans="1:32" s="58" customFormat="1" ht="15" customHeight="1" x14ac:dyDescent="0.45">
      <c r="A9" s="190" t="s">
        <v>194</v>
      </c>
      <c r="B9" s="191">
        <v>0.03</v>
      </c>
      <c r="C9" s="192">
        <f>'Income and Operating Expenses'!B76</f>
        <v>0</v>
      </c>
      <c r="D9" s="192">
        <f>IF(AND('Fin. Sources and Performance'!$F$36="Refi",D$3&lt;='Fin. Sources and Performance'!$M$19),C9*(1+$B$9),IF(AND('Fin. Sources and Performance'!$F$36="Sale",D$3&lt;='Fin. Sources and Performance'!$M$3),C9*(1+$B$9),0))</f>
        <v>0</v>
      </c>
      <c r="E9" s="192">
        <f>IF(AND('Fin. Sources and Performance'!$F$36="Refi",E$3&lt;='Fin. Sources and Performance'!$M$19),D9*(1+$B$9),IF(AND('Fin. Sources and Performance'!$F$36="Sale",E$3&lt;='Fin. Sources and Performance'!$M$3),D9*(1+$B$9),0))</f>
        <v>0</v>
      </c>
      <c r="F9" s="192">
        <f>IF(AND('Fin. Sources and Performance'!$F$36="Refi",F$3&lt;='Fin. Sources and Performance'!$M$19),E9*(1+$B$9),IF(AND('Fin. Sources and Performance'!$F$36="Sale",F$3&lt;='Fin. Sources and Performance'!$M$3),E9*(1+$B$9),0))</f>
        <v>0</v>
      </c>
      <c r="G9" s="192">
        <f>IF(AND('Fin. Sources and Performance'!$F$36="Refi",G$3&lt;='Fin. Sources and Performance'!$M$19),F9*(1+$B$9),IF(AND('Fin. Sources and Performance'!$F$36="Sale",G$3&lt;='Fin. Sources and Performance'!$M$3),F9*(1+$B$9),0))</f>
        <v>0</v>
      </c>
      <c r="H9" s="192">
        <f>IF(AND('Fin. Sources and Performance'!$F$36="Refi",H$3&lt;='Fin. Sources and Performance'!$M$19),G9*(1+$B$9),IF(AND('Fin. Sources and Performance'!$F$36="Sale",H$3&lt;='Fin. Sources and Performance'!$M$3),G9*(1+$B$9),0))</f>
        <v>0</v>
      </c>
      <c r="I9" s="192">
        <f>IF(AND('Fin. Sources and Performance'!$F$36="Refi",I$3&lt;='Fin. Sources and Performance'!$M$19),H9*(1+$B$9),IF(AND('Fin. Sources and Performance'!$F$36="Sale",I$3&lt;='Fin. Sources and Performance'!$M$3),H9*(1+$B$9),0))</f>
        <v>0</v>
      </c>
      <c r="J9" s="192">
        <f>IF(AND('Fin. Sources and Performance'!$F$36="Refi",J$3&lt;='Fin. Sources and Performance'!$M$19),I9*(1+$B$9),IF(AND('Fin. Sources and Performance'!$F$36="Sale",J$3&lt;='Fin. Sources and Performance'!$M$3),I9*(1+$B$9),0))</f>
        <v>0</v>
      </c>
      <c r="K9" s="192">
        <f>IF(AND('Fin. Sources and Performance'!$F$36="Refi",K$3&lt;='Fin. Sources and Performance'!$M$19),J9*(1+$B$9),IF(AND('Fin. Sources and Performance'!$F$36="Sale",K$3&lt;='Fin. Sources and Performance'!$M$3),J9*(1+$B$9),0))</f>
        <v>0</v>
      </c>
      <c r="L9" s="192">
        <f>IF(AND('Fin. Sources and Performance'!$F$36="Refi",L$3&lt;='Fin. Sources and Performance'!$M$19),K9*(1+$B$9),IF(AND('Fin. Sources and Performance'!$F$36="Sale",L$3&lt;='Fin. Sources and Performance'!$M$3),K9*(1+$B$9),0))</f>
        <v>0</v>
      </c>
      <c r="M9" s="192">
        <f>IF(AND('Fin. Sources and Performance'!$F$36="Refi",M$3&lt;='Fin. Sources and Performance'!$M$19),L9*(1+$B$9),IF(AND('Fin. Sources and Performance'!$F$36="Sale",M$3&lt;='Fin. Sources and Performance'!$M$3),L9*(1+$B$9),0))</f>
        <v>0</v>
      </c>
      <c r="N9" s="192">
        <f>IF(AND('Fin. Sources and Performance'!$F$36="Refi",N$3&lt;='Fin. Sources and Performance'!$M$19),M9*(1+$B$9),IF(AND('Fin. Sources and Performance'!$F$36="Sale",N$3&lt;='Fin. Sources and Performance'!$M$3),M9*(1+$B$9),0))</f>
        <v>0</v>
      </c>
      <c r="O9" s="192">
        <f>IF(AND('Fin. Sources and Performance'!$F$36="Refi",O$3&lt;='Fin. Sources and Performance'!$M$19),N9*(1+$B$9),IF(AND('Fin. Sources and Performance'!$F$36="Sale",O$3&lt;='Fin. Sources and Performance'!$M$3),N9*(1+$B$9),0))</f>
        <v>0</v>
      </c>
      <c r="P9" s="192">
        <f>IF(AND('Fin. Sources and Performance'!$F$36="Refi",P$3&lt;='Fin. Sources and Performance'!$M$19),O9*(1+$B$9),IF(AND('Fin. Sources and Performance'!$F$36="Sale",P$3&lt;='Fin. Sources and Performance'!$M$3),O9*(1+$B$9),0))</f>
        <v>0</v>
      </c>
      <c r="Q9" s="192">
        <f>IF(AND('Fin. Sources and Performance'!$F$36="Refi",Q$3&lt;='Fin. Sources and Performance'!$M$19),P9*(1+$B$9),IF(AND('Fin. Sources and Performance'!$F$36="Sale",Q$3&lt;='Fin. Sources and Performance'!$M$3),P9*(1+$B$9),0))</f>
        <v>0</v>
      </c>
      <c r="R9" s="192">
        <f>IF(AND('Fin. Sources and Performance'!$F$36="Refi",R$3&lt;='Fin. Sources and Performance'!$M$19),Q9*(1+$B$9),IF(AND('Fin. Sources and Performance'!$F$36="Sale",R$3&lt;='Fin. Sources and Performance'!$M$3),Q9*(1+$B$9),0))</f>
        <v>0</v>
      </c>
      <c r="S9" s="192">
        <f>IF(AND('Fin. Sources and Performance'!$F$36="Refi",S$3&lt;='Fin. Sources and Performance'!$M$19),R9*(1+$B$9),IF(AND('Fin. Sources and Performance'!$F$36="Sale",S$3&lt;='Fin. Sources and Performance'!$M$3),R9*(1+$B$9),0))</f>
        <v>0</v>
      </c>
      <c r="T9" s="192">
        <f>IF(AND('Fin. Sources and Performance'!$F$36="Refi",T$3&lt;='Fin. Sources and Performance'!$M$19),S9*(1+$B$9),IF(AND('Fin. Sources and Performance'!$F$36="Sale",T$3&lt;='Fin. Sources and Performance'!$M$3),S9*(1+$B$9),0))</f>
        <v>0</v>
      </c>
      <c r="U9" s="192">
        <f>IF(AND('Fin. Sources and Performance'!$F$36="Refi",U$3&lt;='Fin. Sources and Performance'!$M$19),T9*(1+$B$9),IF(AND('Fin. Sources and Performance'!$F$36="Sale",U$3&lt;='Fin. Sources and Performance'!$M$3),T9*(1+$B$9),0))</f>
        <v>0</v>
      </c>
      <c r="V9" s="192">
        <f>IF(AND('Fin. Sources and Performance'!$F$36="Refi",V$3&lt;='Fin. Sources and Performance'!$M$19),U9*(1+$B$9),IF(AND('Fin. Sources and Performance'!$F$36="Sale",V$3&lt;='Fin. Sources and Performance'!$M$3),U9*(1+$B$9),0))</f>
        <v>0</v>
      </c>
      <c r="W9" s="192">
        <f>IF(AND('Fin. Sources and Performance'!$F$36="Refi",W$3&lt;='Fin. Sources and Performance'!$M$19),V9*(1+$B$9),IF(AND('Fin. Sources and Performance'!$F$36="Sale",W$3&lt;='Fin. Sources and Performance'!$M$3),V9*(1+$B$9),0))</f>
        <v>0</v>
      </c>
      <c r="X9" s="192">
        <f>IF(AND('Fin. Sources and Performance'!$F$36="Refi",X$3&lt;='Fin. Sources and Performance'!$M$19),W9*(1+$B$9),IF(AND('Fin. Sources and Performance'!$F$36="Sale",X$3&lt;='Fin. Sources and Performance'!$M$3),W9*(1+$B$9),0))</f>
        <v>0</v>
      </c>
      <c r="Y9" s="192">
        <f>IF(AND('Fin. Sources and Performance'!$F$36="Refi",Y$3&lt;='Fin. Sources and Performance'!$M$19),X9*(1+$B$9),IF(AND('Fin. Sources and Performance'!$F$36="Sale",Y$3&lt;='Fin. Sources and Performance'!$M$3),X9*(1+$B$9),0))</f>
        <v>0</v>
      </c>
      <c r="Z9" s="192">
        <f>IF(AND('Fin. Sources and Performance'!$F$36="Refi",Z$3&lt;='Fin. Sources and Performance'!$M$19),Y9*(1+$B$9),IF(AND('Fin. Sources and Performance'!$F$36="Sale",Z$3&lt;='Fin. Sources and Performance'!$M$3),Y9*(1+$B$9),0))</f>
        <v>0</v>
      </c>
      <c r="AA9" s="192">
        <f>IF(AND('Fin. Sources and Performance'!$F$36="Refi",AA$3&lt;='Fin. Sources and Performance'!$M$19),Z9*(1+$B$9),IF(AND('Fin. Sources and Performance'!$F$36="Sale",AA$3&lt;='Fin. Sources and Performance'!$M$3),Z9*(1+$B$9),0))</f>
        <v>0</v>
      </c>
      <c r="AB9" s="192">
        <f>IF(AND('Fin. Sources and Performance'!$F$36="Refi",AB$3&lt;='Fin. Sources and Performance'!$M$19),AA9*(1+$B$9),IF(AND('Fin. Sources and Performance'!$F$36="Sale",AB$3&lt;='Fin. Sources and Performance'!$M$3),AA9*(1+$B$9),0))</f>
        <v>0</v>
      </c>
      <c r="AC9" s="192">
        <f>IF(AND('Fin. Sources and Performance'!$F$36="Refi",AC$3&lt;='Fin. Sources and Performance'!$M$19),AB9*(1+$B$9),IF(AND('Fin. Sources and Performance'!$F$36="Sale",AC$3&lt;='Fin. Sources and Performance'!$M$3),AB9*(1+$B$9),0))</f>
        <v>0</v>
      </c>
      <c r="AD9" s="192">
        <f>IF(AND('Fin. Sources and Performance'!$F$36="Refi",AD$3&lt;='Fin. Sources and Performance'!$M$19),AC9*(1+$B$9),IF(AND('Fin. Sources and Performance'!$F$36="Sale",AD$3&lt;='Fin. Sources and Performance'!$M$3),AC9*(1+$B$9),0))</f>
        <v>0</v>
      </c>
      <c r="AE9" s="192">
        <f>IF(AND('Fin. Sources and Performance'!$F$36="Refi",AE$3&lt;='Fin. Sources and Performance'!$M$19),AD9*(1+$B$9),IF(AND('Fin. Sources and Performance'!$F$36="Sale",AE$3&lt;='Fin. Sources and Performance'!$M$3),AD9*(1+$B$9),0))</f>
        <v>0</v>
      </c>
      <c r="AF9" s="193">
        <f>IF(AND('Fin. Sources and Performance'!$F$36="Refi",AF$3&lt;='Fin. Sources and Performance'!$M$19),AE9*(1+$B$9),IF(AND('Fin. Sources and Performance'!$F$36="Sale",AF$3&lt;='Fin. Sources and Performance'!$M$3),AE9*(1+$B$9),0))</f>
        <v>0</v>
      </c>
    </row>
    <row r="10" spans="1:32" s="58" customFormat="1" ht="5.25" customHeight="1" thickBot="1" x14ac:dyDescent="0.5">
      <c r="A10" s="770"/>
      <c r="B10" s="771"/>
      <c r="C10" s="772"/>
      <c r="D10" s="772"/>
      <c r="E10" s="772"/>
      <c r="F10" s="772"/>
      <c r="G10" s="772"/>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row>
    <row r="11" spans="1:32" s="104" customFormat="1" ht="15" customHeight="1" thickBot="1" x14ac:dyDescent="0.5">
      <c r="A11" s="159"/>
      <c r="B11" s="179" t="s">
        <v>195</v>
      </c>
      <c r="C11" s="160">
        <f>C7-C9</f>
        <v>0</v>
      </c>
      <c r="D11" s="160">
        <f t="shared" ref="D11:AF11" si="2">+D7-D9</f>
        <v>0</v>
      </c>
      <c r="E11" s="160">
        <f t="shared" si="2"/>
        <v>0</v>
      </c>
      <c r="F11" s="160">
        <f t="shared" si="2"/>
        <v>0</v>
      </c>
      <c r="G11" s="160">
        <f t="shared" si="2"/>
        <v>0</v>
      </c>
      <c r="H11" s="160">
        <f t="shared" si="2"/>
        <v>0</v>
      </c>
      <c r="I11" s="160">
        <f t="shared" si="2"/>
        <v>0</v>
      </c>
      <c r="J11" s="160">
        <f t="shared" si="2"/>
        <v>0</v>
      </c>
      <c r="K11" s="160">
        <f t="shared" si="2"/>
        <v>0</v>
      </c>
      <c r="L11" s="160">
        <f t="shared" si="2"/>
        <v>0</v>
      </c>
      <c r="M11" s="160">
        <f t="shared" si="2"/>
        <v>0</v>
      </c>
      <c r="N11" s="160">
        <f t="shared" si="2"/>
        <v>0</v>
      </c>
      <c r="O11" s="160">
        <f t="shared" si="2"/>
        <v>0</v>
      </c>
      <c r="P11" s="160">
        <f t="shared" si="2"/>
        <v>0</v>
      </c>
      <c r="Q11" s="160">
        <f t="shared" si="2"/>
        <v>0</v>
      </c>
      <c r="R11" s="160">
        <f t="shared" si="2"/>
        <v>0</v>
      </c>
      <c r="S11" s="160">
        <f t="shared" si="2"/>
        <v>0</v>
      </c>
      <c r="T11" s="160">
        <f t="shared" si="2"/>
        <v>0</v>
      </c>
      <c r="U11" s="160">
        <f t="shared" si="2"/>
        <v>0</v>
      </c>
      <c r="V11" s="160">
        <f t="shared" si="2"/>
        <v>0</v>
      </c>
      <c r="W11" s="160">
        <f t="shared" si="2"/>
        <v>0</v>
      </c>
      <c r="X11" s="160">
        <f t="shared" si="2"/>
        <v>0</v>
      </c>
      <c r="Y11" s="160">
        <f t="shared" si="2"/>
        <v>0</v>
      </c>
      <c r="Z11" s="160">
        <f t="shared" si="2"/>
        <v>0</v>
      </c>
      <c r="AA11" s="160">
        <f t="shared" si="2"/>
        <v>0</v>
      </c>
      <c r="AB11" s="160">
        <f t="shared" si="2"/>
        <v>0</v>
      </c>
      <c r="AC11" s="160">
        <f t="shared" si="2"/>
        <v>0</v>
      </c>
      <c r="AD11" s="160">
        <f t="shared" si="2"/>
        <v>0</v>
      </c>
      <c r="AE11" s="160">
        <f t="shared" si="2"/>
        <v>0</v>
      </c>
      <c r="AF11" s="161">
        <f t="shared" si="2"/>
        <v>0</v>
      </c>
    </row>
    <row r="12" spans="1:32" s="58" customFormat="1" ht="5.25" customHeight="1" thickBot="1" x14ac:dyDescent="0.5">
      <c r="A12" s="162"/>
      <c r="B12" s="163"/>
      <c r="C12" s="164"/>
      <c r="D12" s="164"/>
      <c r="E12" s="164"/>
      <c r="F12" s="164"/>
      <c r="G12" s="164"/>
      <c r="H12" s="164"/>
      <c r="I12" s="164"/>
      <c r="J12" s="164"/>
      <c r="K12" s="164"/>
      <c r="L12" s="164"/>
      <c r="M12" s="164"/>
      <c r="N12" s="164"/>
      <c r="O12" s="164"/>
      <c r="P12" s="164"/>
      <c r="Q12" s="164"/>
      <c r="R12" s="164"/>
      <c r="S12" s="164"/>
      <c r="T12" s="164"/>
      <c r="U12" s="164"/>
      <c r="V12" s="164"/>
      <c r="W12" s="164"/>
      <c r="X12" s="164"/>
      <c r="Y12" s="164"/>
      <c r="Z12" s="164"/>
      <c r="AA12" s="164"/>
      <c r="AB12" s="164"/>
      <c r="AC12" s="164"/>
      <c r="AD12" s="164"/>
      <c r="AE12" s="164"/>
      <c r="AF12" s="164"/>
    </row>
    <row r="13" spans="1:32" s="58" customFormat="1" ht="15" customHeight="1" x14ac:dyDescent="0.45">
      <c r="A13" s="105" t="s">
        <v>196</v>
      </c>
      <c r="B13" s="106"/>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8"/>
    </row>
    <row r="14" spans="1:32" s="58" customFormat="1" ht="15" customHeight="1" x14ac:dyDescent="0.45">
      <c r="A14" s="194" t="str">
        <f>IF('Fin. Sources and Performance'!A11="","",'Fin. Sources and Performance'!A11)</f>
        <v/>
      </c>
      <c r="B14" s="195"/>
      <c r="C14" s="196">
        <f>IF(AND(C$3&lt;='Fin. Sources and Performance'!$M$3,C$3&lt;='Fin. Sources and Performance'!$F11),'Fin. Sources and Performance'!$G11,IF(C$3&lt;='Fin. Sources and Performance'!$M$3,'Fin. Sources and Performance'!$H11,IF(AND(C$3&lt;='Fin. Sources and Performance'!$M$19,'Fin. Sources and Performance'!$F$36="Refi"),'Amortization Tables'!$AF$2*12,0)))</f>
        <v>0</v>
      </c>
      <c r="D14" s="196">
        <f>IF(AND(D$3&lt;='Fin. Sources and Performance'!$M$3,D$3&lt;='Fin. Sources and Performance'!$F11),'Fin. Sources and Performance'!$G$11,IF(D$3&lt;='Fin. Sources and Performance'!$M$3,'Fin. Sources and Performance'!$H$11,IF(AND(D$3&lt;='Fin. Sources and Performance'!$M$19,'Fin. Sources and Performance'!$F$36="Refi"),'Amortization Tables'!$AF$2*12,0)))</f>
        <v>0</v>
      </c>
      <c r="E14" s="196">
        <f>IF(AND(E$3&lt;='Fin. Sources and Performance'!$M$3,E$3&lt;='Fin. Sources and Performance'!$F11),'Fin. Sources and Performance'!$G$11,IF(E$3&lt;='Fin. Sources and Performance'!$M$3,'Fin. Sources and Performance'!$H$11,IF(AND(E$3&lt;='Fin. Sources and Performance'!$M$19,'Fin. Sources and Performance'!$F$36="Refi"),'Amortization Tables'!$AF$2*12,0)))</f>
        <v>0</v>
      </c>
      <c r="F14" s="196">
        <f>IF(AND(F$3&lt;='Fin. Sources and Performance'!$M$3,F$3&lt;='Fin. Sources and Performance'!$F11),'Fin. Sources and Performance'!$G$11,IF(F$3&lt;='Fin. Sources and Performance'!$M$3,'Fin. Sources and Performance'!$H$11,IF(AND(F$3&lt;='Fin. Sources and Performance'!$M$19,'Fin. Sources and Performance'!$F$36="Refi"),'Amortization Tables'!$AF$2*12,0)))</f>
        <v>0</v>
      </c>
      <c r="G14" s="196">
        <f>IF(AND(G$3&lt;='Fin. Sources and Performance'!$M$3,G$3&lt;='Fin. Sources and Performance'!$F11),'Fin. Sources and Performance'!$G$11,IF(G$3&lt;='Fin. Sources and Performance'!$M$3,'Fin. Sources and Performance'!$H$11,IF(AND(G$3&lt;='Fin. Sources and Performance'!$M$19,'Fin. Sources and Performance'!$F$36="Refi"),'Amortization Tables'!$AF$2*12,0)))</f>
        <v>0</v>
      </c>
      <c r="H14" s="196">
        <f>IF(AND(H$3&lt;='Fin. Sources and Performance'!$M$3,H$3&lt;='Fin. Sources and Performance'!$F11),'Fin. Sources and Performance'!$G$11,IF(H$3&lt;='Fin. Sources and Performance'!$M$3,'Fin. Sources and Performance'!$H$11,IF(AND(H$3&lt;='Fin. Sources and Performance'!$M$19,'Fin. Sources and Performance'!$F$36="Refi"),'Amortization Tables'!$AF$2*12,0)))</f>
        <v>0</v>
      </c>
      <c r="I14" s="196">
        <f>IF(AND(I$3&lt;='Fin. Sources and Performance'!$M$3,I$3&lt;='Fin. Sources and Performance'!$F11),'Fin. Sources and Performance'!$G$11,IF(I$3&lt;='Fin. Sources and Performance'!$M$3,'Fin. Sources and Performance'!$H$11,IF(AND(I$3&lt;='Fin. Sources and Performance'!$M$19,'Fin. Sources and Performance'!$F$36="Refi"),'Amortization Tables'!$AF$2*12,0)))</f>
        <v>0</v>
      </c>
      <c r="J14" s="196">
        <f>IF(AND(J$3&lt;='Fin. Sources and Performance'!$M$3,J$3&lt;='Fin. Sources and Performance'!$F11),'Fin. Sources and Performance'!$G$11,IF(J$3&lt;='Fin. Sources and Performance'!$M$3,'Fin. Sources and Performance'!$H$11,IF(AND(J$3&lt;='Fin. Sources and Performance'!$M$19,'Fin. Sources and Performance'!$F$36="Refi"),'Amortization Tables'!$AF$2*12,0)))</f>
        <v>0</v>
      </c>
      <c r="K14" s="196">
        <f>IF(AND(K$3&lt;='Fin. Sources and Performance'!$M$3,K$3&lt;='Fin. Sources and Performance'!$F11),'Fin. Sources and Performance'!$G$11,IF(K$3&lt;='Fin. Sources and Performance'!$M$3,'Fin. Sources and Performance'!$H$11,IF(AND(K$3&lt;='Fin. Sources and Performance'!$M$19,'Fin. Sources and Performance'!$F$36="Refi"),'Amortization Tables'!$AF$2*12,0)))</f>
        <v>0</v>
      </c>
      <c r="L14" s="196">
        <f>IF(AND(L$3&lt;='Fin. Sources and Performance'!$M$3,L$3&lt;='Fin. Sources and Performance'!$F11),'Fin. Sources and Performance'!$G$11,IF(L$3&lt;='Fin. Sources and Performance'!$M$3,'Fin. Sources and Performance'!$H$11,IF(AND(L$3&lt;='Fin. Sources and Performance'!$M$19,'Fin. Sources and Performance'!$F$36="Refi"),'Amortization Tables'!$AF$2*12,0)))</f>
        <v>0</v>
      </c>
      <c r="M14" s="196">
        <f>IF(AND(M$3&lt;='Fin. Sources and Performance'!$M$3,M$3&lt;='Fin. Sources and Performance'!$F11),'Fin. Sources and Performance'!$G$11,IF(M$3&lt;='Fin. Sources and Performance'!$M$3,'Fin. Sources and Performance'!$H$11,IF(AND(M$3&lt;='Fin. Sources and Performance'!$M$19,'Fin. Sources and Performance'!$F$36="Refi"),'Amortization Tables'!$AF$2*12,0)))</f>
        <v>0</v>
      </c>
      <c r="N14" s="196">
        <f>IF(AND(N$3&lt;='Fin. Sources and Performance'!$M$3,N$3&lt;='Fin. Sources and Performance'!$F11),'Fin. Sources and Performance'!$G$11,IF(N$3&lt;='Fin. Sources and Performance'!$M$3,'Fin. Sources and Performance'!$H$11,IF(AND(N$3&lt;='Fin. Sources and Performance'!$M$19,'Fin. Sources and Performance'!$F$36="Refi"),'Amortization Tables'!$AF$2*12,0)))</f>
        <v>0</v>
      </c>
      <c r="O14" s="196">
        <f>IF(AND(O$3&lt;='Fin. Sources and Performance'!$M$3,O$3&lt;='Fin. Sources and Performance'!$F11),'Fin. Sources and Performance'!$G$11,IF(O$3&lt;='Fin. Sources and Performance'!$M$3,'Fin. Sources and Performance'!$H$11,IF(AND(O$3&lt;='Fin. Sources and Performance'!$M$19,'Fin. Sources and Performance'!$F$36="Refi"),'Amortization Tables'!$AF$2*12,0)))</f>
        <v>0</v>
      </c>
      <c r="P14" s="196">
        <f>IF(AND(P$3&lt;='Fin. Sources and Performance'!$M$3,P$3&lt;='Fin. Sources and Performance'!$F11),'Fin. Sources and Performance'!$G$11,IF(P$3&lt;='Fin. Sources and Performance'!$M$3,'Fin. Sources and Performance'!$H$11,IF(AND(P$3&lt;='Fin. Sources and Performance'!$M$19,'Fin. Sources and Performance'!$F$36="Refi"),'Amortization Tables'!$AF$2*12,0)))</f>
        <v>0</v>
      </c>
      <c r="Q14" s="196">
        <f>IF(AND(Q$3&lt;='Fin. Sources and Performance'!$M$3,Q$3&lt;='Fin. Sources and Performance'!$F11),'Fin. Sources and Performance'!$G$11,IF(Q$3&lt;='Fin. Sources and Performance'!$M$3,'Fin. Sources and Performance'!$H$11,IF(AND(Q$3&lt;='Fin. Sources and Performance'!$M$19,'Fin. Sources and Performance'!$F$36="Refi"),'Amortization Tables'!$AF$2*12,0)))</f>
        <v>0</v>
      </c>
      <c r="R14" s="196">
        <f>IF(AND(R$3&lt;='Fin. Sources and Performance'!$M$3,R$3&lt;='Fin. Sources and Performance'!$F11),'Fin. Sources and Performance'!$G$11,IF(R$3&lt;='Fin. Sources and Performance'!$M$3,'Fin. Sources and Performance'!$H$11,IF(AND(R$3&lt;='Fin. Sources and Performance'!$M$19,'Fin. Sources and Performance'!$F$36="Refi"),'Amortization Tables'!$AF$2*12,0)))</f>
        <v>0</v>
      </c>
      <c r="S14" s="196">
        <f>IF(AND(S$3&lt;='Fin. Sources and Performance'!$M$3,S$3&lt;='Fin. Sources and Performance'!$F11),'Fin. Sources and Performance'!$G$11,IF(S$3&lt;='Fin. Sources and Performance'!$M$3,'Fin. Sources and Performance'!$H$11,IF(AND(S$3&lt;='Fin. Sources and Performance'!$M$19,'Fin. Sources and Performance'!$F$36="Refi"),'Amortization Tables'!$AF$2*12,0)))</f>
        <v>0</v>
      </c>
      <c r="T14" s="196">
        <f>IF(AND(T$3&lt;='Fin. Sources and Performance'!$M$3,T$3&lt;='Fin. Sources and Performance'!$F11),'Fin. Sources and Performance'!$G$11,IF(T$3&lt;='Fin. Sources and Performance'!$M$3,'Fin. Sources and Performance'!$H$11,IF(AND(T$3&lt;='Fin. Sources and Performance'!$M$19,'Fin. Sources and Performance'!$F$36="Refi"),'Amortization Tables'!$AF$2*12,0)))</f>
        <v>0</v>
      </c>
      <c r="U14" s="196">
        <f>IF(AND(U$3&lt;='Fin. Sources and Performance'!$M$3,U$3&lt;='Fin. Sources and Performance'!$F11),'Fin. Sources and Performance'!$G$11,IF(U$3&lt;='Fin. Sources and Performance'!$M$3,'Fin. Sources and Performance'!$H$11,IF(AND(U$3&lt;='Fin. Sources and Performance'!$M$19,'Fin. Sources and Performance'!$F$36="Refi"),'Amortization Tables'!$AF$2*12,0)))</f>
        <v>0</v>
      </c>
      <c r="V14" s="196">
        <f>IF(AND(V$3&lt;='Fin. Sources and Performance'!$M$3,V$3&lt;='Fin. Sources and Performance'!$F11),'Fin. Sources and Performance'!$G$11,IF(V$3&lt;='Fin. Sources and Performance'!$M$3,'Fin. Sources and Performance'!$H$11,IF(AND(V$3&lt;='Fin. Sources and Performance'!$M$19,'Fin. Sources and Performance'!$F$36="Refi"),'Amortization Tables'!$AF$2*12,0)))</f>
        <v>0</v>
      </c>
      <c r="W14" s="196">
        <f>IF(AND(W$3&lt;='Fin. Sources and Performance'!$M$3,W$3&lt;='Fin. Sources and Performance'!$F11),'Fin. Sources and Performance'!$G$11,IF(W$3&lt;='Fin. Sources and Performance'!$M$3,'Fin. Sources and Performance'!$H$11,IF(AND(W$3&lt;='Fin. Sources and Performance'!$M$19,'Fin. Sources and Performance'!$F$36="Refi"),'Amortization Tables'!$AF$2*12,0)))</f>
        <v>0</v>
      </c>
      <c r="X14" s="196">
        <f>IF(AND(X$3&lt;='Fin. Sources and Performance'!$M$3,X$3&lt;='Fin. Sources and Performance'!$F11),'Fin. Sources and Performance'!$G$11,IF(X$3&lt;='Fin. Sources and Performance'!$M$3,'Fin. Sources and Performance'!$H$11,IF(AND(X$3&lt;='Fin. Sources and Performance'!$M$19,'Fin. Sources and Performance'!$F$36="Refi"),'Amortization Tables'!$AF$2*12,0)))</f>
        <v>0</v>
      </c>
      <c r="Y14" s="196">
        <f>IF(AND(Y$3&lt;='Fin. Sources and Performance'!$M$3,Y$3&lt;='Fin. Sources and Performance'!$F11),'Fin. Sources and Performance'!$G$11,IF(Y$3&lt;='Fin. Sources and Performance'!$M$3,'Fin. Sources and Performance'!$H$11,IF(AND(Y$3&lt;='Fin. Sources and Performance'!$M$19,'Fin. Sources and Performance'!$F$36="Refi"),'Amortization Tables'!$AF$2*12,0)))</f>
        <v>0</v>
      </c>
      <c r="Z14" s="196">
        <f>IF(AND(Z$3&lt;='Fin. Sources and Performance'!$M$3,Z$3&lt;='Fin. Sources and Performance'!$F11),'Fin. Sources and Performance'!$G$11,IF(Z$3&lt;='Fin. Sources and Performance'!$M$3,'Fin. Sources and Performance'!$H$11,IF(AND(Z$3&lt;='Fin. Sources and Performance'!$M$19,'Fin. Sources and Performance'!$F$36="Refi"),'Amortization Tables'!$AF$2*12,0)))</f>
        <v>0</v>
      </c>
      <c r="AA14" s="196">
        <f>IF(AND(AA$3&lt;='Fin. Sources and Performance'!$M$3,AA$3&lt;='Fin. Sources and Performance'!$F11),'Fin. Sources and Performance'!$G$11,IF(AA$3&lt;='Fin. Sources and Performance'!$M$3,'Fin. Sources and Performance'!$H$11,IF(AND(AA$3&lt;='Fin. Sources and Performance'!$M$19,'Fin. Sources and Performance'!$F$36="Refi"),'Amortization Tables'!$AF$2*12,0)))</f>
        <v>0</v>
      </c>
      <c r="AB14" s="196">
        <f>IF(AND(AB$3&lt;='Fin. Sources and Performance'!$M$3,AB$3&lt;='Fin. Sources and Performance'!$F11),'Fin. Sources and Performance'!$G$11,IF(AB$3&lt;='Fin. Sources and Performance'!$M$3,'Fin. Sources and Performance'!$H$11,IF(AND(AB$3&lt;='Fin. Sources and Performance'!$M$19,'Fin. Sources and Performance'!$F$36="Refi"),'Amortization Tables'!$AF$2*12,0)))</f>
        <v>0</v>
      </c>
      <c r="AC14" s="196">
        <f>IF(AND(AC$3&lt;='Fin. Sources and Performance'!$M$3,AC$3&lt;='Fin. Sources and Performance'!$F11),'Fin. Sources and Performance'!$G$11,IF(AC$3&lt;='Fin. Sources and Performance'!$M$3,'Fin. Sources and Performance'!$H$11,IF(AND(AC$3&lt;='Fin. Sources and Performance'!$M$19,'Fin. Sources and Performance'!$F$36="Refi"),'Amortization Tables'!$AF$2*12,0)))</f>
        <v>0</v>
      </c>
      <c r="AD14" s="196">
        <f>IF(AND(AD$3&lt;='Fin. Sources and Performance'!$M$3,AD$3&lt;='Fin. Sources and Performance'!$F11),'Fin. Sources and Performance'!$G$11,IF(AD$3&lt;='Fin. Sources and Performance'!$M$3,'Fin. Sources and Performance'!$H$11,IF(AND(AD$3&lt;='Fin. Sources and Performance'!$M$19,'Fin. Sources and Performance'!$F$36="Refi"),'Amortization Tables'!$AF$2*12,0)))</f>
        <v>0</v>
      </c>
      <c r="AE14" s="196">
        <f>IF(AND(AE$3&lt;='Fin. Sources and Performance'!$M$3,AE$3&lt;='Fin. Sources and Performance'!$F11),'Fin. Sources and Performance'!$G$11,IF(AE$3&lt;='Fin. Sources and Performance'!$M$3,'Fin. Sources and Performance'!$H$11,IF(AND(AE$3&lt;='Fin. Sources and Performance'!$M$19,'Fin. Sources and Performance'!$F$36="Refi"),'Amortization Tables'!$AF$2*12,0)))</f>
        <v>0</v>
      </c>
      <c r="AF14" s="197">
        <f>IF(AND(AF$3&lt;='Fin. Sources and Performance'!$M$3,AF$3&lt;='Fin. Sources and Performance'!$F11),'Fin. Sources and Performance'!$G$11,IF(AF$3&lt;='Fin. Sources and Performance'!$M$3,'Fin. Sources and Performance'!$H$11,IF(AND(AF$3&lt;='Fin. Sources and Performance'!$M$19,'Fin. Sources and Performance'!$F$36="Refi"),'Amortization Tables'!$AF$2*12,0)))</f>
        <v>0</v>
      </c>
    </row>
    <row r="15" spans="1:32" s="58" customFormat="1" ht="15" customHeight="1" x14ac:dyDescent="0.45">
      <c r="A15" s="194" t="str">
        <f>IF('Fin. Sources and Performance'!A12="","",'Fin. Sources and Performance'!A12)</f>
        <v/>
      </c>
      <c r="B15" s="195"/>
      <c r="C15" s="188">
        <f>IF(AND(C$3&lt;='Fin. Sources and Performance'!$M$3,C$3&lt;='Fin. Sources and Performance'!$F12),'Fin. Sources and Performance'!$G12,IF(C$3&lt;='Fin. Sources and Performance'!$M$3,'Fin. Sources and Performance'!$H12,0))</f>
        <v>0</v>
      </c>
      <c r="D15" s="188">
        <f>IF(AND(D$3&lt;='Fin. Sources and Performance'!$M$3,D$3&lt;='Fin. Sources and Performance'!$F12),'Fin. Sources and Performance'!$G12,IF(D$3&lt;='Fin. Sources and Performance'!$M$3,'Fin. Sources and Performance'!$H12,0))</f>
        <v>0</v>
      </c>
      <c r="E15" s="188">
        <f>IF(AND(E$3&lt;='Fin. Sources and Performance'!$M$3,E$3&lt;='Fin. Sources and Performance'!$F12),'Fin. Sources and Performance'!$G12,IF(E$3&lt;='Fin. Sources and Performance'!$M$3,'Fin. Sources and Performance'!$H12,0))</f>
        <v>0</v>
      </c>
      <c r="F15" s="188">
        <f>IF(AND(F$3&lt;='Fin. Sources and Performance'!$M$3,F$3&lt;='Fin. Sources and Performance'!$F12),'Fin. Sources and Performance'!$G12,IF(F$3&lt;='Fin. Sources and Performance'!$M$3,'Fin. Sources and Performance'!$H12,0))</f>
        <v>0</v>
      </c>
      <c r="G15" s="188">
        <f>IF(AND(G$3&lt;='Fin. Sources and Performance'!$M$3,G$3&lt;='Fin. Sources and Performance'!$F12),'Fin. Sources and Performance'!$G12,IF(G$3&lt;='Fin. Sources and Performance'!$M$3,'Fin. Sources and Performance'!$H12,0))</f>
        <v>0</v>
      </c>
      <c r="H15" s="188">
        <f>IF(AND(H$3&lt;='Fin. Sources and Performance'!$M$3,H$3&lt;='Fin. Sources and Performance'!$F12),'Fin. Sources and Performance'!$G12,IF(H$3&lt;='Fin. Sources and Performance'!$M$3,'Fin. Sources and Performance'!$H12,0))</f>
        <v>0</v>
      </c>
      <c r="I15" s="188">
        <f>IF(AND(I$3&lt;='Fin. Sources and Performance'!$M$3,I$3&lt;='Fin. Sources and Performance'!$F12),'Fin. Sources and Performance'!$G12,IF(I$3&lt;='Fin. Sources and Performance'!$M$3,'Fin. Sources and Performance'!$H12,0))</f>
        <v>0</v>
      </c>
      <c r="J15" s="188">
        <f>IF(AND(J$3&lt;='Fin. Sources and Performance'!$M$3,J$3&lt;='Fin. Sources and Performance'!$F12),'Fin. Sources and Performance'!$G12,IF(J$3&lt;='Fin. Sources and Performance'!$M$3,'Fin. Sources and Performance'!$H12,0))</f>
        <v>0</v>
      </c>
      <c r="K15" s="188">
        <f>IF(AND(K$3&lt;='Fin. Sources and Performance'!$M$3,K$3&lt;='Fin. Sources and Performance'!$F12),'Fin. Sources and Performance'!$G12,IF(K$3&lt;='Fin. Sources and Performance'!$M$3,'Fin. Sources and Performance'!$H12,0))</f>
        <v>0</v>
      </c>
      <c r="L15" s="188">
        <f>IF(AND(L$3&lt;='Fin. Sources and Performance'!$M$3,L$3&lt;='Fin. Sources and Performance'!$F12),'Fin. Sources and Performance'!$G12,IF(L$3&lt;='Fin. Sources and Performance'!$M$3,'Fin. Sources and Performance'!$H12,0))</f>
        <v>0</v>
      </c>
      <c r="M15" s="188">
        <f>IF(AND(M$3&lt;='Fin. Sources and Performance'!$M$3,M$3&lt;='Fin. Sources and Performance'!$F12),'Fin. Sources and Performance'!$G12,IF(M$3&lt;='Fin. Sources and Performance'!$M$3,'Fin. Sources and Performance'!$H12,0))</f>
        <v>0</v>
      </c>
      <c r="N15" s="188">
        <f>IF(AND(N$3&lt;='Fin. Sources and Performance'!$M$3,N$3&lt;='Fin. Sources and Performance'!$F12),'Fin. Sources and Performance'!$G12,IF(N$3&lt;='Fin. Sources and Performance'!$M$3,'Fin. Sources and Performance'!$H12,0))</f>
        <v>0</v>
      </c>
      <c r="O15" s="188">
        <f>IF(AND(O$3&lt;='Fin. Sources and Performance'!$M$3,O$3&lt;='Fin. Sources and Performance'!$F12),'Fin. Sources and Performance'!$G12,IF(O$3&lt;='Fin. Sources and Performance'!$M$3,'Fin. Sources and Performance'!$H12,0))</f>
        <v>0</v>
      </c>
      <c r="P15" s="188">
        <f>IF(AND(P$3&lt;='Fin. Sources and Performance'!$M$3,P$3&lt;='Fin. Sources and Performance'!$F12),'Fin. Sources and Performance'!$G12,IF(P$3&lt;='Fin. Sources and Performance'!$M$3,'Fin. Sources and Performance'!$H12,0))</f>
        <v>0</v>
      </c>
      <c r="Q15" s="188">
        <f>IF(AND(Q$3&lt;='Fin. Sources and Performance'!$M$3,Q$3&lt;='Fin. Sources and Performance'!$F12),'Fin. Sources and Performance'!$G12,IF(Q$3&lt;='Fin. Sources and Performance'!$M$3,'Fin. Sources and Performance'!$H12,0))</f>
        <v>0</v>
      </c>
      <c r="R15" s="188">
        <f>IF(AND(R$3&lt;='Fin. Sources and Performance'!$M$3,R$3&lt;='Fin. Sources and Performance'!$F12),'Fin. Sources and Performance'!$G12,IF(R$3&lt;='Fin. Sources and Performance'!$M$3,'Fin. Sources and Performance'!$H12,0))</f>
        <v>0</v>
      </c>
      <c r="S15" s="188">
        <f>IF(AND(S$3&lt;='Fin. Sources and Performance'!$M$3,S$3&lt;='Fin. Sources and Performance'!$F12),'Fin. Sources and Performance'!$G12,IF(S$3&lt;='Fin. Sources and Performance'!$M$3,'Fin. Sources and Performance'!$H12,0))</f>
        <v>0</v>
      </c>
      <c r="T15" s="188">
        <f>IF(AND(T$3&lt;='Fin. Sources and Performance'!$M$3,T$3&lt;='Fin. Sources and Performance'!$F12),'Fin. Sources and Performance'!$G12,IF(T$3&lt;='Fin. Sources and Performance'!$M$3,'Fin. Sources and Performance'!$H12,0))</f>
        <v>0</v>
      </c>
      <c r="U15" s="188">
        <f>IF(AND(U$3&lt;='Fin. Sources and Performance'!$M$3,U$3&lt;='Fin. Sources and Performance'!$F12),'Fin. Sources and Performance'!$G12,IF(U$3&lt;='Fin. Sources and Performance'!$M$3,'Fin. Sources and Performance'!$H12,0))</f>
        <v>0</v>
      </c>
      <c r="V15" s="188">
        <f>IF(AND(V$3&lt;='Fin. Sources and Performance'!$M$3,V$3&lt;='Fin. Sources and Performance'!$F12),'Fin. Sources and Performance'!$G12,IF(V$3&lt;='Fin. Sources and Performance'!$M$3,'Fin. Sources and Performance'!$H12,0))</f>
        <v>0</v>
      </c>
      <c r="W15" s="188">
        <f>IF(AND(W$3&lt;='Fin. Sources and Performance'!$M$3,W$3&lt;='Fin. Sources and Performance'!$F12),'Fin. Sources and Performance'!$G12,IF(W$3&lt;='Fin. Sources and Performance'!$M$3,'Fin. Sources and Performance'!$H12,0))</f>
        <v>0</v>
      </c>
      <c r="X15" s="188">
        <f>IF(AND(X$3&lt;='Fin. Sources and Performance'!$M$3,X$3&lt;='Fin. Sources and Performance'!$F12),'Fin. Sources and Performance'!$G12,IF(X$3&lt;='Fin. Sources and Performance'!$M$3,'Fin. Sources and Performance'!$H12,0))</f>
        <v>0</v>
      </c>
      <c r="Y15" s="188">
        <f>IF(AND(Y$3&lt;='Fin. Sources and Performance'!$M$3,Y$3&lt;='Fin. Sources and Performance'!$F12),'Fin. Sources and Performance'!$G12,IF(Y$3&lt;='Fin. Sources and Performance'!$M$3,'Fin. Sources and Performance'!$H12,0))</f>
        <v>0</v>
      </c>
      <c r="Z15" s="188">
        <f>IF(AND(Z$3&lt;='Fin. Sources and Performance'!$M$3,Z$3&lt;='Fin. Sources and Performance'!$F12),'Fin. Sources and Performance'!$G12,IF(Z$3&lt;='Fin. Sources and Performance'!$M$3,'Fin. Sources and Performance'!$H12,0))</f>
        <v>0</v>
      </c>
      <c r="AA15" s="188">
        <f>IF(AND(AA$3&lt;='Fin. Sources and Performance'!$M$3,AA$3&lt;='Fin. Sources and Performance'!$F12),'Fin. Sources and Performance'!$G12,IF(AA$3&lt;='Fin. Sources and Performance'!$M$3,'Fin. Sources and Performance'!$H12,0))</f>
        <v>0</v>
      </c>
      <c r="AB15" s="188">
        <f>IF(AND(AB$3&lt;='Fin. Sources and Performance'!$M$3,AB$3&lt;='Fin. Sources and Performance'!$F12),'Fin. Sources and Performance'!$G12,IF(AB$3&lt;='Fin. Sources and Performance'!$M$3,'Fin. Sources and Performance'!$H12,0))</f>
        <v>0</v>
      </c>
      <c r="AC15" s="188">
        <f>IF(AND(AC$3&lt;='Fin. Sources and Performance'!$M$3,AC$3&lt;='Fin. Sources and Performance'!$F12),'Fin. Sources and Performance'!$G12,IF(AC$3&lt;='Fin. Sources and Performance'!$M$3,'Fin. Sources and Performance'!$H12,0))</f>
        <v>0</v>
      </c>
      <c r="AD15" s="188">
        <f>IF(AND(AD$3&lt;='Fin. Sources and Performance'!$M$3,AD$3&lt;='Fin. Sources and Performance'!$F12),'Fin. Sources and Performance'!$G12,IF(AD$3&lt;='Fin. Sources and Performance'!$M$3,'Fin. Sources and Performance'!$H12,0))</f>
        <v>0</v>
      </c>
      <c r="AE15" s="188">
        <f>IF(AND(AE$3&lt;='Fin. Sources and Performance'!$M$3,AE$3&lt;='Fin. Sources and Performance'!$F12),'Fin. Sources and Performance'!$G12,IF(AE$3&lt;='Fin. Sources and Performance'!$M$3,'Fin. Sources and Performance'!$H12,0))</f>
        <v>0</v>
      </c>
      <c r="AF15" s="189">
        <f>IF(AND(AF$3&lt;='Fin. Sources and Performance'!$M$3,AF$3&lt;='Fin. Sources and Performance'!$F12),'Fin. Sources and Performance'!$G12,IF(AF$3&lt;='Fin. Sources and Performance'!$M$3,'Fin. Sources and Performance'!$H12,0))</f>
        <v>0</v>
      </c>
    </row>
    <row r="16" spans="1:32" s="58" customFormat="1" ht="15" customHeight="1" x14ac:dyDescent="0.45">
      <c r="A16" s="194" t="str">
        <f>IF('Fin. Sources and Performance'!A13="","",'Fin. Sources and Performance'!A13)</f>
        <v/>
      </c>
      <c r="B16" s="195"/>
      <c r="C16" s="188">
        <f>IF(AND(C$3&lt;='Fin. Sources and Performance'!$M$3,C$3&lt;='Fin. Sources and Performance'!$F13),'Fin. Sources and Performance'!$G13,IF(C$3&lt;='Fin. Sources and Performance'!$M$3,'Fin. Sources and Performance'!$H13,0))</f>
        <v>0</v>
      </c>
      <c r="D16" s="188">
        <f>IF(AND(D$3&lt;='Fin. Sources and Performance'!$M$3,D$3&lt;='Fin. Sources and Performance'!$F13),'Fin. Sources and Performance'!$G13,IF(D$3&lt;='Fin. Sources and Performance'!$M$3,'Fin. Sources and Performance'!$H13,0))</f>
        <v>0</v>
      </c>
      <c r="E16" s="188">
        <f>IF(AND(E$3&lt;='Fin. Sources and Performance'!$M$3,E$3&lt;='Fin. Sources and Performance'!$F13),'Fin. Sources and Performance'!$G13,IF(E$3&lt;='Fin. Sources and Performance'!$M$3,'Fin. Sources and Performance'!$H13,0))</f>
        <v>0</v>
      </c>
      <c r="F16" s="188">
        <f>IF(AND(F$3&lt;='Fin. Sources and Performance'!$M$3,F$3&lt;='Fin. Sources and Performance'!$F13),'Fin. Sources and Performance'!$G13,IF(F$3&lt;='Fin. Sources and Performance'!$M$3,'Fin. Sources and Performance'!$H13,0))</f>
        <v>0</v>
      </c>
      <c r="G16" s="188">
        <f>IF(AND(G$3&lt;='Fin. Sources and Performance'!$M$3,G$3&lt;='Fin. Sources and Performance'!$F13),'Fin. Sources and Performance'!$G13,IF(G$3&lt;='Fin. Sources and Performance'!$M$3,'Fin. Sources and Performance'!$H13,0))</f>
        <v>0</v>
      </c>
      <c r="H16" s="188">
        <f>IF(AND(H$3&lt;='Fin. Sources and Performance'!$M$3,H$3&lt;='Fin. Sources and Performance'!$F13),'Fin. Sources and Performance'!$G13,IF(H$3&lt;='Fin. Sources and Performance'!$M$3,'Fin. Sources and Performance'!$H13,0))</f>
        <v>0</v>
      </c>
      <c r="I16" s="188">
        <f>IF(AND(I$3&lt;='Fin. Sources and Performance'!$M$3,I$3&lt;='Fin. Sources and Performance'!$F13),'Fin. Sources and Performance'!$G13,IF(I$3&lt;='Fin. Sources and Performance'!$M$3,'Fin. Sources and Performance'!$H13,0))</f>
        <v>0</v>
      </c>
      <c r="J16" s="188">
        <f>IF(AND(J$3&lt;='Fin. Sources and Performance'!$M$3,J$3&lt;='Fin. Sources and Performance'!$F13),'Fin. Sources and Performance'!$G13,IF(J$3&lt;='Fin. Sources and Performance'!$M$3,'Fin. Sources and Performance'!$H13,0))</f>
        <v>0</v>
      </c>
      <c r="K16" s="188">
        <f>IF(AND(K$3&lt;='Fin. Sources and Performance'!$M$3,K$3&lt;='Fin. Sources and Performance'!$F13),'Fin. Sources and Performance'!$G13,IF(K$3&lt;='Fin. Sources and Performance'!$M$3,'Fin. Sources and Performance'!$H13,0))</f>
        <v>0</v>
      </c>
      <c r="L16" s="188">
        <f>IF(AND(L$3&lt;='Fin. Sources and Performance'!$M$3,L$3&lt;='Fin. Sources and Performance'!$F13),'Fin. Sources and Performance'!$G13,IF(L$3&lt;='Fin. Sources and Performance'!$M$3,'Fin. Sources and Performance'!$H13,0))</f>
        <v>0</v>
      </c>
      <c r="M16" s="188">
        <f>IF(AND(M$3&lt;='Fin. Sources and Performance'!$M$3,M$3&lt;='Fin. Sources and Performance'!$F13),'Fin. Sources and Performance'!$G13,IF(M$3&lt;='Fin. Sources and Performance'!$M$3,'Fin. Sources and Performance'!$H13,0))</f>
        <v>0</v>
      </c>
      <c r="N16" s="188">
        <f>IF(AND(N$3&lt;='Fin. Sources and Performance'!$M$3,N$3&lt;='Fin. Sources and Performance'!$F13),'Fin. Sources and Performance'!$G13,IF(N$3&lt;='Fin. Sources and Performance'!$M$3,'Fin. Sources and Performance'!$H13,0))</f>
        <v>0</v>
      </c>
      <c r="O16" s="188">
        <f>IF(AND(O$3&lt;='Fin. Sources and Performance'!$M$3,O$3&lt;='Fin. Sources and Performance'!$F13),'Fin. Sources and Performance'!$G13,IF(O$3&lt;='Fin. Sources and Performance'!$M$3,'Fin. Sources and Performance'!$H13,0))</f>
        <v>0</v>
      </c>
      <c r="P16" s="188">
        <f>IF(AND(P$3&lt;='Fin. Sources and Performance'!$M$3,P$3&lt;='Fin. Sources and Performance'!$F13),'Fin. Sources and Performance'!$G13,IF(P$3&lt;='Fin. Sources and Performance'!$M$3,'Fin. Sources and Performance'!$H13,0))</f>
        <v>0</v>
      </c>
      <c r="Q16" s="188">
        <f>IF(AND(Q$3&lt;='Fin. Sources and Performance'!$M$3,Q$3&lt;='Fin. Sources and Performance'!$F13),'Fin. Sources and Performance'!$G13,IF(Q$3&lt;='Fin. Sources and Performance'!$M$3,'Fin. Sources and Performance'!$H13,0))</f>
        <v>0</v>
      </c>
      <c r="R16" s="188">
        <f>IF(AND(R$3&lt;='Fin. Sources and Performance'!$M$3,R$3&lt;='Fin. Sources and Performance'!$F13),'Fin. Sources and Performance'!$G13,IF(R$3&lt;='Fin. Sources and Performance'!$M$3,'Fin. Sources and Performance'!$H13,0))</f>
        <v>0</v>
      </c>
      <c r="S16" s="188">
        <f>IF(AND(S$3&lt;='Fin. Sources and Performance'!$M$3,S$3&lt;='Fin. Sources and Performance'!$F13),'Fin. Sources and Performance'!$G13,IF(S$3&lt;='Fin. Sources and Performance'!$M$3,'Fin. Sources and Performance'!$H13,0))</f>
        <v>0</v>
      </c>
      <c r="T16" s="188">
        <f>IF(AND(T$3&lt;='Fin. Sources and Performance'!$M$3,T$3&lt;='Fin. Sources and Performance'!$F13),'Fin. Sources and Performance'!$G13,IF(T$3&lt;='Fin. Sources and Performance'!$M$3,'Fin. Sources and Performance'!$H13,0))</f>
        <v>0</v>
      </c>
      <c r="U16" s="188">
        <f>IF(AND(U$3&lt;='Fin. Sources and Performance'!$M$3,U$3&lt;='Fin. Sources and Performance'!$F13),'Fin. Sources and Performance'!$G13,IF(U$3&lt;='Fin. Sources and Performance'!$M$3,'Fin. Sources and Performance'!$H13,0))</f>
        <v>0</v>
      </c>
      <c r="V16" s="188">
        <f>IF(AND(V$3&lt;='Fin. Sources and Performance'!$M$3,V$3&lt;='Fin. Sources and Performance'!$F13),'Fin. Sources and Performance'!$G13,IF(V$3&lt;='Fin. Sources and Performance'!$M$3,'Fin. Sources and Performance'!$H13,0))</f>
        <v>0</v>
      </c>
      <c r="W16" s="188">
        <f>IF(AND(W$3&lt;='Fin. Sources and Performance'!$M$3,W$3&lt;='Fin. Sources and Performance'!$F13),'Fin. Sources and Performance'!$G13,IF(W$3&lt;='Fin. Sources and Performance'!$M$3,'Fin. Sources and Performance'!$H13,0))</f>
        <v>0</v>
      </c>
      <c r="X16" s="188">
        <f>IF(AND(X$3&lt;='Fin. Sources and Performance'!$M$3,X$3&lt;='Fin. Sources and Performance'!$F13),'Fin. Sources and Performance'!$G13,IF(X$3&lt;='Fin. Sources and Performance'!$M$3,'Fin. Sources and Performance'!$H13,0))</f>
        <v>0</v>
      </c>
      <c r="Y16" s="188">
        <f>IF(AND(Y$3&lt;='Fin. Sources and Performance'!$M$3,Y$3&lt;='Fin. Sources and Performance'!$F13),'Fin. Sources and Performance'!$G13,IF(Y$3&lt;='Fin. Sources and Performance'!$M$3,'Fin. Sources and Performance'!$H13,0))</f>
        <v>0</v>
      </c>
      <c r="Z16" s="188">
        <f>IF(AND(Z$3&lt;='Fin. Sources and Performance'!$M$3,Z$3&lt;='Fin. Sources and Performance'!$F13),'Fin. Sources and Performance'!$G13,IF(Z$3&lt;='Fin. Sources and Performance'!$M$3,'Fin. Sources and Performance'!$H13,0))</f>
        <v>0</v>
      </c>
      <c r="AA16" s="188">
        <f>IF(AND(AA$3&lt;='Fin. Sources and Performance'!$M$3,AA$3&lt;='Fin. Sources and Performance'!$F13),'Fin. Sources and Performance'!$G13,IF(AA$3&lt;='Fin. Sources and Performance'!$M$3,'Fin. Sources and Performance'!$H13,0))</f>
        <v>0</v>
      </c>
      <c r="AB16" s="188">
        <f>IF(AND(AB$3&lt;='Fin. Sources and Performance'!$M$3,AB$3&lt;='Fin. Sources and Performance'!$F13),'Fin. Sources and Performance'!$G13,IF(AB$3&lt;='Fin. Sources and Performance'!$M$3,'Fin. Sources and Performance'!$H13,0))</f>
        <v>0</v>
      </c>
      <c r="AC16" s="188">
        <f>IF(AND(AC$3&lt;='Fin. Sources and Performance'!$M$3,AC$3&lt;='Fin. Sources and Performance'!$F13),'Fin. Sources and Performance'!$G13,IF(AC$3&lt;='Fin. Sources and Performance'!$M$3,'Fin. Sources and Performance'!$H13,0))</f>
        <v>0</v>
      </c>
      <c r="AD16" s="188">
        <f>IF(AND(AD$3&lt;='Fin. Sources and Performance'!$M$3,AD$3&lt;='Fin. Sources and Performance'!$F13),'Fin. Sources and Performance'!$G13,IF(AD$3&lt;='Fin. Sources and Performance'!$M$3,'Fin. Sources and Performance'!$H13,0))</f>
        <v>0</v>
      </c>
      <c r="AE16" s="188">
        <f>IF(AND(AE$3&lt;='Fin. Sources and Performance'!$M$3,AE$3&lt;='Fin. Sources and Performance'!$F13),'Fin. Sources and Performance'!$G13,IF(AE$3&lt;='Fin. Sources and Performance'!$M$3,'Fin. Sources and Performance'!$H13,0))</f>
        <v>0</v>
      </c>
      <c r="AF16" s="189">
        <f>IF(AND(AF$3&lt;='Fin. Sources and Performance'!$M$3,AF$3&lt;='Fin. Sources and Performance'!$F13),'Fin. Sources and Performance'!$G13,IF(AF$3&lt;='Fin. Sources and Performance'!$M$3,'Fin. Sources and Performance'!$H13,0))</f>
        <v>0</v>
      </c>
    </row>
    <row r="17" spans="1:32" s="58" customFormat="1" ht="15" customHeight="1" x14ac:dyDescent="0.45">
      <c r="A17" s="194" t="str">
        <f>IF('Fin. Sources and Performance'!A14="","",'Fin. Sources and Performance'!A14)</f>
        <v/>
      </c>
      <c r="B17" s="195"/>
      <c r="C17" s="188">
        <f>IF(AND(C$3&lt;='Fin. Sources and Performance'!$M$3,C$3&lt;='Fin. Sources and Performance'!$F14),'Fin. Sources and Performance'!$G14,IF(C$3&lt;='Fin. Sources and Performance'!$M$3,'Fin. Sources and Performance'!$H14,0))</f>
        <v>0</v>
      </c>
      <c r="D17" s="188">
        <f>IF(AND(D$3&lt;='Fin. Sources and Performance'!$M$3,D$3&lt;='Fin. Sources and Performance'!$F14),'Fin. Sources and Performance'!$G14,IF(D$3&lt;='Fin. Sources and Performance'!$M$3,'Fin. Sources and Performance'!$H14,0))</f>
        <v>0</v>
      </c>
      <c r="E17" s="188">
        <f>IF(AND(E$3&lt;='Fin. Sources and Performance'!$M$3,E$3&lt;='Fin. Sources and Performance'!$F14),'Fin. Sources and Performance'!$G14,IF(E$3&lt;='Fin. Sources and Performance'!$M$3,'Fin. Sources and Performance'!$H14,0))</f>
        <v>0</v>
      </c>
      <c r="F17" s="188">
        <f>IF(AND(F$3&lt;='Fin. Sources and Performance'!$M$3,F$3&lt;='Fin. Sources and Performance'!$F14),'Fin. Sources and Performance'!$G14,IF(F$3&lt;='Fin. Sources and Performance'!$M$3,'Fin. Sources and Performance'!$H14,0))</f>
        <v>0</v>
      </c>
      <c r="G17" s="188">
        <f>IF(AND(G$3&lt;='Fin. Sources and Performance'!$M$3,G$3&lt;='Fin. Sources and Performance'!$F14),'Fin. Sources and Performance'!$G14,IF(G$3&lt;='Fin. Sources and Performance'!$M$3,'Fin. Sources and Performance'!$H14,0))</f>
        <v>0</v>
      </c>
      <c r="H17" s="188">
        <f>IF(AND(H$3&lt;='Fin. Sources and Performance'!$M$3,H$3&lt;='Fin. Sources and Performance'!$F14),'Fin. Sources and Performance'!$G14,IF(H$3&lt;='Fin. Sources and Performance'!$M$3,'Fin. Sources and Performance'!$H14,0))</f>
        <v>0</v>
      </c>
      <c r="I17" s="188">
        <f>IF(AND(I$3&lt;='Fin. Sources and Performance'!$M$3,I$3&lt;='Fin. Sources and Performance'!$F14),'Fin. Sources and Performance'!$G14,IF(I$3&lt;='Fin. Sources and Performance'!$M$3,'Fin. Sources and Performance'!$H14,0))</f>
        <v>0</v>
      </c>
      <c r="J17" s="188">
        <f>IF(AND(J$3&lt;='Fin. Sources and Performance'!$M$3,J$3&lt;='Fin. Sources and Performance'!$F14),'Fin. Sources and Performance'!$G14,IF(J$3&lt;='Fin. Sources and Performance'!$M$3,'Fin. Sources and Performance'!$H14,0))</f>
        <v>0</v>
      </c>
      <c r="K17" s="188">
        <f>IF(AND(K$3&lt;='Fin. Sources and Performance'!$M$3,K$3&lt;='Fin. Sources and Performance'!$F14),'Fin. Sources and Performance'!$G14,IF(K$3&lt;='Fin. Sources and Performance'!$M$3,'Fin. Sources and Performance'!$H14,0))</f>
        <v>0</v>
      </c>
      <c r="L17" s="188">
        <f>IF(AND(L$3&lt;='Fin. Sources and Performance'!$M$3,L$3&lt;='Fin. Sources and Performance'!$F14),'Fin. Sources and Performance'!$G14,IF(L$3&lt;='Fin. Sources and Performance'!$M$3,'Fin. Sources and Performance'!$H14,0))</f>
        <v>0</v>
      </c>
      <c r="M17" s="188">
        <f>IF(AND(M$3&lt;='Fin. Sources and Performance'!$M$3,M$3&lt;='Fin. Sources and Performance'!$F14),'Fin. Sources and Performance'!$G14,IF(M$3&lt;='Fin. Sources and Performance'!$M$3,'Fin. Sources and Performance'!$H14,0))</f>
        <v>0</v>
      </c>
      <c r="N17" s="188">
        <f>IF(AND(N$3&lt;='Fin. Sources and Performance'!$M$3,N$3&lt;='Fin. Sources and Performance'!$F14),'Fin. Sources and Performance'!$G14,IF(N$3&lt;='Fin. Sources and Performance'!$M$3,'Fin. Sources and Performance'!$H14,0))</f>
        <v>0</v>
      </c>
      <c r="O17" s="188">
        <f>IF(AND(O$3&lt;='Fin. Sources and Performance'!$M$3,O$3&lt;='Fin. Sources and Performance'!$F14),'Fin. Sources and Performance'!$G14,IF(O$3&lt;='Fin. Sources and Performance'!$M$3,'Fin. Sources and Performance'!$H14,0))</f>
        <v>0</v>
      </c>
      <c r="P17" s="188">
        <f>IF(AND(P$3&lt;='Fin. Sources and Performance'!$M$3,P$3&lt;='Fin. Sources and Performance'!$F14),'Fin. Sources and Performance'!$G14,IF(P$3&lt;='Fin. Sources and Performance'!$M$3,'Fin. Sources and Performance'!$H14,0))</f>
        <v>0</v>
      </c>
      <c r="Q17" s="188">
        <f>IF(AND(Q$3&lt;='Fin. Sources and Performance'!$M$3,Q$3&lt;='Fin. Sources and Performance'!$F14),'Fin. Sources and Performance'!$G14,IF(Q$3&lt;='Fin. Sources and Performance'!$M$3,'Fin. Sources and Performance'!$H14,0))</f>
        <v>0</v>
      </c>
      <c r="R17" s="188">
        <f>IF(AND(R$3&lt;='Fin. Sources and Performance'!$M$3,R$3&lt;='Fin. Sources and Performance'!$F14),'Fin. Sources and Performance'!$G14,IF(R$3&lt;='Fin. Sources and Performance'!$M$3,'Fin. Sources and Performance'!$H14,0))</f>
        <v>0</v>
      </c>
      <c r="S17" s="188">
        <f>IF(AND(S$3&lt;='Fin. Sources and Performance'!$M$3,S$3&lt;='Fin. Sources and Performance'!$F14),'Fin. Sources and Performance'!$G14,IF(S$3&lt;='Fin. Sources and Performance'!$M$3,'Fin. Sources and Performance'!$H14,0))</f>
        <v>0</v>
      </c>
      <c r="T17" s="188">
        <f>IF(AND(T$3&lt;='Fin. Sources and Performance'!$M$3,T$3&lt;='Fin. Sources and Performance'!$F14),'Fin. Sources and Performance'!$G14,IF(T$3&lt;='Fin. Sources and Performance'!$M$3,'Fin. Sources and Performance'!$H14,0))</f>
        <v>0</v>
      </c>
      <c r="U17" s="188">
        <f>IF(AND(U$3&lt;='Fin. Sources and Performance'!$M$3,U$3&lt;='Fin. Sources and Performance'!$F14),'Fin. Sources and Performance'!$G14,IF(U$3&lt;='Fin. Sources and Performance'!$M$3,'Fin. Sources and Performance'!$H14,0))</f>
        <v>0</v>
      </c>
      <c r="V17" s="188">
        <f>IF(AND(V$3&lt;='Fin. Sources and Performance'!$M$3,V$3&lt;='Fin. Sources and Performance'!$F14),'Fin. Sources and Performance'!$G14,IF(V$3&lt;='Fin. Sources and Performance'!$M$3,'Fin. Sources and Performance'!$H14,0))</f>
        <v>0</v>
      </c>
      <c r="W17" s="188">
        <f>IF(AND(W$3&lt;='Fin. Sources and Performance'!$M$3,W$3&lt;='Fin. Sources and Performance'!$F14),'Fin. Sources and Performance'!$G14,IF(W$3&lt;='Fin. Sources and Performance'!$M$3,'Fin. Sources and Performance'!$H14,0))</f>
        <v>0</v>
      </c>
      <c r="X17" s="188">
        <f>IF(AND(X$3&lt;='Fin. Sources and Performance'!$M$3,X$3&lt;='Fin. Sources and Performance'!$F14),'Fin. Sources and Performance'!$G14,IF(X$3&lt;='Fin. Sources and Performance'!$M$3,'Fin. Sources and Performance'!$H14,0))</f>
        <v>0</v>
      </c>
      <c r="Y17" s="188">
        <f>IF(AND(Y$3&lt;='Fin. Sources and Performance'!$M$3,Y$3&lt;='Fin. Sources and Performance'!$F14),'Fin. Sources and Performance'!$G14,IF(Y$3&lt;='Fin. Sources and Performance'!$M$3,'Fin. Sources and Performance'!$H14,0))</f>
        <v>0</v>
      </c>
      <c r="Z17" s="188">
        <f>IF(AND(Z$3&lt;='Fin. Sources and Performance'!$M$3,Z$3&lt;='Fin. Sources and Performance'!$F14),'Fin. Sources and Performance'!$G14,IF(Z$3&lt;='Fin. Sources and Performance'!$M$3,'Fin. Sources and Performance'!$H14,0))</f>
        <v>0</v>
      </c>
      <c r="AA17" s="188">
        <f>IF(AND(AA$3&lt;='Fin. Sources and Performance'!$M$3,AA$3&lt;='Fin. Sources and Performance'!$F14),'Fin. Sources and Performance'!$G14,IF(AA$3&lt;='Fin. Sources and Performance'!$M$3,'Fin. Sources and Performance'!$H14,0))</f>
        <v>0</v>
      </c>
      <c r="AB17" s="188">
        <f>IF(AND(AB$3&lt;='Fin. Sources and Performance'!$M$3,AB$3&lt;='Fin. Sources and Performance'!$F14),'Fin. Sources and Performance'!$G14,IF(AB$3&lt;='Fin. Sources and Performance'!$M$3,'Fin. Sources and Performance'!$H14,0))</f>
        <v>0</v>
      </c>
      <c r="AC17" s="188">
        <f>IF(AND(AC$3&lt;='Fin. Sources and Performance'!$M$3,AC$3&lt;='Fin. Sources and Performance'!$F14),'Fin. Sources and Performance'!$G14,IF(AC$3&lt;='Fin. Sources and Performance'!$M$3,'Fin. Sources and Performance'!$H14,0))</f>
        <v>0</v>
      </c>
      <c r="AD17" s="188">
        <f>IF(AND(AD$3&lt;='Fin. Sources and Performance'!$M$3,AD$3&lt;='Fin. Sources and Performance'!$F14),'Fin. Sources and Performance'!$G14,IF(AD$3&lt;='Fin. Sources and Performance'!$M$3,'Fin. Sources and Performance'!$H14,0))</f>
        <v>0</v>
      </c>
      <c r="AE17" s="188">
        <f>IF(AND(AE$3&lt;='Fin. Sources and Performance'!$M$3,AE$3&lt;='Fin. Sources and Performance'!$F14),'Fin. Sources and Performance'!$G14,IF(AE$3&lt;='Fin. Sources and Performance'!$M$3,'Fin. Sources and Performance'!$H14,0))</f>
        <v>0</v>
      </c>
      <c r="AF17" s="189">
        <f>IF(AND(AF$3&lt;='Fin. Sources and Performance'!$M$3,AF$3&lt;='Fin. Sources and Performance'!$F14),'Fin. Sources and Performance'!$G14,IF(AF$3&lt;='Fin. Sources and Performance'!$M$3,'Fin. Sources and Performance'!$H14,0))</f>
        <v>0</v>
      </c>
    </row>
    <row r="18" spans="1:32" s="104" customFormat="1" ht="15" customHeight="1" thickBot="1" x14ac:dyDescent="0.5">
      <c r="A18" s="110"/>
      <c r="B18" s="198" t="s">
        <v>197</v>
      </c>
      <c r="C18" s="165">
        <f t="shared" ref="C18:AF18" si="3">C11-SUM(C14:C17)</f>
        <v>0</v>
      </c>
      <c r="D18" s="165">
        <f t="shared" si="3"/>
        <v>0</v>
      </c>
      <c r="E18" s="165">
        <f t="shared" si="3"/>
        <v>0</v>
      </c>
      <c r="F18" s="165">
        <f t="shared" si="3"/>
        <v>0</v>
      </c>
      <c r="G18" s="165">
        <f t="shared" si="3"/>
        <v>0</v>
      </c>
      <c r="H18" s="165">
        <f t="shared" si="3"/>
        <v>0</v>
      </c>
      <c r="I18" s="165">
        <f t="shared" si="3"/>
        <v>0</v>
      </c>
      <c r="J18" s="165">
        <f t="shared" si="3"/>
        <v>0</v>
      </c>
      <c r="K18" s="165">
        <f t="shared" si="3"/>
        <v>0</v>
      </c>
      <c r="L18" s="165">
        <f t="shared" si="3"/>
        <v>0</v>
      </c>
      <c r="M18" s="165">
        <f t="shared" si="3"/>
        <v>0</v>
      </c>
      <c r="N18" s="165">
        <f t="shared" si="3"/>
        <v>0</v>
      </c>
      <c r="O18" s="165">
        <f t="shared" si="3"/>
        <v>0</v>
      </c>
      <c r="P18" s="165">
        <f t="shared" si="3"/>
        <v>0</v>
      </c>
      <c r="Q18" s="165">
        <f t="shared" si="3"/>
        <v>0</v>
      </c>
      <c r="R18" s="165">
        <f t="shared" si="3"/>
        <v>0</v>
      </c>
      <c r="S18" s="165">
        <f t="shared" si="3"/>
        <v>0</v>
      </c>
      <c r="T18" s="165">
        <f t="shared" si="3"/>
        <v>0</v>
      </c>
      <c r="U18" s="165">
        <f t="shared" si="3"/>
        <v>0</v>
      </c>
      <c r="V18" s="165">
        <f t="shared" si="3"/>
        <v>0</v>
      </c>
      <c r="W18" s="165">
        <f t="shared" si="3"/>
        <v>0</v>
      </c>
      <c r="X18" s="165">
        <f t="shared" si="3"/>
        <v>0</v>
      </c>
      <c r="Y18" s="165">
        <f t="shared" si="3"/>
        <v>0</v>
      </c>
      <c r="Z18" s="165">
        <f t="shared" si="3"/>
        <v>0</v>
      </c>
      <c r="AA18" s="165">
        <f t="shared" si="3"/>
        <v>0</v>
      </c>
      <c r="AB18" s="165">
        <f t="shared" si="3"/>
        <v>0</v>
      </c>
      <c r="AC18" s="165">
        <f t="shared" si="3"/>
        <v>0</v>
      </c>
      <c r="AD18" s="165">
        <f t="shared" si="3"/>
        <v>0</v>
      </c>
      <c r="AE18" s="165">
        <f t="shared" si="3"/>
        <v>0</v>
      </c>
      <c r="AF18" s="199">
        <f t="shared" si="3"/>
        <v>0</v>
      </c>
    </row>
    <row r="19" spans="1:32" s="58" customFormat="1" ht="5.25" customHeight="1" thickBot="1" x14ac:dyDescent="0.5">
      <c r="A19" s="100"/>
      <c r="B19" s="109"/>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row>
    <row r="20" spans="1:32" s="58" customFormat="1" ht="15" customHeight="1" x14ac:dyDescent="0.45">
      <c r="A20" s="200" t="str">
        <f>IF('Fin. Sources and Performance'!A36="","",'Fin. Sources and Performance'!A36)</f>
        <v>Prop 123 Equity</v>
      </c>
      <c r="B20" s="201"/>
      <c r="C20" s="202">
        <f>IF(C3&lt;='Fin. Sources and Performance'!$M$3,C18*$B$82,IF(AND(C3&lt;='Fin. Sources and Performance'!$M$19,'Fin. Sources and Performance'!$F$36="Refi"),C18*$B$82,0))</f>
        <v>0</v>
      </c>
      <c r="D20" s="202">
        <f>IF(D3&lt;='Fin. Sources and Performance'!$M$3,D18*$B$82,IF(AND(D3&lt;='Fin. Sources and Performance'!$M$19,'Fin. Sources and Performance'!$F$36="Refi"),D18*$B$82,0))</f>
        <v>0</v>
      </c>
      <c r="E20" s="202">
        <f>IF(E3&lt;='Fin. Sources and Performance'!$M$3,E18*$B$82,IF(AND(E3&lt;='Fin. Sources and Performance'!$M$19,'Fin. Sources and Performance'!$F$36="Refi"),E18*$B$82,0))</f>
        <v>0</v>
      </c>
      <c r="F20" s="202">
        <f>IF(F3&lt;='Fin. Sources and Performance'!$M$3,F18*$B$82,IF(AND(F3&lt;='Fin. Sources and Performance'!$M$19,'Fin. Sources and Performance'!$F$36="Refi"),F18*$B$82,0))</f>
        <v>0</v>
      </c>
      <c r="G20" s="202">
        <f>IF(G3&lt;='Fin. Sources and Performance'!$M$3,G18*$B$82,IF(AND(G3&lt;='Fin. Sources and Performance'!$M$19,'Fin. Sources and Performance'!$F$36="Refi"),G18*$B$82,0))</f>
        <v>0</v>
      </c>
      <c r="H20" s="202">
        <f>IF(H3&lt;='Fin. Sources and Performance'!$M$3,H18*$B$82,IF(AND(H3&lt;='Fin. Sources and Performance'!$M$19,'Fin. Sources and Performance'!$F$36="Refi"),H18*$B$82,0))</f>
        <v>0</v>
      </c>
      <c r="I20" s="202">
        <f>IF(I3&lt;='Fin. Sources and Performance'!$M$3,I18*$B$82,IF(AND(I3&lt;='Fin. Sources and Performance'!$M$19,'Fin. Sources and Performance'!$F$36="Refi"),I18*$B$82,0))</f>
        <v>0</v>
      </c>
      <c r="J20" s="202">
        <f>IF(J3&lt;='Fin. Sources and Performance'!$M$3,J18*$B$82,IF(AND(J3&lt;='Fin. Sources and Performance'!$M$19,'Fin. Sources and Performance'!$F$36="Refi"),J18*$B$82,0))</f>
        <v>0</v>
      </c>
      <c r="K20" s="202">
        <f>IF(K3&lt;='Fin. Sources and Performance'!$M$3,K18*$B$82,IF(AND(K3&lt;='Fin. Sources and Performance'!$M$19,'Fin. Sources and Performance'!$F$36="Refi"),K18*$B$82,0))</f>
        <v>0</v>
      </c>
      <c r="L20" s="202">
        <f>IF(L3&lt;='Fin. Sources and Performance'!$M$3,L18*$B$82,IF(AND(L3&lt;='Fin. Sources and Performance'!$M$19,'Fin. Sources and Performance'!$F$36="Refi"),L18*$B$82,0))</f>
        <v>0</v>
      </c>
      <c r="M20" s="202">
        <f>IF(M3&lt;='Fin. Sources and Performance'!$M$3,M18*$B$82,IF(AND(M3&lt;='Fin. Sources and Performance'!$M$19,'Fin. Sources and Performance'!$F$36="Refi"),M18*$B$82,0))</f>
        <v>0</v>
      </c>
      <c r="N20" s="202">
        <f>IF(N3&lt;='Fin. Sources and Performance'!$M$3,N18*$B$82,IF(AND(N3&lt;='Fin. Sources and Performance'!$M$19,'Fin. Sources and Performance'!$F$36="Refi"),N18*$B$82,0))</f>
        <v>0</v>
      </c>
      <c r="O20" s="202">
        <f>IF(O3&lt;='Fin. Sources and Performance'!$M$3,O18*$B$82,IF(AND(O3&lt;='Fin. Sources and Performance'!$M$19,'Fin. Sources and Performance'!$F$36="Refi"),O18*$B$82,0))</f>
        <v>0</v>
      </c>
      <c r="P20" s="202">
        <f>IF(P3&lt;='Fin. Sources and Performance'!$M$3,P18*$B$82,IF(AND(P3&lt;='Fin. Sources and Performance'!$M$19,'Fin. Sources and Performance'!$F$36="Refi"),P18*$B$82,0))</f>
        <v>0</v>
      </c>
      <c r="Q20" s="202">
        <f>IF(Q3&lt;='Fin. Sources and Performance'!$M$3,Q18*$B$82,IF(AND(Q3&lt;='Fin. Sources and Performance'!$M$19,'Fin. Sources and Performance'!$F$36="Refi"),Q18*$B$82,0))</f>
        <v>0</v>
      </c>
      <c r="R20" s="202">
        <f>IF(R3&lt;='Fin. Sources and Performance'!$M$3,R18*$B$82,IF(AND(R3&lt;='Fin. Sources and Performance'!$M$19,'Fin. Sources and Performance'!$F$36="Refi"),R18*$B$82,0))</f>
        <v>0</v>
      </c>
      <c r="S20" s="202">
        <f>IF(S3&lt;='Fin. Sources and Performance'!$M$3,S18*$B$82,IF(AND(S3&lt;='Fin. Sources and Performance'!$M$19,'Fin. Sources and Performance'!$F$36="Refi"),S18*$B$82,0))</f>
        <v>0</v>
      </c>
      <c r="T20" s="202">
        <f>IF(T3&lt;='Fin. Sources and Performance'!$M$3,T18*$B$82,IF(AND(T3&lt;='Fin. Sources and Performance'!$M$19,'Fin. Sources and Performance'!$F$36="Refi"),T18*$B$82,0))</f>
        <v>0</v>
      </c>
      <c r="U20" s="202">
        <f>IF(U3&lt;='Fin. Sources and Performance'!$M$3,U18*$B$82,IF(AND(U3&lt;='Fin. Sources and Performance'!$M$19,'Fin. Sources and Performance'!$F$36="Refi"),U18*$B$82,0))</f>
        <v>0</v>
      </c>
      <c r="V20" s="202">
        <f>IF(V3&lt;='Fin. Sources and Performance'!$M$3,V18*$B$82,IF(AND(V3&lt;='Fin. Sources and Performance'!$M$19,'Fin. Sources and Performance'!$F$36="Refi"),V18*$B$82,0))</f>
        <v>0</v>
      </c>
      <c r="W20" s="202">
        <f>IF(W3&lt;='Fin. Sources and Performance'!$M$3,W18*$B$82,IF(AND(W3&lt;='Fin. Sources and Performance'!$M$19,'Fin. Sources and Performance'!$F$36="Refi"),W18*$B$82,0))</f>
        <v>0</v>
      </c>
      <c r="X20" s="202">
        <f>IF(X3&lt;='Fin. Sources and Performance'!$M$3,X18*$B$82,IF(AND(X3&lt;='Fin. Sources and Performance'!$M$19,'Fin. Sources and Performance'!$F$36="Refi"),X18*$B$82,0))</f>
        <v>0</v>
      </c>
      <c r="Y20" s="202">
        <f>IF(Y3&lt;='Fin. Sources and Performance'!$M$3,Y18*$B$82,IF(AND(Y3&lt;='Fin. Sources and Performance'!$M$19,'Fin. Sources and Performance'!$F$36="Refi"),Y18*$B$82,0))</f>
        <v>0</v>
      </c>
      <c r="Z20" s="202">
        <f>IF(Z3&lt;='Fin. Sources and Performance'!$M$3,Z18*$B$82,IF(AND(Z3&lt;='Fin. Sources and Performance'!$M$19,'Fin. Sources and Performance'!$F$36="Refi"),Z18*$B$82,0))</f>
        <v>0</v>
      </c>
      <c r="AA20" s="202">
        <f>IF(AA3&lt;='Fin. Sources and Performance'!$M$3,AA18*$B$82,IF(AND(AA3&lt;='Fin. Sources and Performance'!$M$19,'Fin. Sources and Performance'!$F$36="Refi"),AA18*$B$82,0))</f>
        <v>0</v>
      </c>
      <c r="AB20" s="202">
        <f>IF(AB3&lt;='Fin. Sources and Performance'!$M$3,AB18*$B$82,IF(AND(AB3&lt;='Fin. Sources and Performance'!$M$19,'Fin. Sources and Performance'!$F$36="Refi"),AB18*$B$82,0))</f>
        <v>0</v>
      </c>
      <c r="AC20" s="202">
        <f>IF(AC3&lt;='Fin. Sources and Performance'!$M$3,AC18*$B$82,IF(AND(AC3&lt;='Fin. Sources and Performance'!$M$19,'Fin. Sources and Performance'!$F$36="Refi"),AC18*$B$82,0))</f>
        <v>0</v>
      </c>
      <c r="AD20" s="202">
        <f>IF(AD3&lt;='Fin. Sources and Performance'!$M$3,AD18*$B$82,IF(AND(AD3&lt;='Fin. Sources and Performance'!$M$19,'Fin. Sources and Performance'!$F$36="Refi"),AD18*$B$82,0))</f>
        <v>0</v>
      </c>
      <c r="AE20" s="202">
        <f>IF(AE3&lt;='Fin. Sources and Performance'!$M$3,AE18*$B$82,IF(AND(AE3&lt;='Fin. Sources and Performance'!$M$19,'Fin. Sources and Performance'!$F$36="Refi"),AE18*$B$82,0))</f>
        <v>0</v>
      </c>
      <c r="AF20" s="203">
        <f>IF(AF3&lt;='Fin. Sources and Performance'!$M$3,AF18*$B$82,IF(AND(AF3&lt;='Fin. Sources and Performance'!$M$19,'Fin. Sources and Performance'!$F$36="Refi"),AF18*$B$82,0))</f>
        <v>0</v>
      </c>
    </row>
    <row r="21" spans="1:32" s="104" customFormat="1" ht="15" customHeight="1" thickBot="1" x14ac:dyDescent="0.5">
      <c r="A21" s="120"/>
      <c r="B21" s="204" t="s">
        <v>710</v>
      </c>
      <c r="C21" s="205">
        <f t="shared" ref="C21:AF21" si="4">C18*(1-$B$82)</f>
        <v>0</v>
      </c>
      <c r="D21" s="205">
        <f t="shared" si="4"/>
        <v>0</v>
      </c>
      <c r="E21" s="205">
        <f t="shared" si="4"/>
        <v>0</v>
      </c>
      <c r="F21" s="205">
        <f t="shared" si="4"/>
        <v>0</v>
      </c>
      <c r="G21" s="205">
        <f t="shared" si="4"/>
        <v>0</v>
      </c>
      <c r="H21" s="205">
        <f t="shared" si="4"/>
        <v>0</v>
      </c>
      <c r="I21" s="205">
        <f t="shared" si="4"/>
        <v>0</v>
      </c>
      <c r="J21" s="205">
        <f t="shared" si="4"/>
        <v>0</v>
      </c>
      <c r="K21" s="205">
        <f t="shared" si="4"/>
        <v>0</v>
      </c>
      <c r="L21" s="205">
        <f t="shared" si="4"/>
        <v>0</v>
      </c>
      <c r="M21" s="205">
        <f t="shared" si="4"/>
        <v>0</v>
      </c>
      <c r="N21" s="205">
        <f t="shared" si="4"/>
        <v>0</v>
      </c>
      <c r="O21" s="205">
        <f t="shared" si="4"/>
        <v>0</v>
      </c>
      <c r="P21" s="205">
        <f t="shared" si="4"/>
        <v>0</v>
      </c>
      <c r="Q21" s="205">
        <f t="shared" si="4"/>
        <v>0</v>
      </c>
      <c r="R21" s="205">
        <f t="shared" si="4"/>
        <v>0</v>
      </c>
      <c r="S21" s="205">
        <f t="shared" si="4"/>
        <v>0</v>
      </c>
      <c r="T21" s="205">
        <f t="shared" si="4"/>
        <v>0</v>
      </c>
      <c r="U21" s="205">
        <f t="shared" si="4"/>
        <v>0</v>
      </c>
      <c r="V21" s="205">
        <f t="shared" si="4"/>
        <v>0</v>
      </c>
      <c r="W21" s="205">
        <f t="shared" si="4"/>
        <v>0</v>
      </c>
      <c r="X21" s="205">
        <f t="shared" si="4"/>
        <v>0</v>
      </c>
      <c r="Y21" s="205">
        <f t="shared" si="4"/>
        <v>0</v>
      </c>
      <c r="Z21" s="205">
        <f t="shared" si="4"/>
        <v>0</v>
      </c>
      <c r="AA21" s="205">
        <f t="shared" si="4"/>
        <v>0</v>
      </c>
      <c r="AB21" s="205">
        <f t="shared" si="4"/>
        <v>0</v>
      </c>
      <c r="AC21" s="205">
        <f t="shared" si="4"/>
        <v>0</v>
      </c>
      <c r="AD21" s="205">
        <f t="shared" si="4"/>
        <v>0</v>
      </c>
      <c r="AE21" s="205">
        <f t="shared" si="4"/>
        <v>0</v>
      </c>
      <c r="AF21" s="206">
        <f t="shared" si="4"/>
        <v>0</v>
      </c>
    </row>
    <row r="22" spans="1:32" s="104" customFormat="1" ht="5.25" customHeight="1" thickBot="1" x14ac:dyDescent="0.5">
      <c r="A22" s="112"/>
      <c r="B22" s="113"/>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5"/>
    </row>
    <row r="23" spans="1:32" s="104" customFormat="1" ht="15" customHeight="1" thickBot="1" x14ac:dyDescent="0.5">
      <c r="A23" s="175"/>
      <c r="B23" s="207" t="s">
        <v>199</v>
      </c>
      <c r="C23" s="208">
        <f>IF('Fin. Sources and Performance'!$B$46=0,0,IF(AND('Fin. Sources and Performance'!$B$46&gt;0,'Fin. Sources and Performance'!$B$46-'30-Year Cash Flow'!C21&lt;0),'Fin. Sources and Performance'!$B$46,'30-Year Cash Flow'!C21))</f>
        <v>0</v>
      </c>
      <c r="D23" s="372">
        <f>IF(AND(D$3&lt;='Fin. Sources and Performance'!$M$3,$B$63&gt;0,C$63&gt;D$21),D$21,IF(AND(D$3&lt;='Fin. Sources and Performance'!$M$3,$B$63&gt;0,C$63&lt;D$21),C$63,0))</f>
        <v>0</v>
      </c>
      <c r="E23" s="372">
        <f>IF(AND(E$3&lt;='Fin. Sources and Performance'!$M$3,$B$63&gt;0,D$63&gt;E$21),E$21,IF(AND(E$3&lt;='Fin. Sources and Performance'!$M$3,$B$63&gt;0,D$63&lt;E$21),D$63,0))</f>
        <v>0</v>
      </c>
      <c r="F23" s="372">
        <f>IF(AND(F$3&lt;='Fin. Sources and Performance'!$M$3,$B$63&gt;0,E$63&gt;F$21),F$21,IF(AND(F$3&lt;='Fin. Sources and Performance'!$M$3,$B$63&gt;0,E$63&lt;F$21),E$63,0))</f>
        <v>0</v>
      </c>
      <c r="G23" s="372">
        <f>IF(AND(G$3&lt;='Fin. Sources and Performance'!$M$3,$B$63&gt;0,F$63&gt;G$21),G$21,IF(AND(G$3&lt;='Fin. Sources and Performance'!$M$3,$B$63&gt;0,F$63&lt;G$21),F$63,0))</f>
        <v>0</v>
      </c>
      <c r="H23" s="372">
        <f>IF(AND(H$3&lt;='Fin. Sources and Performance'!$M$3,$B$63&gt;0,G$63&gt;H$21),H$21,IF(AND(H$3&lt;='Fin. Sources and Performance'!$M$3,$B$63&gt;0,G$63&lt;H$21),G$63,0))</f>
        <v>0</v>
      </c>
      <c r="I23" s="372">
        <f>IF(AND(I$3&lt;='Fin. Sources and Performance'!$M$3,$B$63&gt;0,H$63&gt;I$21),I$21,IF(AND(I$3&lt;='Fin. Sources and Performance'!$M$3,$B$63&gt;0,H$63&lt;I$21),H$63,0))</f>
        <v>0</v>
      </c>
      <c r="J23" s="372">
        <f>IF(AND(J$3&lt;='Fin. Sources and Performance'!$M$3,$B$63&gt;0,I$63&gt;J$21),J$21,IF(AND(J$3&lt;='Fin. Sources and Performance'!$M$3,$B$63&gt;0,I$63&lt;J$21),I$63,0))</f>
        <v>0</v>
      </c>
      <c r="K23" s="372">
        <f>IF(AND(K$3&lt;='Fin. Sources and Performance'!$M$3,$B$63&gt;0,J$63&gt;K$21),K$21,IF(AND(K$3&lt;='Fin. Sources and Performance'!$M$3,$B$63&gt;0,J$63&lt;K$21),J$63,0))</f>
        <v>0</v>
      </c>
      <c r="L23" s="372">
        <f>IF(AND(L$3&lt;='Fin. Sources and Performance'!$M$3,$B$63&gt;0,K$63&gt;L$21),L$21,IF(AND(L$3&lt;='Fin. Sources and Performance'!$M$3,$B$63&gt;0,K$63&lt;L$21),K$63,0))</f>
        <v>0</v>
      </c>
      <c r="M23" s="372">
        <f>IF(AND(M$3&lt;='Fin. Sources and Performance'!$M$3,$B$63&gt;0,L$63&gt;M$21),M$21,IF(AND(M$3&lt;='Fin. Sources and Performance'!$M$3,$B$63&gt;0,L$63&lt;M$21),L$63,0))</f>
        <v>0</v>
      </c>
      <c r="N23" s="372">
        <f>IF(AND(N$3&lt;='Fin. Sources and Performance'!$M$3,$B$63&gt;0,M$63&gt;N$21),N$21,IF(AND(N$3&lt;='Fin. Sources and Performance'!$M$3,$B$63&gt;0,M$63&lt;N$21),M$63,0))</f>
        <v>0</v>
      </c>
      <c r="O23" s="372">
        <f>IF(AND(O$3&lt;='Fin. Sources and Performance'!$M$3,$B$63&gt;0,N$63&gt;O$21),O$21,IF(AND(O$3&lt;='Fin. Sources and Performance'!$M$3,$B$63&gt;0,N$63&lt;O$21),N$63,0))</f>
        <v>0</v>
      </c>
      <c r="P23" s="372">
        <f>IF(AND(P$3&lt;='Fin. Sources and Performance'!$M$3,$B$63&gt;0,O$63&gt;P$21),P$21,IF(AND(P$3&lt;='Fin. Sources and Performance'!$M$3,$B$63&gt;0,O$63&lt;P$21),O$63,0))</f>
        <v>0</v>
      </c>
      <c r="Q23" s="372">
        <f>IF(AND(Q$3&lt;='Fin. Sources and Performance'!$M$3,$B$63&gt;0,P$63&gt;Q$21),Q$21,IF(AND(Q$3&lt;='Fin. Sources and Performance'!$M$3,$B$63&gt;0,P$63&lt;Q$21),P$63,0))</f>
        <v>0</v>
      </c>
      <c r="R23" s="372">
        <f>IF(AND(R$3&lt;='Fin. Sources and Performance'!$M$3,$B$63&gt;0,Q$63&gt;R$21),R$21,IF(AND(R$3&lt;='Fin. Sources and Performance'!$M$3,$B$63&gt;0,Q$63&lt;R$21),Q$63,0))</f>
        <v>0</v>
      </c>
      <c r="S23" s="372">
        <f>IF(AND(S$3&lt;='Fin. Sources and Performance'!$M$3,$B$63&gt;0,R$63&gt;S$21),S$21,IF(AND(S$3&lt;='Fin. Sources and Performance'!$M$3,$B$63&gt;0,R$63&lt;S$21),R$63,0))</f>
        <v>0</v>
      </c>
      <c r="T23" s="372">
        <f>IF(AND(T$3&lt;='Fin. Sources and Performance'!$M$3,$B$63&gt;0,S$63&gt;T$21),T$21,IF(AND(T$3&lt;='Fin. Sources and Performance'!$M$3,$B$63&gt;0,S$63&lt;T$21),S$63,0))</f>
        <v>0</v>
      </c>
      <c r="U23" s="372">
        <f>IF(AND(U$3&lt;='Fin. Sources and Performance'!$M$3,$B$63&gt;0,T$63&gt;U$21),U$21,IF(AND(U$3&lt;='Fin. Sources and Performance'!$M$3,$B$63&gt;0,T$63&lt;U$21),T$63,0))</f>
        <v>0</v>
      </c>
      <c r="V23" s="372">
        <f>IF(AND(V$3&lt;='Fin. Sources and Performance'!$M$3,$B$63&gt;0,U$63&gt;V$21),V$21,IF(AND(V$3&lt;='Fin. Sources and Performance'!$M$3,$B$63&gt;0,U$63&lt;V$21),U$63,0))</f>
        <v>0</v>
      </c>
      <c r="W23" s="372">
        <f>IF(AND(W$3&lt;='Fin. Sources and Performance'!$M$3,$B$63&gt;0,V$63&gt;W$21),W$21,IF(AND(W$3&lt;='Fin. Sources and Performance'!$M$3,$B$63&gt;0,V$63&lt;W$21),V$63,0))</f>
        <v>0</v>
      </c>
      <c r="X23" s="372">
        <f>IF(AND(X$3&lt;='Fin. Sources and Performance'!$M$3,$B$63&gt;0,W$63&gt;X$21),X$21,IF(AND(X$3&lt;='Fin. Sources and Performance'!$M$3,$B$63&gt;0,W$63&lt;X$21),W$63,0))</f>
        <v>0</v>
      </c>
      <c r="Y23" s="372">
        <f>IF(AND(Y$3&lt;='Fin. Sources and Performance'!$M$3,$B$63&gt;0,X$63&gt;Y$21),Y$21,IF(AND(Y$3&lt;='Fin. Sources and Performance'!$M$3,$B$63&gt;0,X$63&lt;Y$21),X$63,0))</f>
        <v>0</v>
      </c>
      <c r="Z23" s="372">
        <f>IF(AND(Z$3&lt;='Fin. Sources and Performance'!$M$3,$B$63&gt;0,Y$63&gt;Z$21),Z$21,IF(AND(Z$3&lt;='Fin. Sources and Performance'!$M$3,$B$63&gt;0,Y$63&lt;Z$21),Y$63,0))</f>
        <v>0</v>
      </c>
      <c r="AA23" s="372">
        <f>IF(AND(AA$3&lt;='Fin. Sources and Performance'!$M$3,$B$63&gt;0,Z$63&gt;AA$21),AA$21,IF(AND(AA$3&lt;='Fin. Sources and Performance'!$M$3,$B$63&gt;0,Z$63&lt;AA$21),Z$63,0))</f>
        <v>0</v>
      </c>
      <c r="AB23" s="372">
        <f>IF(AND(AB$3&lt;='Fin. Sources and Performance'!$M$3,$B$63&gt;0,AA$63&gt;AB$21),AB$21,IF(AND(AB$3&lt;='Fin. Sources and Performance'!$M$3,$B$63&gt;0,AA$63&lt;AB$21),AA$63,0))</f>
        <v>0</v>
      </c>
      <c r="AC23" s="372">
        <f>IF(AND(AC$3&lt;='Fin. Sources and Performance'!$M$3,$B$63&gt;0,AB$63&gt;AC$21),AC$21,IF(AND(AC$3&lt;='Fin. Sources and Performance'!$M$3,$B$63&gt;0,AB$63&lt;AC$21),AB$63,0))</f>
        <v>0</v>
      </c>
      <c r="AD23" s="372">
        <f>IF(AND(AD$3&lt;='Fin. Sources and Performance'!$M$3,$B$63&gt;0,AC$63&gt;AD$21),AD$21,IF(AND(AD$3&lt;='Fin. Sources and Performance'!$M$3,$B$63&gt;0,AC$63&lt;AD$21),AC$63,0))</f>
        <v>0</v>
      </c>
      <c r="AE23" s="372">
        <f>IF(AND(AE$3&lt;='Fin. Sources and Performance'!$M$3,$B$63&gt;0,AD$63&gt;AE$21),AE$21,IF(AND(AE$3&lt;='Fin. Sources and Performance'!$M$3,$B$63&gt;0,AD$63&lt;AE$21),AD$63,0))</f>
        <v>0</v>
      </c>
      <c r="AF23" s="372">
        <f>IF(AND(AF$3&lt;='Fin. Sources and Performance'!$M$3,$B$63&gt;0,AE$63&gt;AF$21),AF$21,IF(AND(AF$3&lt;='Fin. Sources and Performance'!$M$3,$B$63&gt;0,AE$63&lt;AF$21),AE$63,0))</f>
        <v>0</v>
      </c>
    </row>
    <row r="24" spans="1:32" s="104" customFormat="1" ht="5.25" customHeight="1" thickBot="1" x14ac:dyDescent="0.5">
      <c r="A24" s="112"/>
      <c r="B24" s="113"/>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5"/>
    </row>
    <row r="25" spans="1:32" s="58" customFormat="1" ht="15" customHeight="1" x14ac:dyDescent="0.45">
      <c r="A25" s="105" t="s">
        <v>1068</v>
      </c>
      <c r="B25" s="10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7"/>
    </row>
    <row r="26" spans="1:32" s="58" customFormat="1" ht="15" customHeight="1" x14ac:dyDescent="0.45">
      <c r="A26" s="174" t="str">
        <f>IF('Fin. Sources and Performance'!A19="","",'Fin. Sources and Performance'!A19)</f>
        <v/>
      </c>
      <c r="B26" s="195"/>
      <c r="C26" s="188">
        <f>IF(OR(B64=0,C$3&gt;'Fin. Sources and Performance'!$D19),0,IF('Fin. Sources and Performance'!$E19*(C$21-C$23)&gt;B64,B64,'Fin. Sources and Performance'!$E19*(C$21-C$23)))</f>
        <v>0</v>
      </c>
      <c r="D26" s="188">
        <f>IF(OR(C64=0,D$3&gt;'Fin. Sources and Performance'!$D19),0,IF('Fin. Sources and Performance'!$E19*(D$21-D$23)&gt;C64,C64,'Fin. Sources and Performance'!$E19*(D$21-D$23)))</f>
        <v>0</v>
      </c>
      <c r="E26" s="188">
        <f>IF(OR(D64=0,E$3&gt;'Fin. Sources and Performance'!$D19),0,IF('Fin. Sources and Performance'!$E19*(E$21-E$23)&gt;D64,D64,'Fin. Sources and Performance'!$E19*(E$21-E$23)))</f>
        <v>0</v>
      </c>
      <c r="F26" s="188">
        <f>IF(OR(E64=0,F$3&gt;'Fin. Sources and Performance'!$D19),0,IF('Fin. Sources and Performance'!$E19*(F$21-F$23)&gt;E64,E64,'Fin. Sources and Performance'!$E19*(F$21-F$23)))</f>
        <v>0</v>
      </c>
      <c r="G26" s="188">
        <f>IF(OR(F64=0,G$3&gt;'Fin. Sources and Performance'!$D19),0,IF('Fin. Sources and Performance'!$E19*(G$21-G$23)&gt;F64,F64,'Fin. Sources and Performance'!$E19*(G$21-G$23)))</f>
        <v>0</v>
      </c>
      <c r="H26" s="188">
        <f>IF(OR(G64=0,H$3&gt;'Fin. Sources and Performance'!$D19),0,IF('Fin. Sources and Performance'!$E19*(H$21-H$23)&gt;G64,G64,'Fin. Sources and Performance'!$E19*(H$21-H$23)))</f>
        <v>0</v>
      </c>
      <c r="I26" s="188">
        <f>IF(OR(H64=0,I$3&gt;'Fin. Sources and Performance'!$D19),0,IF('Fin. Sources and Performance'!$E19*(I$21-I$23)&gt;H64,H64,'Fin. Sources and Performance'!$E19*(I$21-I$23)))</f>
        <v>0</v>
      </c>
      <c r="J26" s="188">
        <f>IF(OR(I64=0,J$3&gt;'Fin. Sources and Performance'!$D19),0,IF('Fin. Sources and Performance'!$E19*(J$21-J$23)&gt;I64,I64,'Fin. Sources and Performance'!$E19*(J$21-J$23)))</f>
        <v>0</v>
      </c>
      <c r="K26" s="188">
        <f>IF(OR(J64=0,K$3&gt;'Fin. Sources and Performance'!$D19),0,IF('Fin. Sources and Performance'!$E19*(K$21-K$23)&gt;J64,J64,'Fin. Sources and Performance'!$E19*(K$21-K$23)))</f>
        <v>0</v>
      </c>
      <c r="L26" s="188">
        <f>IF(OR(K64=0,L$3&gt;'Fin. Sources and Performance'!$D19),0,IF('Fin. Sources and Performance'!$E19*(L$21-L$23)&gt;K64,K64,'Fin. Sources and Performance'!$E19*(L$21-L$23)))</f>
        <v>0</v>
      </c>
      <c r="M26" s="188">
        <f>IF(OR(L64=0,M$3&gt;'Fin. Sources and Performance'!$D19),0,IF('Fin. Sources and Performance'!$E19*(M$21-M$23)&gt;L64,L64,'Fin. Sources and Performance'!$E19*(M$21-M$23)))</f>
        <v>0</v>
      </c>
      <c r="N26" s="188">
        <f>IF(OR(M64=0,N$3&gt;'Fin. Sources and Performance'!$D19),0,IF('Fin. Sources and Performance'!$E19*(N$21-N$23)&gt;M64,M64,'Fin. Sources and Performance'!$E19*(N$21-N$23)))</f>
        <v>0</v>
      </c>
      <c r="O26" s="188">
        <f>IF(OR(N64=0,O$3&gt;'Fin. Sources and Performance'!$D19),0,IF('Fin. Sources and Performance'!$E19*(O$21-O$23)&gt;N64,N64,'Fin. Sources and Performance'!$E19*(O$21-O$23)))</f>
        <v>0</v>
      </c>
      <c r="P26" s="188">
        <f>IF(OR(O64=0,P$3&gt;'Fin. Sources and Performance'!$D19),0,IF('Fin. Sources and Performance'!$E19*(P$21-P$23)&gt;O64,O64,'Fin. Sources and Performance'!$E19*(P$21-P$23)))</f>
        <v>0</v>
      </c>
      <c r="Q26" s="188">
        <f>IF(OR(P64=0,Q$3&gt;'Fin. Sources and Performance'!$D19),0,IF('Fin. Sources and Performance'!$E19*(Q$21-Q$23)&gt;P64,P64,'Fin. Sources and Performance'!$E19*(Q$21-Q$23)))</f>
        <v>0</v>
      </c>
      <c r="R26" s="188">
        <f>IF(OR(Q64=0,R$3&gt;'Fin. Sources and Performance'!$D19),0,IF('Fin. Sources and Performance'!$E19*(R$21-R$23)&gt;Q64,Q64,'Fin. Sources and Performance'!$E19*(R$21-R$23)))</f>
        <v>0</v>
      </c>
      <c r="S26" s="188">
        <f>IF(OR(R64=0,S$3&gt;'Fin. Sources and Performance'!$D19),0,IF('Fin. Sources and Performance'!$E19*(S$21-S$23)&gt;R64,R64,'Fin. Sources and Performance'!$E19*(S$21-S$23)))</f>
        <v>0</v>
      </c>
      <c r="T26" s="188">
        <f>IF(OR(S64=0,T$3&gt;'Fin. Sources and Performance'!$D19),0,IF('Fin. Sources and Performance'!$E19*(T$21-T$23)&gt;S64,S64,'Fin. Sources and Performance'!$E19*(T$21-T$23)))</f>
        <v>0</v>
      </c>
      <c r="U26" s="188">
        <f>IF(OR(T64=0,U$3&gt;'Fin. Sources and Performance'!$D19),0,IF('Fin. Sources and Performance'!$E19*(U$21-U$23)&gt;T64,T64,'Fin. Sources and Performance'!$E19*(U$21-U$23)))</f>
        <v>0</v>
      </c>
      <c r="V26" s="188">
        <f>IF(OR(U64=0,V$3&gt;'Fin. Sources and Performance'!$D19),0,IF('Fin. Sources and Performance'!$E19*(V$21-V$23)&gt;U64,U64,'Fin. Sources and Performance'!$E19*(V$21-V$23)))</f>
        <v>0</v>
      </c>
      <c r="W26" s="188">
        <f>IF(OR(V64=0,W$3&gt;'Fin. Sources and Performance'!$D19),0,IF('Fin. Sources and Performance'!$E19*(W$21-W$23)&gt;V64,V64,'Fin. Sources and Performance'!$E19*(W$21-W$23)))</f>
        <v>0</v>
      </c>
      <c r="X26" s="188">
        <f>IF(OR(W64=0,X$3&gt;'Fin. Sources and Performance'!$D19),0,IF('Fin. Sources and Performance'!$E19*(X$21-X$23)&gt;W64,W64,'Fin. Sources and Performance'!$E19*(X$21-X$23)))</f>
        <v>0</v>
      </c>
      <c r="Y26" s="188">
        <f>IF(OR(X64=0,Y$3&gt;'Fin. Sources and Performance'!$D19),0,IF('Fin. Sources and Performance'!$E19*(Y$21-Y$23)&gt;X64,X64,'Fin. Sources and Performance'!$E19*(Y$21-Y$23)))</f>
        <v>0</v>
      </c>
      <c r="Z26" s="188">
        <f>IF(OR(Y64=0,Z$3&gt;'Fin. Sources and Performance'!$D19),0,IF('Fin. Sources and Performance'!$E19*(Z$21-Z$23)&gt;Y64,Y64,'Fin. Sources and Performance'!$E19*(Z$21-Z$23)))</f>
        <v>0</v>
      </c>
      <c r="AA26" s="188">
        <f>IF(OR(Z64=0,AA$3&gt;'Fin. Sources and Performance'!$D19),0,IF('Fin. Sources and Performance'!$E19*(AA$21-AA$23)&gt;Z64,Z64,'Fin. Sources and Performance'!$E19*(AA$21-AA$23)))</f>
        <v>0</v>
      </c>
      <c r="AB26" s="188">
        <f>IF(OR(AA64=0,AB$3&gt;'Fin. Sources and Performance'!$D19),0,IF('Fin. Sources and Performance'!$E19*(AB$21-AB$23)&gt;AA64,AA64,'Fin. Sources and Performance'!$E19*(AB$21-AB$23)))</f>
        <v>0</v>
      </c>
      <c r="AC26" s="188">
        <f>IF(OR(AB64=0,AC$3&gt;'Fin. Sources and Performance'!$D19),0,IF('Fin. Sources and Performance'!$E19*(AC$21-AC$23)&gt;AB64,AB64,'Fin. Sources and Performance'!$E19*(AC$21-AC$23)))</f>
        <v>0</v>
      </c>
      <c r="AD26" s="188">
        <f>IF(OR(AC64=0,AD$3&gt;'Fin. Sources and Performance'!$D19),0,IF('Fin. Sources and Performance'!$E19*(AD$21-AD$23)&gt;AC64,AC64,'Fin. Sources and Performance'!$E19*(AD$21-AD$23)))</f>
        <v>0</v>
      </c>
      <c r="AE26" s="188">
        <f>IF(OR(AD64=0,AE$3&gt;'Fin. Sources and Performance'!$D19),0,IF('Fin. Sources and Performance'!$E19*(AE$21-AE$23)&gt;AD64,AD64,'Fin. Sources and Performance'!$E19*(AE$21-AE$23)))</f>
        <v>0</v>
      </c>
      <c r="AF26" s="189">
        <f>IF(OR(AE64=0,AF$3&gt;'Fin. Sources and Performance'!$D19),0,IF('Fin. Sources and Performance'!$E19*(AF$21-AF$23)&gt;AE64,AE64,'Fin. Sources and Performance'!$E19*(AF$21-AF$23)))</f>
        <v>0</v>
      </c>
    </row>
    <row r="27" spans="1:32" s="58" customFormat="1" ht="15" customHeight="1" x14ac:dyDescent="0.45">
      <c r="A27" s="174" t="str">
        <f>IF('Fin. Sources and Performance'!A20="","",'Fin. Sources and Performance'!A20)</f>
        <v/>
      </c>
      <c r="B27" s="195"/>
      <c r="C27" s="188">
        <f>IF(OR(B65=0,C$3&gt;'Fin. Sources and Performance'!$D20),0,IF('Fin. Sources and Performance'!$E20*(C$21-C$23-C$26)&gt;B65,B65,'Fin. Sources and Performance'!$E20*(C$21-C$23-C$26)))</f>
        <v>0</v>
      </c>
      <c r="D27" s="188">
        <f>IF(OR(C65=0,D$3&gt;'Fin. Sources and Performance'!$D20),0,IF('Fin. Sources and Performance'!$E20*(D$21-D$23-D$26)&gt;C65,C65,'Fin. Sources and Performance'!$E20*(D$21-D$23-D$26)))</f>
        <v>0</v>
      </c>
      <c r="E27" s="188">
        <f>IF(OR(D65=0,E$3&gt;'Fin. Sources and Performance'!$D20),0,IF('Fin. Sources and Performance'!$E20*(E$21-E$23-E$26)&gt;D65,D65,'Fin. Sources and Performance'!$E20*(E$21-E$23-E$26)))</f>
        <v>0</v>
      </c>
      <c r="F27" s="188">
        <f>IF(OR(E65=0,F$3&gt;'Fin. Sources and Performance'!$D20),0,IF('Fin. Sources and Performance'!$E20*(F$21-F$23-F$26)&gt;E65,E65,'Fin. Sources and Performance'!$E20*(F$21-F$23-F$26)))</f>
        <v>0</v>
      </c>
      <c r="G27" s="188">
        <f>IF(OR(F65=0,G$3&gt;'Fin. Sources and Performance'!$D20),0,IF('Fin. Sources and Performance'!$E20*(G$21-G$23-G$26)&gt;F65,F65,'Fin. Sources and Performance'!$E20*(G$21-G$23-G$26)))</f>
        <v>0</v>
      </c>
      <c r="H27" s="188">
        <f>IF(OR(G65=0,H$3&gt;'Fin. Sources and Performance'!$D20),0,IF('Fin. Sources and Performance'!$E20*(H$21-H$23-H$26)&gt;G65,G65,'Fin. Sources and Performance'!$E20*(H$21-H$23-H$26)))</f>
        <v>0</v>
      </c>
      <c r="I27" s="188">
        <f>IF(OR(H65=0,I$3&gt;'Fin. Sources and Performance'!$D20),0,IF('Fin. Sources and Performance'!$E20*(I$21-I$23-I$26)&gt;H65,H65,'Fin. Sources and Performance'!$E20*(I$21-I$23-I$26)))</f>
        <v>0</v>
      </c>
      <c r="J27" s="188">
        <f>IF(OR(I65=0,J$3&gt;'Fin. Sources and Performance'!$D20),0,IF('Fin. Sources and Performance'!$E20*(J$21-J$23-J$26)&gt;I65,I65,'Fin. Sources and Performance'!$E20*(J$21-J$23-J$26)))</f>
        <v>0</v>
      </c>
      <c r="K27" s="188">
        <f>IF(OR(J65=0,K$3&gt;'Fin. Sources and Performance'!$D20),0,IF('Fin. Sources and Performance'!$E20*(K$21-K$23-K$26)&gt;J65,J65,'Fin. Sources and Performance'!$E20*(K$21-K$23-K$26)))</f>
        <v>0</v>
      </c>
      <c r="L27" s="188">
        <f>IF(OR(K65=0,L$3&gt;'Fin. Sources and Performance'!$D20),0,IF('Fin. Sources and Performance'!$E20*(L$21-L$23-L$26)&gt;K65,K65,'Fin. Sources and Performance'!$E20*(L$21-L$23-L$26)))</f>
        <v>0</v>
      </c>
      <c r="M27" s="188">
        <f>IF(OR(L65=0,M$3&gt;'Fin. Sources and Performance'!$D20),0,IF('Fin. Sources and Performance'!$E20*(M$21-M$23-M$26)&gt;L65,L65,'Fin. Sources and Performance'!$E20*(M$21-M$23-M$26)))</f>
        <v>0</v>
      </c>
      <c r="N27" s="188">
        <f>IF(OR(M65=0,N$3&gt;'Fin. Sources and Performance'!$D20),0,IF('Fin. Sources and Performance'!$E20*(N$21-N$23-N$26)&gt;M65,M65,'Fin. Sources and Performance'!$E20*(N$21-N$23-N$26)))</f>
        <v>0</v>
      </c>
      <c r="O27" s="188">
        <f>IF(OR(N65=0,O$3&gt;'Fin. Sources and Performance'!$D20),0,IF('Fin. Sources and Performance'!$E20*(O$21-O$23-O$26)&gt;N65,N65,'Fin. Sources and Performance'!$E20*(O$21-O$23-O$26)))</f>
        <v>0</v>
      </c>
      <c r="P27" s="188">
        <f>IF(OR(O65=0,P$3&gt;'Fin. Sources and Performance'!$D20),0,IF('Fin. Sources and Performance'!$E20*(P$21-P$23-P$26)&gt;O65,O65,'Fin. Sources and Performance'!$E20*(P$21-P$23-P$26)))</f>
        <v>0</v>
      </c>
      <c r="Q27" s="188">
        <f>IF(OR(P65=0,Q$3&gt;'Fin. Sources and Performance'!$D20),0,IF('Fin. Sources and Performance'!$E20*(Q$21-Q$23-Q$26)&gt;P65,P65,'Fin. Sources and Performance'!$E20*(Q$21-Q$23-Q$26)))</f>
        <v>0</v>
      </c>
      <c r="R27" s="188">
        <f>IF(OR(Q65=0,R$3&gt;'Fin. Sources and Performance'!$D20),0,IF('Fin. Sources and Performance'!$E20*(R$21-R$23-R$26)&gt;Q65,Q65,'Fin. Sources and Performance'!$E20*(R$21-R$23-R$26)))</f>
        <v>0</v>
      </c>
      <c r="S27" s="188">
        <f>IF(OR(R65=0,S$3&gt;'Fin. Sources and Performance'!$D20),0,IF('Fin. Sources and Performance'!$E20*(S$21-S$23-S$26)&gt;R65,R65,'Fin. Sources and Performance'!$E20*(S$21-S$23-S$26)))</f>
        <v>0</v>
      </c>
      <c r="T27" s="188">
        <f>IF(OR(S65=0,T$3&gt;'Fin. Sources and Performance'!$D20),0,IF('Fin. Sources and Performance'!$E20*(T$21-T$23-T$26)&gt;S65,S65,'Fin. Sources and Performance'!$E20*(T$21-T$23-T$26)))</f>
        <v>0</v>
      </c>
      <c r="U27" s="188">
        <f>IF(OR(T65=0,U$3&gt;'Fin. Sources and Performance'!$D20),0,IF('Fin. Sources and Performance'!$E20*(U$21-U$23-U$26)&gt;T65,T65,'Fin. Sources and Performance'!$E20*(U$21-U$23-U$26)))</f>
        <v>0</v>
      </c>
      <c r="V27" s="188">
        <f>IF(OR(U65=0,V$3&gt;'Fin. Sources and Performance'!$D20),0,IF('Fin. Sources and Performance'!$E20*(V$21-V$23-V$26)&gt;U65,U65,'Fin. Sources and Performance'!$E20*(V$21-V$23-V$26)))</f>
        <v>0</v>
      </c>
      <c r="W27" s="188">
        <f>IF(OR(V65=0,W$3&gt;'Fin. Sources and Performance'!$D20),0,IF('Fin. Sources and Performance'!$E20*(W$21-W$23-W$26)&gt;V65,V65,'Fin. Sources and Performance'!$E20*(W$21-W$23-W$26)))</f>
        <v>0</v>
      </c>
      <c r="X27" s="188">
        <f>IF(OR(W65=0,X$3&gt;'Fin. Sources and Performance'!$D20),0,IF('Fin. Sources and Performance'!$E20*(X$21-X$23-X$26)&gt;W65,W65,'Fin. Sources and Performance'!$E20*(X$21-X$23-X$26)))</f>
        <v>0</v>
      </c>
      <c r="Y27" s="188">
        <f>IF(OR(X65=0,Y$3&gt;'Fin. Sources and Performance'!$D20),0,IF('Fin. Sources and Performance'!$E20*(Y$21-Y$23-Y$26)&gt;X65,X65,'Fin. Sources and Performance'!$E20*(Y$21-Y$23-Y$26)))</f>
        <v>0</v>
      </c>
      <c r="Z27" s="188">
        <f>IF(OR(Y65=0,Z$3&gt;'Fin. Sources and Performance'!$D20),0,IF('Fin. Sources and Performance'!$E20*(Z$21-Z$23-Z$26)&gt;Y65,Y65,'Fin. Sources and Performance'!$E20*(Z$21-Z$23-Z$26)))</f>
        <v>0</v>
      </c>
      <c r="AA27" s="188">
        <f>IF(OR(Z65=0,AA$3&gt;'Fin. Sources and Performance'!$D20),0,IF('Fin. Sources and Performance'!$E20*(AA$21-AA$23-AA$26)&gt;Z65,Z65,'Fin. Sources and Performance'!$E20*(AA$21-AA$23-AA$26)))</f>
        <v>0</v>
      </c>
      <c r="AB27" s="188">
        <f>IF(OR(AA65=0,AB$3&gt;'Fin. Sources and Performance'!$D20),0,IF('Fin. Sources and Performance'!$E20*(AB$21-AB$23-AB$26)&gt;AA65,AA65,'Fin. Sources and Performance'!$E20*(AB$21-AB$23-AB$26)))</f>
        <v>0</v>
      </c>
      <c r="AC27" s="188">
        <f>IF(OR(AB65=0,AC$3&gt;'Fin. Sources and Performance'!$D20),0,IF('Fin. Sources and Performance'!$E20*(AC$21-AC$23-AC$26)&gt;AB65,AB65,'Fin. Sources and Performance'!$E20*(AC$21-AC$23-AC$26)))</f>
        <v>0</v>
      </c>
      <c r="AD27" s="188">
        <f>IF(OR(AC65=0,AD$3&gt;'Fin. Sources and Performance'!$D20),0,IF('Fin. Sources and Performance'!$E20*(AD$21-AD$23-AD$26)&gt;AC65,AC65,'Fin. Sources and Performance'!$E20*(AD$21-AD$23-AD$26)))</f>
        <v>0</v>
      </c>
      <c r="AE27" s="188">
        <f>IF(OR(AD65=0,AE$3&gt;'Fin. Sources and Performance'!$D20),0,IF('Fin. Sources and Performance'!$E20*(AE$21-AE$23-AE$26)&gt;AD65,AD65,'Fin. Sources and Performance'!$E20*(AE$21-AE$23-AE$26)))</f>
        <v>0</v>
      </c>
      <c r="AF27" s="189">
        <f>IF(OR(AE65=0,AF$3&gt;'Fin. Sources and Performance'!$D20),0,IF('Fin. Sources and Performance'!$E20*(AF$21-AF$23-AF$26)&gt;AE65,AE65,'Fin. Sources and Performance'!$E20*(AF$21-AF$23-AF$26)))</f>
        <v>0</v>
      </c>
    </row>
    <row r="28" spans="1:32" s="58" customFormat="1" ht="15" customHeight="1" x14ac:dyDescent="0.45">
      <c r="A28" s="174" t="str">
        <f>IF('Fin. Sources and Performance'!A21="","",'Fin. Sources and Performance'!A21)</f>
        <v/>
      </c>
      <c r="B28" s="195"/>
      <c r="C28" s="188">
        <f>IF(OR(B66=0,C$3&gt;'Fin. Sources and Performance'!$D21),0,IF('Fin. Sources and Performance'!$E21*(C$21-C$23-C$26-C$27)&gt;B66,B66,'Fin. Sources and Performance'!$E21*(C$21-C$23-C$26-C$27)))</f>
        <v>0</v>
      </c>
      <c r="D28" s="188">
        <f>IF(OR(C66=0,D$3&gt;'Fin. Sources and Performance'!$D21),0,IF('Fin. Sources and Performance'!$E21*(D$21-D$23-D$26-D$27)&gt;C66,C66,'Fin. Sources and Performance'!$E21*(D$21-D$23-D$26-D$27)))</f>
        <v>0</v>
      </c>
      <c r="E28" s="188">
        <f>IF(OR(D66=0,E$3&gt;'Fin. Sources and Performance'!$D21),0,IF('Fin. Sources and Performance'!$E21*(E$21-E$23-E$26-E$27)&gt;D66,D66,'Fin. Sources and Performance'!$E21*(E$21-E$23-E$26-E$27)))</f>
        <v>0</v>
      </c>
      <c r="F28" s="188">
        <f>IF(OR(E66=0,F$3&gt;'Fin. Sources and Performance'!$D21),0,IF('Fin. Sources and Performance'!$E21*(F$21-F$23-F$26-F$27)&gt;E66,E66,'Fin. Sources and Performance'!$E21*(F$21-F$23-F$26-F$27)))</f>
        <v>0</v>
      </c>
      <c r="G28" s="188">
        <f>IF(OR(F66=0,G$3&gt;'Fin. Sources and Performance'!$D21),0,IF('Fin. Sources and Performance'!$E21*(G$21-G$23-G$26-G$27)&gt;F66,F66,'Fin. Sources and Performance'!$E21*(G$21-G$23-G$26-G$27)))</f>
        <v>0</v>
      </c>
      <c r="H28" s="188">
        <f>IF(OR(G66=0,H$3&gt;'Fin. Sources and Performance'!$D21),0,IF('Fin. Sources and Performance'!$E21*(H$21-H$23-H$26-H$27)&gt;G66,G66,'Fin. Sources and Performance'!$E21*(H$21-H$23-H$26-H$27)))</f>
        <v>0</v>
      </c>
      <c r="I28" s="188">
        <f>IF(OR(H66=0,I$3&gt;'Fin. Sources and Performance'!$D21),0,IF('Fin. Sources and Performance'!$E21*(I$21-I$23-I$26-I$27)&gt;H66,H66,'Fin. Sources and Performance'!$E21*(I$21-I$23-I$26-I$27)))</f>
        <v>0</v>
      </c>
      <c r="J28" s="188">
        <f>IF(OR(I66=0,J$3&gt;'Fin. Sources and Performance'!$D21),0,IF('Fin. Sources and Performance'!$E21*(J$21-J$23-J$26-J$27)&gt;I66,I66,'Fin. Sources and Performance'!$E21*(J$21-J$23-J$26-J$27)))</f>
        <v>0</v>
      </c>
      <c r="K28" s="188">
        <f>IF(OR(J66=0,K$3&gt;'Fin. Sources and Performance'!$D21),0,IF('Fin. Sources and Performance'!$E21*(K$21-K$23-K$26-K$27)&gt;J66,J66,'Fin. Sources and Performance'!$E21*(K$21-K$23-K$26-K$27)))</f>
        <v>0</v>
      </c>
      <c r="L28" s="188">
        <f>IF(OR(K66=0,L$3&gt;'Fin. Sources and Performance'!$D21),0,IF('Fin. Sources and Performance'!$E21*(L$21-L$23-L$26-L$27)&gt;K66,K66,'Fin. Sources and Performance'!$E21*(L$21-L$23-L$26-L$27)))</f>
        <v>0</v>
      </c>
      <c r="M28" s="188">
        <f>IF(OR(L66=0,M$3&gt;'Fin. Sources and Performance'!$D21),0,IF('Fin. Sources and Performance'!$E21*(M$21-M$23-M$26-M$27)&gt;L66,L66,'Fin. Sources and Performance'!$E21*(M$21-M$23-M$26-M$27)))</f>
        <v>0</v>
      </c>
      <c r="N28" s="188">
        <f>IF(OR(M66=0,N$3&gt;'Fin. Sources and Performance'!$D21),0,IF('Fin. Sources and Performance'!$E21*(N$21-N$23-N$26-N$27)&gt;M66,M66,'Fin. Sources and Performance'!$E21*(N$21-N$23-N$26-N$27)))</f>
        <v>0</v>
      </c>
      <c r="O28" s="188">
        <f>IF(OR(N66=0,O$3&gt;'Fin. Sources and Performance'!$D21),0,IF('Fin. Sources and Performance'!$E21*(O$21-O$23-O$26-O$27)&gt;N66,N66,'Fin. Sources and Performance'!$E21*(O$21-O$23-O$26-O$27)))</f>
        <v>0</v>
      </c>
      <c r="P28" s="188">
        <f>IF(OR(O66=0,P$3&gt;'Fin. Sources and Performance'!$D21),0,IF('Fin. Sources and Performance'!$E21*(P$21-P$23-P$26-P$27)&gt;O66,O66,'Fin. Sources and Performance'!$E21*(P$21-P$23-P$26-P$27)))</f>
        <v>0</v>
      </c>
      <c r="Q28" s="188">
        <f>IF(OR(P66=0,Q$3&gt;'Fin. Sources and Performance'!$D21),0,IF('Fin. Sources and Performance'!$E21*(Q$21-Q$23-Q$26-Q$27)&gt;P66,P66,'Fin. Sources and Performance'!$E21*(Q$21-Q$23-Q$26-Q$27)))</f>
        <v>0</v>
      </c>
      <c r="R28" s="188">
        <f>IF(OR(Q66=0,R$3&gt;'Fin. Sources and Performance'!$D21),0,IF('Fin. Sources and Performance'!$E21*(R$21-R$23-R$26-R$27)&gt;Q66,Q66,'Fin. Sources and Performance'!$E21*(R$21-R$23-R$26-R$27)))</f>
        <v>0</v>
      </c>
      <c r="S28" s="188">
        <f>IF(OR(R66=0,S$3&gt;'Fin. Sources and Performance'!$D21),0,IF('Fin. Sources and Performance'!$E21*(S$21-S$23-S$26-S$27)&gt;R66,R66,'Fin. Sources and Performance'!$E21*(S$21-S$23-S$26-S$27)))</f>
        <v>0</v>
      </c>
      <c r="T28" s="188">
        <f>IF(OR(S66=0,T$3&gt;'Fin. Sources and Performance'!$D21),0,IF('Fin. Sources and Performance'!$E21*(T$21-T$23-T$26-T$27)&gt;S66,S66,'Fin. Sources and Performance'!$E21*(T$21-T$23-T$26-T$27)))</f>
        <v>0</v>
      </c>
      <c r="U28" s="188">
        <f>IF(OR(T66=0,U$3&gt;'Fin. Sources and Performance'!$D21),0,IF('Fin. Sources and Performance'!$E21*(U$21-U$23-U$26-U$27)&gt;T66,T66,'Fin. Sources and Performance'!$E21*(U$21-U$23-U$26-U$27)))</f>
        <v>0</v>
      </c>
      <c r="V28" s="188">
        <f>IF(OR(U66=0,V$3&gt;'Fin. Sources and Performance'!$D21),0,IF('Fin. Sources and Performance'!$E21*(V$21-V$23-V$26-V$27)&gt;U66,U66,'Fin. Sources and Performance'!$E21*(V$21-V$23-V$26-V$27)))</f>
        <v>0</v>
      </c>
      <c r="W28" s="188">
        <f>IF(OR(V66=0,W$3&gt;'Fin. Sources and Performance'!$D21),0,IF('Fin. Sources and Performance'!$E21*(W$21-W$23-W$26-W$27)&gt;V66,V66,'Fin. Sources and Performance'!$E21*(W$21-W$23-W$26-W$27)))</f>
        <v>0</v>
      </c>
      <c r="X28" s="188">
        <f>IF(OR(W66=0,X$3&gt;'Fin. Sources and Performance'!$D21),0,IF('Fin. Sources and Performance'!$E21*(X$21-X$23-X$26-X$27)&gt;W66,W66,'Fin. Sources and Performance'!$E21*(X$21-X$23-X$26-X$27)))</f>
        <v>0</v>
      </c>
      <c r="Y28" s="188">
        <f>IF(OR(X66=0,Y$3&gt;'Fin. Sources and Performance'!$D21),0,IF('Fin. Sources and Performance'!$E21*(Y$21-Y$23-Y$26-Y$27)&gt;X66,X66,'Fin. Sources and Performance'!$E21*(Y$21-Y$23-Y$26-Y$27)))</f>
        <v>0</v>
      </c>
      <c r="Z28" s="188">
        <f>IF(OR(Y66=0,Z$3&gt;'Fin. Sources and Performance'!$D21),0,IF('Fin. Sources and Performance'!$E21*(Z$21-Z$23-Z$26-Z$27)&gt;Y66,Y66,'Fin. Sources and Performance'!$E21*(Z$21-Z$23-Z$26-Z$27)))</f>
        <v>0</v>
      </c>
      <c r="AA28" s="188">
        <f>IF(OR(Z66=0,AA$3&gt;'Fin. Sources and Performance'!$D21),0,IF('Fin. Sources and Performance'!$E21*(AA$21-AA$23-AA$26-AA$27)&gt;Z66,Z66,'Fin. Sources and Performance'!$E21*(AA$21-AA$23-AA$26-AA$27)))</f>
        <v>0</v>
      </c>
      <c r="AB28" s="188">
        <f>IF(OR(AA66=0,AB$3&gt;'Fin. Sources and Performance'!$D21),0,IF('Fin. Sources and Performance'!$E21*(AB$21-AB$23-AB$26-AB$27)&gt;AA66,AA66,'Fin. Sources and Performance'!$E21*(AB$21-AB$23-AB$26-AB$27)))</f>
        <v>0</v>
      </c>
      <c r="AC28" s="188">
        <f>IF(OR(AB66=0,AC$3&gt;'Fin. Sources and Performance'!$D21),0,IF('Fin. Sources and Performance'!$E21*(AC$21-AC$23-AC$26-AC$27)&gt;AB66,AB66,'Fin. Sources and Performance'!$E21*(AC$21-AC$23-AC$26-AC$27)))</f>
        <v>0</v>
      </c>
      <c r="AD28" s="188">
        <f>IF(OR(AC66=0,AD$3&gt;'Fin. Sources and Performance'!$D21),0,IF('Fin. Sources and Performance'!$E21*(AD$21-AD$23-AD$26-AD$27)&gt;AC66,AC66,'Fin. Sources and Performance'!$E21*(AD$21-AD$23-AD$26-AD$27)))</f>
        <v>0</v>
      </c>
      <c r="AE28" s="188">
        <f>IF(OR(AD66=0,AE$3&gt;'Fin. Sources and Performance'!$D21),0,IF('Fin. Sources and Performance'!$E21*(AE$21-AE$23-AE$26-AE$27)&gt;AD66,AD66,'Fin. Sources and Performance'!$E21*(AE$21-AE$23-AE$26-AE$27)))</f>
        <v>0</v>
      </c>
      <c r="AF28" s="189">
        <f>IF(OR(AE66=0,AF$3&gt;'Fin. Sources and Performance'!$D21),0,IF('Fin. Sources and Performance'!$E21*(AF$21-AF$23-AF$26-AF$27)&gt;AE66,AE66,'Fin. Sources and Performance'!$E21*(AF$21-AF$23-AF$26-AF$27)))</f>
        <v>0</v>
      </c>
    </row>
    <row r="29" spans="1:32" s="58" customFormat="1" ht="15" customHeight="1" x14ac:dyDescent="0.45">
      <c r="A29" s="174" t="str">
        <f>IF('Fin. Sources and Performance'!A22="","",'Fin. Sources and Performance'!A22)</f>
        <v/>
      </c>
      <c r="B29" s="195"/>
      <c r="C29" s="188">
        <f>IF(OR(B67=0,C$3&gt;'Fin. Sources and Performance'!$D22),0,IF('Fin. Sources and Performance'!$E22*(C$21-C$23-C$26-C$27-C$28)&gt;B67,B67,'Fin. Sources and Performance'!$E22*(C$21-C$23-C$26-C$27-C$28)))</f>
        <v>0</v>
      </c>
      <c r="D29" s="188">
        <f>IF(OR(C67=0,D$3&gt;'Fin. Sources and Performance'!$D22),0,IF('Fin. Sources and Performance'!$E22*(D$21-D$23-D$26-D$27-D$28)&gt;C67,C67,'Fin. Sources and Performance'!$E22*(D$21-D$23-D$26-D$27-D$28)))</f>
        <v>0</v>
      </c>
      <c r="E29" s="188">
        <f>IF(OR(D67=0,E$3&gt;'Fin. Sources and Performance'!$D22),0,IF('Fin. Sources and Performance'!$E22*(E$21-E$23-E$26-E$27-E$28)&gt;D67,D67,'Fin. Sources and Performance'!$E22*(E$21-E$23-E$26-E$27-E$28)))</f>
        <v>0</v>
      </c>
      <c r="F29" s="188">
        <f>IF(OR(E67=0,F$3&gt;'Fin. Sources and Performance'!$D22),0,IF('Fin. Sources and Performance'!$E22*(F$21-F$23-F$26-F$27-F$28)&gt;E67,E67,'Fin. Sources and Performance'!$E22*(F$21-F$23-F$26-F$27-F$28)))</f>
        <v>0</v>
      </c>
      <c r="G29" s="188">
        <f>IF(OR(F67=0,G$3&gt;'Fin. Sources and Performance'!$D22),0,IF('Fin. Sources and Performance'!$E22*(G$21-G$23-G$26-G$27-G$28)&gt;F67,F67,'Fin. Sources and Performance'!$E22*(G$21-G$23-G$26-G$27-G$28)))</f>
        <v>0</v>
      </c>
      <c r="H29" s="188">
        <f>IF(OR(G67=0,H$3&gt;'Fin. Sources and Performance'!$D22),0,IF('Fin. Sources and Performance'!$E22*(H$21-H$23-H$26-H$27-H$28)&gt;G67,G67,'Fin. Sources and Performance'!$E22*(H$21-H$23-H$26-H$27-H$28)))</f>
        <v>0</v>
      </c>
      <c r="I29" s="188">
        <f>IF(OR(H67=0,I$3&gt;'Fin. Sources and Performance'!$D22),0,IF('Fin. Sources and Performance'!$E22*(I$21-I$23-I$26-I$27-I$28)&gt;H67,H67,'Fin. Sources and Performance'!$E22*(I$21-I$23-I$26-I$27-I$28)))</f>
        <v>0</v>
      </c>
      <c r="J29" s="188">
        <f>IF(OR(I67=0,J$3&gt;'Fin. Sources and Performance'!$D22),0,IF('Fin. Sources and Performance'!$E22*(J$21-J$23-J$26-J$27-J$28)&gt;I67,I67,'Fin. Sources and Performance'!$E22*(J$21-J$23-J$26-J$27-J$28)))</f>
        <v>0</v>
      </c>
      <c r="K29" s="188">
        <f>IF(OR(J67=0,K$3&gt;'Fin. Sources and Performance'!$D22),0,IF('Fin. Sources and Performance'!$E22*(K$21-K$23-K$26-K$27-K$28)&gt;J67,J67,'Fin. Sources and Performance'!$E22*(K$21-K$23-K$26-K$27-K$28)))</f>
        <v>0</v>
      </c>
      <c r="L29" s="188">
        <f>IF(OR(K67=0,L$3&gt;'Fin. Sources and Performance'!$D22),0,IF('Fin. Sources and Performance'!$E22*(L$21-L$23-L$26-L$27-L$28)&gt;K67,K67,'Fin. Sources and Performance'!$E22*(L$21-L$23-L$26-L$27-L$28)))</f>
        <v>0</v>
      </c>
      <c r="M29" s="188">
        <f>IF(OR(L67=0,M$3&gt;'Fin. Sources and Performance'!$D22),0,IF('Fin. Sources and Performance'!$E22*(M$21-M$23-M$26-M$27-M$28)&gt;L67,L67,'Fin. Sources and Performance'!$E22*(M$21-M$23-M$26-M$27-M$28)))</f>
        <v>0</v>
      </c>
      <c r="N29" s="188">
        <f>IF(OR(M67=0,N$3&gt;'Fin. Sources and Performance'!$D22),0,IF('Fin. Sources and Performance'!$E22*(N$21-N$23-N$26-N$27-N$28)&gt;M67,M67,'Fin. Sources and Performance'!$E22*(N$21-N$23-N$26-N$27-N$28)))</f>
        <v>0</v>
      </c>
      <c r="O29" s="188">
        <f>IF(OR(N67=0,O$3&gt;'Fin. Sources and Performance'!$D22),0,IF('Fin. Sources and Performance'!$E22*(O$21-O$23-O$26-O$27-O$28)&gt;N67,N67,'Fin. Sources and Performance'!$E22*(O$21-O$23-O$26-O$27-O$28)))</f>
        <v>0</v>
      </c>
      <c r="P29" s="188">
        <f>IF(OR(O67=0,P$3&gt;'Fin. Sources and Performance'!$D22),0,IF('Fin. Sources and Performance'!$E22*(P$21-P$23-P$26-P$27-P$28)&gt;O67,O67,'Fin. Sources and Performance'!$E22*(P$21-P$23-P$26-P$27-P$28)))</f>
        <v>0</v>
      </c>
      <c r="Q29" s="188">
        <f>IF(OR(P67=0,Q$3&gt;'Fin. Sources and Performance'!$D22),0,IF('Fin. Sources and Performance'!$E22*(Q$21-Q$23-Q$26-Q$27-Q$28)&gt;P67,P67,'Fin. Sources and Performance'!$E22*(Q$21-Q$23-Q$26-Q$27-Q$28)))</f>
        <v>0</v>
      </c>
      <c r="R29" s="188">
        <f>IF(OR(Q67=0,R$3&gt;'Fin. Sources and Performance'!$D22),0,IF('Fin. Sources and Performance'!$E22*(R$21-R$23-R$26-R$27-R$28)&gt;Q67,Q67,'Fin. Sources and Performance'!$E22*(R$21-R$23-R$26-R$27-R$28)))</f>
        <v>0</v>
      </c>
      <c r="S29" s="188">
        <f>IF(OR(R67=0,S$3&gt;'Fin. Sources and Performance'!$D22),0,IF('Fin. Sources and Performance'!$E22*(S$21-S$23-S$26-S$27-S$28)&gt;R67,R67,'Fin. Sources and Performance'!$E22*(S$21-S$23-S$26-S$27-S$28)))</f>
        <v>0</v>
      </c>
      <c r="T29" s="188">
        <f>IF(OR(S67=0,T$3&gt;'Fin. Sources and Performance'!$D22),0,IF('Fin. Sources and Performance'!$E22*(T$21-T$23-T$26-T$27-T$28)&gt;S67,S67,'Fin. Sources and Performance'!$E22*(T$21-T$23-T$26-T$27-T$28)))</f>
        <v>0</v>
      </c>
      <c r="U29" s="188">
        <f>IF(OR(T67=0,U$3&gt;'Fin. Sources and Performance'!$D22),0,IF('Fin. Sources and Performance'!$E22*(U$21-U$23-U$26-U$27-U$28)&gt;T67,T67,'Fin. Sources and Performance'!$E22*(U$21-U$23-U$26-U$27-U$28)))</f>
        <v>0</v>
      </c>
      <c r="V29" s="188">
        <f>IF(OR(U67=0,V$3&gt;'Fin. Sources and Performance'!$D22),0,IF('Fin. Sources and Performance'!$E22*(V$21-V$23-V$26-V$27-V$28)&gt;U67,U67,'Fin. Sources and Performance'!$E22*(V$21-V$23-V$26-V$27-V$28)))</f>
        <v>0</v>
      </c>
      <c r="W29" s="188">
        <f>IF(OR(V67=0,W$3&gt;'Fin. Sources and Performance'!$D22),0,IF('Fin. Sources and Performance'!$E22*(W$21-W$23-W$26-W$27-W$28)&gt;V67,V67,'Fin. Sources and Performance'!$E22*(W$21-W$23-W$26-W$27-W$28)))</f>
        <v>0</v>
      </c>
      <c r="X29" s="188">
        <f>IF(OR(W67=0,X$3&gt;'Fin. Sources and Performance'!$D22),0,IF('Fin. Sources and Performance'!$E22*(X$21-X$23-X$26-X$27-X$28)&gt;W67,W67,'Fin. Sources and Performance'!$E22*(X$21-X$23-X$26-X$27-X$28)))</f>
        <v>0</v>
      </c>
      <c r="Y29" s="188">
        <f>IF(OR(X67=0,Y$3&gt;'Fin. Sources and Performance'!$D22),0,IF('Fin. Sources and Performance'!$E22*(Y$21-Y$23-Y$26-Y$27-Y$28)&gt;X67,X67,'Fin. Sources and Performance'!$E22*(Y$21-Y$23-Y$26-Y$27-Y$28)))</f>
        <v>0</v>
      </c>
      <c r="Z29" s="188">
        <f>IF(OR(Y67=0,Z$3&gt;'Fin. Sources and Performance'!$D22),0,IF('Fin. Sources and Performance'!$E22*(Z$21-Z$23-Z$26-Z$27-Z$28)&gt;Y67,Y67,'Fin. Sources and Performance'!$E22*(Z$21-Z$23-Z$26-Z$27-Z$28)))</f>
        <v>0</v>
      </c>
      <c r="AA29" s="188">
        <f>IF(OR(Z67=0,AA$3&gt;'Fin. Sources and Performance'!$D22),0,IF('Fin. Sources and Performance'!$E22*(AA$21-AA$23-AA$26-AA$27-AA$28)&gt;Z67,Z67,'Fin. Sources and Performance'!$E22*(AA$21-AA$23-AA$26-AA$27-AA$28)))</f>
        <v>0</v>
      </c>
      <c r="AB29" s="188">
        <f>IF(OR(AA67=0,AB$3&gt;'Fin. Sources and Performance'!$D22),0,IF('Fin. Sources and Performance'!$E22*(AB$21-AB$23-AB$26-AB$27-AB$28)&gt;AA67,AA67,'Fin. Sources and Performance'!$E22*(AB$21-AB$23-AB$26-AB$27-AB$28)))</f>
        <v>0</v>
      </c>
      <c r="AC29" s="188">
        <f>IF(OR(AB67=0,AC$3&gt;'Fin. Sources and Performance'!$D22),0,IF('Fin. Sources and Performance'!$E22*(AC$21-AC$23-AC$26-AC$27-AC$28)&gt;AB67,AB67,'Fin. Sources and Performance'!$E22*(AC$21-AC$23-AC$26-AC$27-AC$28)))</f>
        <v>0</v>
      </c>
      <c r="AD29" s="188">
        <f>IF(OR(AC67=0,AD$3&gt;'Fin. Sources and Performance'!$D22),0,IF('Fin. Sources and Performance'!$E22*(AD$21-AD$23-AD$26-AD$27-AD$28)&gt;AC67,AC67,'Fin. Sources and Performance'!$E22*(AD$21-AD$23-AD$26-AD$27-AD$28)))</f>
        <v>0</v>
      </c>
      <c r="AE29" s="188">
        <f>IF(OR(AD67=0,AE$3&gt;'Fin. Sources and Performance'!$D22),0,IF('Fin. Sources and Performance'!$E22*(AE$21-AE$23-AE$26-AE$27-AE$28)&gt;AD67,AD67,'Fin. Sources and Performance'!$E22*(AE$21-AE$23-AE$26-AE$27-AE$28)))</f>
        <v>0</v>
      </c>
      <c r="AF29" s="189">
        <f>IF(OR(AE67=0,AF$3&gt;'Fin. Sources and Performance'!$D22),0,IF('Fin. Sources and Performance'!$E22*(AF$21-AF$23-AF$26-AF$27-AF$28)&gt;AE67,AE67,'Fin. Sources and Performance'!$E22*(AF$21-AF$23-AF$26-AF$27-AF$28)))</f>
        <v>0</v>
      </c>
    </row>
    <row r="30" spans="1:32" s="58" customFormat="1" ht="15" customHeight="1" thickBot="1" x14ac:dyDescent="0.5">
      <c r="A30" s="176"/>
      <c r="B30" s="180" t="s">
        <v>200</v>
      </c>
      <c r="C30" s="165">
        <f>SUM(C26:C29)</f>
        <v>0</v>
      </c>
      <c r="D30" s="165">
        <f t="shared" ref="D30:AF30" si="5">SUM(D26:D29)</f>
        <v>0</v>
      </c>
      <c r="E30" s="165">
        <f t="shared" si="5"/>
        <v>0</v>
      </c>
      <c r="F30" s="165">
        <f t="shared" si="5"/>
        <v>0</v>
      </c>
      <c r="G30" s="165">
        <f t="shared" si="5"/>
        <v>0</v>
      </c>
      <c r="H30" s="165">
        <f t="shared" si="5"/>
        <v>0</v>
      </c>
      <c r="I30" s="165">
        <f t="shared" si="5"/>
        <v>0</v>
      </c>
      <c r="J30" s="165">
        <f t="shared" si="5"/>
        <v>0</v>
      </c>
      <c r="K30" s="165">
        <f t="shared" si="5"/>
        <v>0</v>
      </c>
      <c r="L30" s="165">
        <f t="shared" si="5"/>
        <v>0</v>
      </c>
      <c r="M30" s="165">
        <f t="shared" si="5"/>
        <v>0</v>
      </c>
      <c r="N30" s="165">
        <f t="shared" si="5"/>
        <v>0</v>
      </c>
      <c r="O30" s="165">
        <f t="shared" si="5"/>
        <v>0</v>
      </c>
      <c r="P30" s="165">
        <f t="shared" si="5"/>
        <v>0</v>
      </c>
      <c r="Q30" s="165">
        <f t="shared" si="5"/>
        <v>0</v>
      </c>
      <c r="R30" s="165">
        <f t="shared" si="5"/>
        <v>0</v>
      </c>
      <c r="S30" s="165">
        <f t="shared" si="5"/>
        <v>0</v>
      </c>
      <c r="T30" s="165">
        <f t="shared" si="5"/>
        <v>0</v>
      </c>
      <c r="U30" s="165">
        <f t="shared" si="5"/>
        <v>0</v>
      </c>
      <c r="V30" s="165">
        <f t="shared" si="5"/>
        <v>0</v>
      </c>
      <c r="W30" s="165">
        <f t="shared" si="5"/>
        <v>0</v>
      </c>
      <c r="X30" s="165">
        <f t="shared" si="5"/>
        <v>0</v>
      </c>
      <c r="Y30" s="165">
        <f t="shared" si="5"/>
        <v>0</v>
      </c>
      <c r="Z30" s="165">
        <f t="shared" si="5"/>
        <v>0</v>
      </c>
      <c r="AA30" s="165">
        <f t="shared" si="5"/>
        <v>0</v>
      </c>
      <c r="AB30" s="165">
        <f t="shared" si="5"/>
        <v>0</v>
      </c>
      <c r="AC30" s="165">
        <f t="shared" si="5"/>
        <v>0</v>
      </c>
      <c r="AD30" s="165">
        <f t="shared" si="5"/>
        <v>0</v>
      </c>
      <c r="AE30" s="165">
        <f t="shared" si="5"/>
        <v>0</v>
      </c>
      <c r="AF30" s="166">
        <f t="shared" si="5"/>
        <v>0</v>
      </c>
    </row>
    <row r="31" spans="1:32" s="58" customFormat="1" ht="5.25" customHeight="1" thickBot="1" x14ac:dyDescent="0.5">
      <c r="A31" s="118"/>
      <c r="B31" s="10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row>
    <row r="32" spans="1:32" s="58" customFormat="1" ht="15" customHeight="1" x14ac:dyDescent="0.45">
      <c r="A32" s="177"/>
      <c r="B32" s="181" t="s">
        <v>201</v>
      </c>
      <c r="C32" s="167" t="str">
        <f t="shared" ref="C32:AA32" si="6">IFERROR(C11/C14,"")</f>
        <v/>
      </c>
      <c r="D32" s="167" t="str">
        <f t="shared" si="6"/>
        <v/>
      </c>
      <c r="E32" s="167" t="str">
        <f t="shared" si="6"/>
        <v/>
      </c>
      <c r="F32" s="167" t="str">
        <f t="shared" si="6"/>
        <v/>
      </c>
      <c r="G32" s="167" t="str">
        <f t="shared" si="6"/>
        <v/>
      </c>
      <c r="H32" s="167" t="str">
        <f t="shared" si="6"/>
        <v/>
      </c>
      <c r="I32" s="167" t="str">
        <f t="shared" si="6"/>
        <v/>
      </c>
      <c r="J32" s="167" t="str">
        <f t="shared" si="6"/>
        <v/>
      </c>
      <c r="K32" s="167" t="str">
        <f t="shared" si="6"/>
        <v/>
      </c>
      <c r="L32" s="167" t="str">
        <f t="shared" si="6"/>
        <v/>
      </c>
      <c r="M32" s="167" t="str">
        <f t="shared" si="6"/>
        <v/>
      </c>
      <c r="N32" s="167" t="str">
        <f t="shared" si="6"/>
        <v/>
      </c>
      <c r="O32" s="167" t="str">
        <f t="shared" si="6"/>
        <v/>
      </c>
      <c r="P32" s="167" t="str">
        <f t="shared" si="6"/>
        <v/>
      </c>
      <c r="Q32" s="167" t="str">
        <f t="shared" si="6"/>
        <v/>
      </c>
      <c r="R32" s="167" t="str">
        <f t="shared" si="6"/>
        <v/>
      </c>
      <c r="S32" s="167" t="str">
        <f t="shared" si="6"/>
        <v/>
      </c>
      <c r="T32" s="167" t="str">
        <f t="shared" si="6"/>
        <v/>
      </c>
      <c r="U32" s="167" t="str">
        <f t="shared" si="6"/>
        <v/>
      </c>
      <c r="V32" s="167" t="str">
        <f t="shared" si="6"/>
        <v/>
      </c>
      <c r="W32" s="167" t="str">
        <f t="shared" si="6"/>
        <v/>
      </c>
      <c r="X32" s="167" t="str">
        <f t="shared" si="6"/>
        <v/>
      </c>
      <c r="Y32" s="167" t="str">
        <f t="shared" si="6"/>
        <v/>
      </c>
      <c r="Z32" s="167" t="str">
        <f t="shared" si="6"/>
        <v/>
      </c>
      <c r="AA32" s="167" t="str">
        <f t="shared" si="6"/>
        <v/>
      </c>
      <c r="AB32" s="167" t="str">
        <f t="shared" ref="AB32:AF32" si="7">IFERROR(AB11/AB14,"")</f>
        <v/>
      </c>
      <c r="AC32" s="167" t="str">
        <f t="shared" si="7"/>
        <v/>
      </c>
      <c r="AD32" s="167" t="str">
        <f t="shared" si="7"/>
        <v/>
      </c>
      <c r="AE32" s="167" t="str">
        <f t="shared" si="7"/>
        <v/>
      </c>
      <c r="AF32" s="168" t="str">
        <f t="shared" si="7"/>
        <v/>
      </c>
    </row>
    <row r="33" spans="1:32" s="58" customFormat="1" ht="15" customHeight="1" thickBot="1" x14ac:dyDescent="0.5">
      <c r="A33" s="543"/>
      <c r="B33" s="182" t="s">
        <v>202</v>
      </c>
      <c r="C33" s="169" t="str">
        <f t="shared" ref="C33:AF33" si="8">IFERROR(C11/SUM(C14:C17),"")</f>
        <v/>
      </c>
      <c r="D33" s="169" t="str">
        <f t="shared" si="8"/>
        <v/>
      </c>
      <c r="E33" s="169" t="str">
        <f t="shared" si="8"/>
        <v/>
      </c>
      <c r="F33" s="169" t="str">
        <f t="shared" si="8"/>
        <v/>
      </c>
      <c r="G33" s="169" t="str">
        <f t="shared" si="8"/>
        <v/>
      </c>
      <c r="H33" s="169" t="str">
        <f t="shared" si="8"/>
        <v/>
      </c>
      <c r="I33" s="169" t="str">
        <f t="shared" si="8"/>
        <v/>
      </c>
      <c r="J33" s="169" t="str">
        <f t="shared" si="8"/>
        <v/>
      </c>
      <c r="K33" s="169" t="str">
        <f t="shared" si="8"/>
        <v/>
      </c>
      <c r="L33" s="169" t="str">
        <f t="shared" si="8"/>
        <v/>
      </c>
      <c r="M33" s="169" t="str">
        <f t="shared" si="8"/>
        <v/>
      </c>
      <c r="N33" s="169" t="str">
        <f t="shared" si="8"/>
        <v/>
      </c>
      <c r="O33" s="169" t="str">
        <f t="shared" si="8"/>
        <v/>
      </c>
      <c r="P33" s="169" t="str">
        <f t="shared" si="8"/>
        <v/>
      </c>
      <c r="Q33" s="169" t="str">
        <f t="shared" si="8"/>
        <v/>
      </c>
      <c r="R33" s="169" t="str">
        <f t="shared" si="8"/>
        <v/>
      </c>
      <c r="S33" s="169" t="str">
        <f t="shared" si="8"/>
        <v/>
      </c>
      <c r="T33" s="169" t="str">
        <f t="shared" si="8"/>
        <v/>
      </c>
      <c r="U33" s="169" t="str">
        <f t="shared" si="8"/>
        <v/>
      </c>
      <c r="V33" s="169" t="str">
        <f t="shared" si="8"/>
        <v/>
      </c>
      <c r="W33" s="169" t="str">
        <f t="shared" si="8"/>
        <v/>
      </c>
      <c r="X33" s="169" t="str">
        <f t="shared" si="8"/>
        <v/>
      </c>
      <c r="Y33" s="169" t="str">
        <f t="shared" si="8"/>
        <v/>
      </c>
      <c r="Z33" s="169" t="str">
        <f t="shared" si="8"/>
        <v/>
      </c>
      <c r="AA33" s="169" t="str">
        <f t="shared" si="8"/>
        <v/>
      </c>
      <c r="AB33" s="169" t="str">
        <f t="shared" si="8"/>
        <v/>
      </c>
      <c r="AC33" s="169" t="str">
        <f t="shared" si="8"/>
        <v/>
      </c>
      <c r="AD33" s="169" t="str">
        <f t="shared" si="8"/>
        <v/>
      </c>
      <c r="AE33" s="169" t="str">
        <f t="shared" si="8"/>
        <v/>
      </c>
      <c r="AF33" s="544" t="str">
        <f t="shared" si="8"/>
        <v/>
      </c>
    </row>
    <row r="34" spans="1:32" s="58" customFormat="1" ht="5.25" customHeight="1" thickBot="1" x14ac:dyDescent="0.5">
      <c r="A34" s="170"/>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row>
    <row r="35" spans="1:32" s="104" customFormat="1" ht="21.75" customHeight="1" thickBot="1" x14ac:dyDescent="0.5">
      <c r="A35" s="171"/>
      <c r="B35" s="209" t="s">
        <v>711</v>
      </c>
      <c r="C35" s="210">
        <f t="shared" ref="C35:AF35" si="9">C21-C23-C30</f>
        <v>0</v>
      </c>
      <c r="D35" s="210">
        <f t="shared" si="9"/>
        <v>0</v>
      </c>
      <c r="E35" s="210">
        <f t="shared" si="9"/>
        <v>0</v>
      </c>
      <c r="F35" s="210">
        <f t="shared" si="9"/>
        <v>0</v>
      </c>
      <c r="G35" s="210">
        <f t="shared" si="9"/>
        <v>0</v>
      </c>
      <c r="H35" s="210">
        <f t="shared" si="9"/>
        <v>0</v>
      </c>
      <c r="I35" s="210">
        <f t="shared" si="9"/>
        <v>0</v>
      </c>
      <c r="J35" s="210">
        <f t="shared" si="9"/>
        <v>0</v>
      </c>
      <c r="K35" s="210">
        <f t="shared" si="9"/>
        <v>0</v>
      </c>
      <c r="L35" s="210">
        <f t="shared" si="9"/>
        <v>0</v>
      </c>
      <c r="M35" s="210">
        <f t="shared" si="9"/>
        <v>0</v>
      </c>
      <c r="N35" s="210">
        <f t="shared" si="9"/>
        <v>0</v>
      </c>
      <c r="O35" s="210">
        <f t="shared" si="9"/>
        <v>0</v>
      </c>
      <c r="P35" s="210">
        <f t="shared" si="9"/>
        <v>0</v>
      </c>
      <c r="Q35" s="210">
        <f t="shared" si="9"/>
        <v>0</v>
      </c>
      <c r="R35" s="210">
        <f t="shared" si="9"/>
        <v>0</v>
      </c>
      <c r="S35" s="210">
        <f t="shared" si="9"/>
        <v>0</v>
      </c>
      <c r="T35" s="210">
        <f t="shared" si="9"/>
        <v>0</v>
      </c>
      <c r="U35" s="210">
        <f t="shared" si="9"/>
        <v>0</v>
      </c>
      <c r="V35" s="210">
        <f t="shared" si="9"/>
        <v>0</v>
      </c>
      <c r="W35" s="210">
        <f t="shared" si="9"/>
        <v>0</v>
      </c>
      <c r="X35" s="210">
        <f t="shared" si="9"/>
        <v>0</v>
      </c>
      <c r="Y35" s="210">
        <f t="shared" si="9"/>
        <v>0</v>
      </c>
      <c r="Z35" s="210">
        <f t="shared" si="9"/>
        <v>0</v>
      </c>
      <c r="AA35" s="210">
        <f t="shared" si="9"/>
        <v>0</v>
      </c>
      <c r="AB35" s="210">
        <f t="shared" si="9"/>
        <v>0</v>
      </c>
      <c r="AC35" s="210">
        <f t="shared" si="9"/>
        <v>0</v>
      </c>
      <c r="AD35" s="210">
        <f t="shared" si="9"/>
        <v>0</v>
      </c>
      <c r="AE35" s="210">
        <f t="shared" si="9"/>
        <v>0</v>
      </c>
      <c r="AF35" s="210">
        <f t="shared" si="9"/>
        <v>0</v>
      </c>
    </row>
    <row r="36" spans="1:32" x14ac:dyDescent="0.45">
      <c r="A36" s="178" t="s">
        <v>205</v>
      </c>
      <c r="B36" s="172">
        <f>-B79</f>
        <v>0</v>
      </c>
      <c r="C36" s="122" t="e">
        <f>C35/-$B$36</f>
        <v>#DIV/0!</v>
      </c>
      <c r="D36" s="122" t="e">
        <f t="shared" ref="D36:AF36" si="10">D35/-$B$36</f>
        <v>#DIV/0!</v>
      </c>
      <c r="E36" s="122" t="e">
        <f t="shared" si="10"/>
        <v>#DIV/0!</v>
      </c>
      <c r="F36" s="122" t="e">
        <f t="shared" si="10"/>
        <v>#DIV/0!</v>
      </c>
      <c r="G36" s="122" t="e">
        <f t="shared" si="10"/>
        <v>#DIV/0!</v>
      </c>
      <c r="H36" s="122" t="e">
        <f t="shared" si="10"/>
        <v>#DIV/0!</v>
      </c>
      <c r="I36" s="122" t="e">
        <f t="shared" si="10"/>
        <v>#DIV/0!</v>
      </c>
      <c r="J36" s="122" t="e">
        <f t="shared" si="10"/>
        <v>#DIV/0!</v>
      </c>
      <c r="K36" s="122" t="e">
        <f t="shared" si="10"/>
        <v>#DIV/0!</v>
      </c>
      <c r="L36" s="122" t="e">
        <f t="shared" si="10"/>
        <v>#DIV/0!</v>
      </c>
      <c r="M36" s="122" t="e">
        <f t="shared" si="10"/>
        <v>#DIV/0!</v>
      </c>
      <c r="N36" s="122" t="e">
        <f t="shared" si="10"/>
        <v>#DIV/0!</v>
      </c>
      <c r="O36" s="122" t="e">
        <f t="shared" si="10"/>
        <v>#DIV/0!</v>
      </c>
      <c r="P36" s="122" t="e">
        <f t="shared" si="10"/>
        <v>#DIV/0!</v>
      </c>
      <c r="Q36" s="122" t="e">
        <f t="shared" si="10"/>
        <v>#DIV/0!</v>
      </c>
      <c r="R36" s="122" t="e">
        <f t="shared" si="10"/>
        <v>#DIV/0!</v>
      </c>
      <c r="S36" s="122" t="e">
        <f t="shared" si="10"/>
        <v>#DIV/0!</v>
      </c>
      <c r="T36" s="122" t="e">
        <f t="shared" si="10"/>
        <v>#DIV/0!</v>
      </c>
      <c r="U36" s="122" t="e">
        <f t="shared" si="10"/>
        <v>#DIV/0!</v>
      </c>
      <c r="V36" s="122" t="e">
        <f t="shared" si="10"/>
        <v>#DIV/0!</v>
      </c>
      <c r="W36" s="122" t="e">
        <f t="shared" si="10"/>
        <v>#DIV/0!</v>
      </c>
      <c r="X36" s="122" t="e">
        <f t="shared" si="10"/>
        <v>#DIV/0!</v>
      </c>
      <c r="Y36" s="122" t="e">
        <f t="shared" si="10"/>
        <v>#DIV/0!</v>
      </c>
      <c r="Z36" s="122" t="e">
        <f t="shared" si="10"/>
        <v>#DIV/0!</v>
      </c>
      <c r="AA36" s="122" t="e">
        <f t="shared" si="10"/>
        <v>#DIV/0!</v>
      </c>
      <c r="AB36" s="122" t="e">
        <f t="shared" si="10"/>
        <v>#DIV/0!</v>
      </c>
      <c r="AC36" s="122" t="e">
        <f t="shared" si="10"/>
        <v>#DIV/0!</v>
      </c>
      <c r="AD36" s="122" t="e">
        <f t="shared" si="10"/>
        <v>#DIV/0!</v>
      </c>
      <c r="AE36" s="122" t="e">
        <f t="shared" si="10"/>
        <v>#DIV/0!</v>
      </c>
      <c r="AF36" s="123" t="e">
        <f t="shared" si="10"/>
        <v>#DIV/0!</v>
      </c>
    </row>
    <row r="37" spans="1:32" ht="14.65" thickBot="1" x14ac:dyDescent="0.5">
      <c r="A37" s="773" t="s">
        <v>206</v>
      </c>
      <c r="B37" s="774">
        <f>-B78</f>
        <v>0</v>
      </c>
      <c r="C37" s="775" t="e">
        <f t="shared" ref="C37:AF37" si="11">C20/-$B$37</f>
        <v>#DIV/0!</v>
      </c>
      <c r="D37" s="775" t="e">
        <f t="shared" si="11"/>
        <v>#DIV/0!</v>
      </c>
      <c r="E37" s="775" t="e">
        <f t="shared" si="11"/>
        <v>#DIV/0!</v>
      </c>
      <c r="F37" s="775" t="e">
        <f t="shared" si="11"/>
        <v>#DIV/0!</v>
      </c>
      <c r="G37" s="775" t="e">
        <f t="shared" si="11"/>
        <v>#DIV/0!</v>
      </c>
      <c r="H37" s="775" t="e">
        <f t="shared" si="11"/>
        <v>#DIV/0!</v>
      </c>
      <c r="I37" s="775" t="e">
        <f t="shared" si="11"/>
        <v>#DIV/0!</v>
      </c>
      <c r="J37" s="775" t="e">
        <f t="shared" si="11"/>
        <v>#DIV/0!</v>
      </c>
      <c r="K37" s="775" t="e">
        <f t="shared" si="11"/>
        <v>#DIV/0!</v>
      </c>
      <c r="L37" s="775" t="e">
        <f t="shared" si="11"/>
        <v>#DIV/0!</v>
      </c>
      <c r="M37" s="775" t="e">
        <f t="shared" si="11"/>
        <v>#DIV/0!</v>
      </c>
      <c r="N37" s="775" t="e">
        <f t="shared" si="11"/>
        <v>#DIV/0!</v>
      </c>
      <c r="O37" s="775" t="e">
        <f t="shared" si="11"/>
        <v>#DIV/0!</v>
      </c>
      <c r="P37" s="775" t="e">
        <f t="shared" si="11"/>
        <v>#DIV/0!</v>
      </c>
      <c r="Q37" s="775" t="e">
        <f t="shared" si="11"/>
        <v>#DIV/0!</v>
      </c>
      <c r="R37" s="775" t="e">
        <f t="shared" si="11"/>
        <v>#DIV/0!</v>
      </c>
      <c r="S37" s="775" t="e">
        <f t="shared" si="11"/>
        <v>#DIV/0!</v>
      </c>
      <c r="T37" s="775" t="e">
        <f t="shared" si="11"/>
        <v>#DIV/0!</v>
      </c>
      <c r="U37" s="775" t="e">
        <f t="shared" si="11"/>
        <v>#DIV/0!</v>
      </c>
      <c r="V37" s="775" t="e">
        <f t="shared" si="11"/>
        <v>#DIV/0!</v>
      </c>
      <c r="W37" s="775" t="e">
        <f t="shared" si="11"/>
        <v>#DIV/0!</v>
      </c>
      <c r="X37" s="775" t="e">
        <f t="shared" si="11"/>
        <v>#DIV/0!</v>
      </c>
      <c r="Y37" s="775" t="e">
        <f t="shared" si="11"/>
        <v>#DIV/0!</v>
      </c>
      <c r="Z37" s="775" t="e">
        <f t="shared" si="11"/>
        <v>#DIV/0!</v>
      </c>
      <c r="AA37" s="775" t="e">
        <f t="shared" si="11"/>
        <v>#DIV/0!</v>
      </c>
      <c r="AB37" s="775" t="e">
        <f t="shared" si="11"/>
        <v>#DIV/0!</v>
      </c>
      <c r="AC37" s="775" t="e">
        <f t="shared" si="11"/>
        <v>#DIV/0!</v>
      </c>
      <c r="AD37" s="775" t="e">
        <f t="shared" si="11"/>
        <v>#DIV/0!</v>
      </c>
      <c r="AE37" s="775" t="e">
        <f t="shared" si="11"/>
        <v>#DIV/0!</v>
      </c>
      <c r="AF37" s="124" t="e">
        <f t="shared" si="11"/>
        <v>#DIV/0!</v>
      </c>
    </row>
    <row r="39" spans="1:32" ht="14.65" thickBot="1" x14ac:dyDescent="0.5">
      <c r="B39" s="173"/>
      <c r="C39" s="173"/>
      <c r="D39" s="173"/>
      <c r="E39" s="173"/>
      <c r="F39" s="173"/>
      <c r="G39" s="173"/>
      <c r="H39" s="173"/>
      <c r="I39" s="173"/>
      <c r="J39" s="173"/>
      <c r="K39" s="173"/>
      <c r="L39" s="173"/>
      <c r="M39" s="173"/>
      <c r="N39" s="173"/>
      <c r="O39" s="173"/>
      <c r="P39" s="173"/>
    </row>
    <row r="40" spans="1:32" x14ac:dyDescent="0.45">
      <c r="A40" s="211" t="s">
        <v>207</v>
      </c>
      <c r="B40" s="212">
        <f>-B78</f>
        <v>0</v>
      </c>
      <c r="C40" s="213">
        <f>B40</f>
        <v>0</v>
      </c>
      <c r="D40" s="213">
        <f t="shared" ref="D40:AF40" si="12">C43</f>
        <v>0</v>
      </c>
      <c r="E40" s="213">
        <f t="shared" si="12"/>
        <v>0</v>
      </c>
      <c r="F40" s="213">
        <f t="shared" si="12"/>
        <v>0</v>
      </c>
      <c r="G40" s="213">
        <f t="shared" si="12"/>
        <v>0</v>
      </c>
      <c r="H40" s="213">
        <f t="shared" si="12"/>
        <v>0</v>
      </c>
      <c r="I40" s="213">
        <f t="shared" si="12"/>
        <v>0</v>
      </c>
      <c r="J40" s="213">
        <f t="shared" si="12"/>
        <v>0</v>
      </c>
      <c r="K40" s="213">
        <f t="shared" si="12"/>
        <v>0</v>
      </c>
      <c r="L40" s="213">
        <f t="shared" si="12"/>
        <v>0</v>
      </c>
      <c r="M40" s="213">
        <f t="shared" si="12"/>
        <v>0</v>
      </c>
      <c r="N40" s="213">
        <f t="shared" si="12"/>
        <v>0</v>
      </c>
      <c r="O40" s="213">
        <f t="shared" si="12"/>
        <v>0</v>
      </c>
      <c r="P40" s="213">
        <f t="shared" si="12"/>
        <v>0</v>
      </c>
      <c r="Q40" s="213">
        <f t="shared" si="12"/>
        <v>0</v>
      </c>
      <c r="R40" s="213">
        <f t="shared" si="12"/>
        <v>0</v>
      </c>
      <c r="S40" s="213">
        <f t="shared" si="12"/>
        <v>0</v>
      </c>
      <c r="T40" s="213">
        <f t="shared" si="12"/>
        <v>0</v>
      </c>
      <c r="U40" s="213">
        <f t="shared" si="12"/>
        <v>0</v>
      </c>
      <c r="V40" s="213">
        <f t="shared" si="12"/>
        <v>0</v>
      </c>
      <c r="W40" s="213">
        <f t="shared" si="12"/>
        <v>0</v>
      </c>
      <c r="X40" s="213">
        <f t="shared" si="12"/>
        <v>0</v>
      </c>
      <c r="Y40" s="213">
        <f t="shared" si="12"/>
        <v>0</v>
      </c>
      <c r="Z40" s="213">
        <f t="shared" si="12"/>
        <v>0</v>
      </c>
      <c r="AA40" s="213">
        <f t="shared" si="12"/>
        <v>0</v>
      </c>
      <c r="AB40" s="213">
        <f t="shared" si="12"/>
        <v>0</v>
      </c>
      <c r="AC40" s="213">
        <f t="shared" si="12"/>
        <v>0</v>
      </c>
      <c r="AD40" s="213">
        <f t="shared" si="12"/>
        <v>0</v>
      </c>
      <c r="AE40" s="213">
        <f t="shared" si="12"/>
        <v>0</v>
      </c>
      <c r="AF40" s="214">
        <f t="shared" si="12"/>
        <v>0</v>
      </c>
    </row>
    <row r="41" spans="1:32" x14ac:dyDescent="0.45">
      <c r="A41" s="185" t="s">
        <v>208</v>
      </c>
      <c r="B41" s="215"/>
      <c r="C41" s="188">
        <f t="shared" ref="C41:AF41" si="13">-C20</f>
        <v>0</v>
      </c>
      <c r="D41" s="188">
        <f t="shared" si="13"/>
        <v>0</v>
      </c>
      <c r="E41" s="188">
        <f t="shared" si="13"/>
        <v>0</v>
      </c>
      <c r="F41" s="188">
        <f t="shared" si="13"/>
        <v>0</v>
      </c>
      <c r="G41" s="188">
        <f t="shared" si="13"/>
        <v>0</v>
      </c>
      <c r="H41" s="188">
        <f t="shared" si="13"/>
        <v>0</v>
      </c>
      <c r="I41" s="188">
        <f t="shared" si="13"/>
        <v>0</v>
      </c>
      <c r="J41" s="188">
        <f t="shared" si="13"/>
        <v>0</v>
      </c>
      <c r="K41" s="188">
        <f t="shared" si="13"/>
        <v>0</v>
      </c>
      <c r="L41" s="188">
        <f t="shared" si="13"/>
        <v>0</v>
      </c>
      <c r="M41" s="188">
        <f t="shared" si="13"/>
        <v>0</v>
      </c>
      <c r="N41" s="188">
        <f t="shared" si="13"/>
        <v>0</v>
      </c>
      <c r="O41" s="188">
        <f t="shared" si="13"/>
        <v>0</v>
      </c>
      <c r="P41" s="188">
        <f t="shared" si="13"/>
        <v>0</v>
      </c>
      <c r="Q41" s="188">
        <f t="shared" si="13"/>
        <v>0</v>
      </c>
      <c r="R41" s="188">
        <f t="shared" si="13"/>
        <v>0</v>
      </c>
      <c r="S41" s="188">
        <f t="shared" si="13"/>
        <v>0</v>
      </c>
      <c r="T41" s="188">
        <f t="shared" si="13"/>
        <v>0</v>
      </c>
      <c r="U41" s="188">
        <f t="shared" si="13"/>
        <v>0</v>
      </c>
      <c r="V41" s="188">
        <f t="shared" si="13"/>
        <v>0</v>
      </c>
      <c r="W41" s="188">
        <f t="shared" si="13"/>
        <v>0</v>
      </c>
      <c r="X41" s="188">
        <f t="shared" si="13"/>
        <v>0</v>
      </c>
      <c r="Y41" s="188">
        <f t="shared" si="13"/>
        <v>0</v>
      </c>
      <c r="Z41" s="188">
        <f t="shared" si="13"/>
        <v>0</v>
      </c>
      <c r="AA41" s="188">
        <f t="shared" si="13"/>
        <v>0</v>
      </c>
      <c r="AB41" s="188">
        <f t="shared" si="13"/>
        <v>0</v>
      </c>
      <c r="AC41" s="188">
        <f t="shared" si="13"/>
        <v>0</v>
      </c>
      <c r="AD41" s="188">
        <f t="shared" si="13"/>
        <v>0</v>
      </c>
      <c r="AE41" s="188">
        <f t="shared" si="13"/>
        <v>0</v>
      </c>
      <c r="AF41" s="189">
        <f t="shared" si="13"/>
        <v>0</v>
      </c>
    </row>
    <row r="42" spans="1:32" x14ac:dyDescent="0.45">
      <c r="A42" s="185" t="s">
        <v>209</v>
      </c>
      <c r="B42" s="215"/>
      <c r="C42" s="188">
        <f>MAX(C20,IF(AND('Fin. Sources and Performance'!$F$36="Sale",'Fin. Sources and Performance'!$M$3=C3),IF('Fin. Sources and Performance'!$N$16=0,'Fin. Sources and Performance'!$N$15+C20,'Fin. Sources and Performance'!$N$15-'Fin. Sources and Performance'!$N$16+C20),IF('Fin. Sources and Performance'!$M$19=C3,IF('Fin. Sources and Performance'!$N$33=0,'Fin. Sources and Performance'!$M$26+C20,'Fin. Sources and Performance'!$M$26-'Fin. Sources and Performance'!$N$33+C20),C20)))</f>
        <v>0</v>
      </c>
      <c r="D42" s="188">
        <f>MAX(D20,IF(AND('Fin. Sources and Performance'!$F$36="Sale",'Fin. Sources and Performance'!$M$3=D3),IF('Fin. Sources and Performance'!$N$16=0,'Fin. Sources and Performance'!$N$15+D20,'Fin. Sources and Performance'!$N$15-'Fin. Sources and Performance'!$N$16+D20),IF('Fin. Sources and Performance'!$M$19=D3,IF('Fin. Sources and Performance'!$N$33=0,'Fin. Sources and Performance'!$M$26+D20,'Fin. Sources and Performance'!$M$26-'Fin. Sources and Performance'!$N$33+D20),D20)))</f>
        <v>0</v>
      </c>
      <c r="E42" s="188">
        <f>MAX(E20,IF(AND('Fin. Sources and Performance'!$F$36="Sale",'Fin. Sources and Performance'!$M$3=E3),IF('Fin. Sources and Performance'!$N$16=0,'Fin. Sources and Performance'!$N$15+E20,'Fin. Sources and Performance'!$N$15-'Fin. Sources and Performance'!$N$16+E20),IF('Fin. Sources and Performance'!$M$19=E3,IF('Fin. Sources and Performance'!$N$33=0,'Fin. Sources and Performance'!$M$26+E20,'Fin. Sources and Performance'!$M$26-'Fin. Sources and Performance'!$N$33+E20),E20)))</f>
        <v>0</v>
      </c>
      <c r="F42" s="188">
        <f>MAX(F20,IF(AND('Fin. Sources and Performance'!$F$36="Sale",'Fin. Sources and Performance'!$M$3=F3),IF('Fin. Sources and Performance'!$N$16=0,'Fin. Sources and Performance'!$N$15+F20,'Fin. Sources and Performance'!$N$15-'Fin. Sources and Performance'!$N$16+F20),IF('Fin. Sources and Performance'!$M$19=F3,IF('Fin. Sources and Performance'!$N$33=0,'Fin. Sources and Performance'!$M$26+F20,'Fin. Sources and Performance'!$M$26-'Fin. Sources and Performance'!$N$33+F20),F20)))</f>
        <v>0</v>
      </c>
      <c r="G42" s="188">
        <f>MAX(G20,IF(AND('Fin. Sources and Performance'!$F$36="Sale",'Fin. Sources and Performance'!$M$3=G3),IF('Fin. Sources and Performance'!$N$16=0,'Fin. Sources and Performance'!$N$15+G20,'Fin. Sources and Performance'!$N$15-'Fin. Sources and Performance'!$N$16+G20),IF('Fin. Sources and Performance'!$M$19=G3,IF('Fin. Sources and Performance'!$N$33=0,'Fin. Sources and Performance'!$M$26+G20,'Fin. Sources and Performance'!$M$26-'Fin. Sources and Performance'!$N$33+G20),G20)))</f>
        <v>0</v>
      </c>
      <c r="H42" s="188">
        <f>MAX(H20,IF(AND('Fin. Sources and Performance'!$F$36="Sale",'Fin. Sources and Performance'!$M$3=H3),IF('Fin. Sources and Performance'!$N$16=0,'Fin. Sources and Performance'!$N$15+H20,'Fin. Sources and Performance'!$N$15-'Fin. Sources and Performance'!$N$16+H20),IF('Fin. Sources and Performance'!$M$19=H3,IF('Fin. Sources and Performance'!$N$33=0,'Fin. Sources and Performance'!$M$26+H20,'Fin. Sources and Performance'!$M$26-'Fin. Sources and Performance'!$N$33+H20),H20)))</f>
        <v>0</v>
      </c>
      <c r="I42" s="188">
        <f>MAX(I20,IF(AND('Fin. Sources and Performance'!$F$36="Sale",'Fin. Sources and Performance'!$M$3=I3),IF('Fin. Sources and Performance'!$N$16=0,'Fin. Sources and Performance'!$N$15+I20,'Fin. Sources and Performance'!$N$15-'Fin. Sources and Performance'!$N$16+I20),IF('Fin. Sources and Performance'!$M$19=I3,IF('Fin. Sources and Performance'!$N$33=0,'Fin. Sources and Performance'!$M$26+I20,'Fin. Sources and Performance'!$M$26-'Fin. Sources and Performance'!$N$33+I20),I20)))</f>
        <v>0</v>
      </c>
      <c r="J42" s="188">
        <f>MAX(J20,IF(AND('Fin. Sources and Performance'!$F$36="Sale",'Fin. Sources and Performance'!$M$3=J3),IF('Fin. Sources and Performance'!$N$16=0,'Fin. Sources and Performance'!$N$15+J20,'Fin. Sources and Performance'!$N$15-'Fin. Sources and Performance'!$N$16+J20),IF('Fin. Sources and Performance'!$M$19=J3,IF('Fin. Sources and Performance'!$N$33=0,'Fin. Sources and Performance'!$M$26+J20,'Fin. Sources and Performance'!$M$26-'Fin. Sources and Performance'!$N$33+J20),J20)))</f>
        <v>0</v>
      </c>
      <c r="K42" s="188">
        <f>MAX(K20,IF(AND('Fin. Sources and Performance'!$F$36="Sale",'Fin. Sources and Performance'!$M$3=K3),IF('Fin. Sources and Performance'!$N$16=0,'Fin. Sources and Performance'!$N$15+K20,'Fin. Sources and Performance'!$N$15-'Fin. Sources and Performance'!$N$16+K20),IF('Fin. Sources and Performance'!$M$19=K3,IF('Fin. Sources and Performance'!$N$33=0,'Fin. Sources and Performance'!$M$26+K20,'Fin. Sources and Performance'!$M$26-'Fin. Sources and Performance'!$N$33+K20),K20)))</f>
        <v>0</v>
      </c>
      <c r="L42" s="188">
        <f>MAX(L20,IF(AND('Fin. Sources and Performance'!$F$36="Sale",'Fin. Sources and Performance'!$M$3=L3),IF('Fin. Sources and Performance'!$N$16=0,'Fin. Sources and Performance'!$N$15+L20,'Fin. Sources and Performance'!$N$15-'Fin. Sources and Performance'!$N$16+L20),IF('Fin. Sources and Performance'!$M$19=L3,IF('Fin. Sources and Performance'!$N$33=0,'Fin. Sources and Performance'!$M$26+L20,'Fin. Sources and Performance'!$M$26-'Fin. Sources and Performance'!$N$33+L20),L20)))</f>
        <v>0</v>
      </c>
      <c r="M42" s="188">
        <f>MAX(M20,IF(AND('Fin. Sources and Performance'!$F$36="Sale",'Fin. Sources and Performance'!$M$3=M3),IF('Fin. Sources and Performance'!$N$16=0,'Fin. Sources and Performance'!$N$15+M20,'Fin. Sources and Performance'!$N$15-'Fin. Sources and Performance'!$N$16+M20),IF('Fin. Sources and Performance'!$M$19=M3,IF('Fin. Sources and Performance'!$N$33=0,'Fin. Sources and Performance'!$M$26+M20,'Fin. Sources and Performance'!$M$26-'Fin. Sources and Performance'!$N$33+M20),M20)))</f>
        <v>0</v>
      </c>
      <c r="N42" s="188">
        <f>MAX(N20,IF(AND('Fin. Sources and Performance'!$F$36="Sale",'Fin. Sources and Performance'!$M$3=N3),IF('Fin. Sources and Performance'!$N$16=0,'Fin. Sources and Performance'!$N$15+N20,'Fin. Sources and Performance'!$N$15-'Fin. Sources and Performance'!$N$16+N20),IF('Fin. Sources and Performance'!$M$19=N3,IF('Fin. Sources and Performance'!$N$33=0,'Fin. Sources and Performance'!$M$26+N20,'Fin. Sources and Performance'!$M$26-'Fin. Sources and Performance'!$N$33+N20),N20)))</f>
        <v>0</v>
      </c>
      <c r="O42" s="188">
        <f>MAX(O20,IF(AND('Fin. Sources and Performance'!$F$36="Sale",'Fin. Sources and Performance'!$M$3=O3),IF('Fin. Sources and Performance'!$N$16=0,'Fin. Sources and Performance'!$N$15+O20,'Fin. Sources and Performance'!$N$15-'Fin. Sources and Performance'!$N$16+O20),IF('Fin. Sources and Performance'!$M$19=O3,IF('Fin. Sources and Performance'!$N$33=0,'Fin. Sources and Performance'!$M$26+O20,'Fin. Sources and Performance'!$M$26-'Fin. Sources and Performance'!$N$33+O20),O20)))</f>
        <v>0</v>
      </c>
      <c r="P42" s="188">
        <f>MAX(P20,IF(AND('Fin. Sources and Performance'!$F$36="Sale",'Fin. Sources and Performance'!$M$3=P3),IF('Fin. Sources and Performance'!$N$16=0,'Fin. Sources and Performance'!$N$15+P20,'Fin. Sources and Performance'!$N$15-'Fin. Sources and Performance'!$N$16+P20),IF('Fin. Sources and Performance'!$M$19=P3,IF('Fin. Sources and Performance'!$N$33=0,'Fin. Sources and Performance'!$M$26+P20,'Fin. Sources and Performance'!$M$26-'Fin. Sources and Performance'!$N$33+P20),P20)))</f>
        <v>0</v>
      </c>
      <c r="Q42" s="188">
        <f>MAX(Q20,IF(AND('Fin. Sources and Performance'!$F$36="Sale",'Fin. Sources and Performance'!$M$3=Q3),IF('Fin. Sources and Performance'!$N$16=0,'Fin. Sources and Performance'!$N$15+Q20,'Fin. Sources and Performance'!$N$15-'Fin. Sources and Performance'!$N$16+Q20),IF('Fin. Sources and Performance'!$M$19=Q3,IF('Fin. Sources and Performance'!$N$33=0,'Fin. Sources and Performance'!$M$26+Q20,'Fin. Sources and Performance'!$M$26-'Fin. Sources and Performance'!$N$33+Q20),Q20)))</f>
        <v>0</v>
      </c>
      <c r="R42" s="188">
        <f>MAX(R20,IF(AND('Fin. Sources and Performance'!$F$36="Sale",'Fin. Sources and Performance'!$M$3=R3),IF('Fin. Sources and Performance'!$N$16=0,'Fin. Sources and Performance'!$N$15+R20,'Fin. Sources and Performance'!$N$15-'Fin. Sources and Performance'!$N$16+R20),IF('Fin. Sources and Performance'!$M$19=R3,IF('Fin. Sources and Performance'!$N$33=0,'Fin. Sources and Performance'!$M$26+R20,'Fin. Sources and Performance'!$M$26-'Fin. Sources and Performance'!$N$33+R20),R20)))</f>
        <v>0</v>
      </c>
      <c r="S42" s="188">
        <f>MAX(S20,IF(AND('Fin. Sources and Performance'!$F$36="Sale",'Fin. Sources and Performance'!$M$3=S3),IF('Fin. Sources and Performance'!$N$16=0,'Fin. Sources and Performance'!$N$15+S20,'Fin. Sources and Performance'!$N$15-'Fin. Sources and Performance'!$N$16+S20),IF('Fin. Sources and Performance'!$M$19=S3,IF('Fin. Sources and Performance'!$N$33=0,'Fin. Sources and Performance'!$M$26+S20,'Fin. Sources and Performance'!$M$26-'Fin. Sources and Performance'!$N$33+S20),S20)))</f>
        <v>0</v>
      </c>
      <c r="T42" s="188">
        <f>MAX(T20,IF(AND('Fin. Sources and Performance'!$F$36="Sale",'Fin. Sources and Performance'!$M$3=T3),IF('Fin. Sources and Performance'!$N$16=0,'Fin. Sources and Performance'!$N$15+T20,'Fin. Sources and Performance'!$N$15-'Fin. Sources and Performance'!$N$16+T20),IF('Fin. Sources and Performance'!$M$19=T3,IF('Fin. Sources and Performance'!$N$33=0,'Fin. Sources and Performance'!$M$26+T20,'Fin. Sources and Performance'!$M$26-'Fin. Sources and Performance'!$N$33+T20),T20)))</f>
        <v>0</v>
      </c>
      <c r="U42" s="188">
        <f>MAX(U20,IF(AND('Fin. Sources and Performance'!$F$36="Sale",'Fin. Sources and Performance'!$M$3=U3),IF('Fin. Sources and Performance'!$N$16=0,'Fin. Sources and Performance'!$N$15+U20,'Fin. Sources and Performance'!$N$15-'Fin. Sources and Performance'!$N$16+U20),IF('Fin. Sources and Performance'!$M$19=U3,IF('Fin. Sources and Performance'!$N$33=0,'Fin. Sources and Performance'!$M$26+U20,'Fin. Sources and Performance'!$M$26-'Fin. Sources and Performance'!$N$33+U20),U20)))</f>
        <v>0</v>
      </c>
      <c r="V42" s="188">
        <f>MAX(V20,IF(AND('Fin. Sources and Performance'!$F$36="Sale",'Fin. Sources and Performance'!$M$3=V3),IF('Fin. Sources and Performance'!$N$16=0,'Fin. Sources and Performance'!$N$15+V20,'Fin. Sources and Performance'!$N$15-'Fin. Sources and Performance'!$N$16+V20),IF('Fin. Sources and Performance'!$M$19=V3,IF('Fin. Sources and Performance'!$N$33=0,'Fin. Sources and Performance'!$M$26+V20,'Fin. Sources and Performance'!$M$26-'Fin. Sources and Performance'!$N$33+V20),V20)))</f>
        <v>0</v>
      </c>
      <c r="W42" s="188">
        <f>MAX(W20,IF(AND('Fin. Sources and Performance'!$F$36="Sale",'Fin. Sources and Performance'!$M$3=W3),IF('Fin. Sources and Performance'!$N$16=0,'Fin. Sources and Performance'!$N$15+W20,'Fin. Sources and Performance'!$N$15-'Fin. Sources and Performance'!$N$16+W20),IF('Fin. Sources and Performance'!$M$19=W3,IF('Fin. Sources and Performance'!$N$33=0,'Fin. Sources and Performance'!$M$26+W20,'Fin. Sources and Performance'!$M$26-'Fin. Sources and Performance'!$N$33+W20),W20)))</f>
        <v>0</v>
      </c>
      <c r="X42" s="188">
        <f>MAX(X20,IF(AND('Fin. Sources and Performance'!$F$36="Sale",'Fin. Sources and Performance'!$M$3=X3),IF('Fin. Sources and Performance'!$N$16=0,'Fin. Sources and Performance'!$N$15+X20,'Fin. Sources and Performance'!$N$15-'Fin. Sources and Performance'!$N$16+X20),IF('Fin. Sources and Performance'!$M$19=X3,IF('Fin. Sources and Performance'!$N$33=0,'Fin. Sources and Performance'!$M$26+X20,'Fin. Sources and Performance'!$M$26-'Fin. Sources and Performance'!$N$33+X20),X20)))</f>
        <v>0</v>
      </c>
      <c r="Y42" s="188">
        <f>MAX(Y20,IF(AND('Fin. Sources and Performance'!$F$36="Sale",'Fin. Sources and Performance'!$M$3=Y3),IF('Fin. Sources and Performance'!$N$16=0,'Fin. Sources and Performance'!$N$15+Y20,'Fin. Sources and Performance'!$N$15-'Fin. Sources and Performance'!$N$16+Y20),IF('Fin. Sources and Performance'!$M$19=Y3,IF('Fin. Sources and Performance'!$N$33=0,'Fin. Sources and Performance'!$M$26+Y20,'Fin. Sources and Performance'!$M$26-'Fin. Sources and Performance'!$N$33+Y20),Y20)))</f>
        <v>0</v>
      </c>
      <c r="Z42" s="188">
        <f>MAX(Z20,IF(AND('Fin. Sources and Performance'!$F$36="Sale",'Fin. Sources and Performance'!$M$3=Z3),IF('Fin. Sources and Performance'!$N$16=0,'Fin. Sources and Performance'!$N$15+Z20,'Fin. Sources and Performance'!$N$15-'Fin. Sources and Performance'!$N$16+Z20),IF('Fin. Sources and Performance'!$M$19=Z3,IF('Fin. Sources and Performance'!$N$33=0,'Fin. Sources and Performance'!$M$26+Z20,'Fin. Sources and Performance'!$M$26-'Fin. Sources and Performance'!$N$33+Z20),Z20)))</f>
        <v>0</v>
      </c>
      <c r="AA42" s="188">
        <f>MAX(AA20,IF(AND('Fin. Sources and Performance'!$F$36="Sale",'Fin. Sources and Performance'!$M$3=AA3),IF('Fin. Sources and Performance'!$N$16=0,'Fin. Sources and Performance'!$N$15+AA20,'Fin. Sources and Performance'!$N$15-'Fin. Sources and Performance'!$N$16+AA20),IF('Fin. Sources and Performance'!$M$19=AA3,IF('Fin. Sources and Performance'!$N$33=0,'Fin. Sources and Performance'!$M$26+AA20,'Fin. Sources and Performance'!$M$26-'Fin. Sources and Performance'!$N$33+AA20),AA20)))</f>
        <v>0</v>
      </c>
      <c r="AB42" s="188">
        <f>MAX(AB20,IF(AND('Fin. Sources and Performance'!$F$36="Sale",'Fin. Sources and Performance'!$M$3=AB3),IF('Fin. Sources and Performance'!$N$16=0,'Fin. Sources and Performance'!$N$15+AB20,'Fin. Sources and Performance'!$N$15-'Fin. Sources and Performance'!$N$16+AB20),IF('Fin. Sources and Performance'!$M$19=AB3,IF('Fin. Sources and Performance'!$N$33=0,'Fin. Sources and Performance'!$M$26+AB20,'Fin. Sources and Performance'!$M$26-'Fin. Sources and Performance'!$N$33+AB20),AB20)))</f>
        <v>0</v>
      </c>
      <c r="AC42" s="188">
        <f>MAX(AC20,IF(AND('Fin. Sources and Performance'!$F$36="Sale",'Fin. Sources and Performance'!$M$3=AC3),IF('Fin. Sources and Performance'!$N$16=0,'Fin. Sources and Performance'!$N$15+AC20,'Fin. Sources and Performance'!$N$15-'Fin. Sources and Performance'!$N$16+AC20),IF('Fin. Sources and Performance'!$M$19=AC3,IF('Fin. Sources and Performance'!$N$33=0,'Fin. Sources and Performance'!$M$26+AC20,'Fin. Sources and Performance'!$M$26-'Fin. Sources and Performance'!$N$33+AC20),AC20)))</f>
        <v>0</v>
      </c>
      <c r="AD42" s="188">
        <f>MAX(AD20,IF(AND('Fin. Sources and Performance'!$F$36="Sale",'Fin. Sources and Performance'!$M$3=AD3),IF('Fin. Sources and Performance'!$N$16=0,'Fin. Sources and Performance'!$N$15+AD20,'Fin. Sources and Performance'!$N$15-'Fin. Sources and Performance'!$N$16+AD20),IF('Fin. Sources and Performance'!$M$19=AD3,IF('Fin. Sources and Performance'!$N$33=0,'Fin. Sources and Performance'!$M$26+AD20,'Fin. Sources and Performance'!$M$26-'Fin. Sources and Performance'!$N$33+AD20),AD20)))</f>
        <v>0</v>
      </c>
      <c r="AE42" s="188">
        <f>MAX(AE20,IF(AND('Fin. Sources and Performance'!$F$36="Sale",'Fin. Sources and Performance'!$M$3=AE3),IF('Fin. Sources and Performance'!$N$16=0,'Fin. Sources and Performance'!$N$15+AE20,'Fin. Sources and Performance'!$N$15-'Fin. Sources and Performance'!$N$16+AE20),IF('Fin. Sources and Performance'!$M$19=AE3,IF('Fin. Sources and Performance'!$N$33=0,'Fin. Sources and Performance'!$M$26+AE20,'Fin. Sources and Performance'!$M$26-'Fin. Sources and Performance'!$N$33+AE20),AE20)))</f>
        <v>0</v>
      </c>
      <c r="AF42" s="189" t="e">
        <f>MAX(AF20,IF(AND('Fin. Sources and Performance'!$F$36="Sale",'Fin. Sources and Performance'!$M$3=AF3),IF('Fin. Sources and Performance'!$N$16=0,'Fin. Sources and Performance'!$N$15+AF20,'Fin. Sources and Performance'!$N$15-'Fin. Sources and Performance'!$N$16+AF20),IF('Fin. Sources and Performance'!$M$19=AF3,IF('Fin. Sources and Performance'!$N$33=0,'Fin. Sources and Performance'!$M$26+AF20,'Fin. Sources and Performance'!$M$26-'Fin. Sources and Performance'!$N$33+AF20),AF20)))</f>
        <v>#DIV/0!</v>
      </c>
    </row>
    <row r="43" spans="1:32" x14ac:dyDescent="0.45">
      <c r="A43" s="185" t="s">
        <v>210</v>
      </c>
      <c r="B43" s="215"/>
      <c r="C43" s="188">
        <f t="shared" ref="C43:AF43" si="14">SUM(C40:C42)</f>
        <v>0</v>
      </c>
      <c r="D43" s="188">
        <f t="shared" si="14"/>
        <v>0</v>
      </c>
      <c r="E43" s="188">
        <f t="shared" si="14"/>
        <v>0</v>
      </c>
      <c r="F43" s="188">
        <f t="shared" si="14"/>
        <v>0</v>
      </c>
      <c r="G43" s="188">
        <f t="shared" si="14"/>
        <v>0</v>
      </c>
      <c r="H43" s="188">
        <f t="shared" si="14"/>
        <v>0</v>
      </c>
      <c r="I43" s="188">
        <f t="shared" si="14"/>
        <v>0</v>
      </c>
      <c r="J43" s="188">
        <f t="shared" si="14"/>
        <v>0</v>
      </c>
      <c r="K43" s="188">
        <f t="shared" si="14"/>
        <v>0</v>
      </c>
      <c r="L43" s="188">
        <f t="shared" si="14"/>
        <v>0</v>
      </c>
      <c r="M43" s="188">
        <f t="shared" si="14"/>
        <v>0</v>
      </c>
      <c r="N43" s="188">
        <f t="shared" si="14"/>
        <v>0</v>
      </c>
      <c r="O43" s="188">
        <f t="shared" si="14"/>
        <v>0</v>
      </c>
      <c r="P43" s="188">
        <f t="shared" si="14"/>
        <v>0</v>
      </c>
      <c r="Q43" s="188">
        <f t="shared" si="14"/>
        <v>0</v>
      </c>
      <c r="R43" s="188">
        <f t="shared" si="14"/>
        <v>0</v>
      </c>
      <c r="S43" s="188">
        <f t="shared" si="14"/>
        <v>0</v>
      </c>
      <c r="T43" s="188">
        <f t="shared" si="14"/>
        <v>0</v>
      </c>
      <c r="U43" s="188">
        <f t="shared" si="14"/>
        <v>0</v>
      </c>
      <c r="V43" s="188">
        <f t="shared" si="14"/>
        <v>0</v>
      </c>
      <c r="W43" s="188">
        <f t="shared" si="14"/>
        <v>0</v>
      </c>
      <c r="X43" s="188">
        <f t="shared" si="14"/>
        <v>0</v>
      </c>
      <c r="Y43" s="188">
        <f t="shared" si="14"/>
        <v>0</v>
      </c>
      <c r="Z43" s="188">
        <f t="shared" si="14"/>
        <v>0</v>
      </c>
      <c r="AA43" s="188">
        <f t="shared" si="14"/>
        <v>0</v>
      </c>
      <c r="AB43" s="188">
        <f t="shared" si="14"/>
        <v>0</v>
      </c>
      <c r="AC43" s="188">
        <f t="shared" si="14"/>
        <v>0</v>
      </c>
      <c r="AD43" s="188">
        <f t="shared" si="14"/>
        <v>0</v>
      </c>
      <c r="AE43" s="188">
        <f t="shared" si="14"/>
        <v>0</v>
      </c>
      <c r="AF43" s="189" t="e">
        <f t="shared" si="14"/>
        <v>#DIV/0!</v>
      </c>
    </row>
    <row r="44" spans="1:32" x14ac:dyDescent="0.45">
      <c r="A44" s="185" t="s">
        <v>211</v>
      </c>
      <c r="B44" s="215">
        <f>-B78</f>
        <v>0</v>
      </c>
      <c r="C44" s="188">
        <f t="shared" ref="C44:AF44" si="15">C42</f>
        <v>0</v>
      </c>
      <c r="D44" s="188">
        <f t="shared" si="15"/>
        <v>0</v>
      </c>
      <c r="E44" s="188">
        <f t="shared" si="15"/>
        <v>0</v>
      </c>
      <c r="F44" s="188">
        <f t="shared" si="15"/>
        <v>0</v>
      </c>
      <c r="G44" s="188">
        <f t="shared" si="15"/>
        <v>0</v>
      </c>
      <c r="H44" s="188">
        <f t="shared" si="15"/>
        <v>0</v>
      </c>
      <c r="I44" s="188">
        <f t="shared" si="15"/>
        <v>0</v>
      </c>
      <c r="J44" s="188">
        <f t="shared" si="15"/>
        <v>0</v>
      </c>
      <c r="K44" s="188">
        <f t="shared" si="15"/>
        <v>0</v>
      </c>
      <c r="L44" s="188">
        <f t="shared" si="15"/>
        <v>0</v>
      </c>
      <c r="M44" s="188">
        <f t="shared" si="15"/>
        <v>0</v>
      </c>
      <c r="N44" s="188">
        <f t="shared" si="15"/>
        <v>0</v>
      </c>
      <c r="O44" s="188">
        <f t="shared" si="15"/>
        <v>0</v>
      </c>
      <c r="P44" s="188">
        <f t="shared" si="15"/>
        <v>0</v>
      </c>
      <c r="Q44" s="188">
        <f t="shared" si="15"/>
        <v>0</v>
      </c>
      <c r="R44" s="188">
        <f t="shared" si="15"/>
        <v>0</v>
      </c>
      <c r="S44" s="188">
        <f t="shared" si="15"/>
        <v>0</v>
      </c>
      <c r="T44" s="188">
        <f t="shared" si="15"/>
        <v>0</v>
      </c>
      <c r="U44" s="188">
        <f t="shared" si="15"/>
        <v>0</v>
      </c>
      <c r="V44" s="188">
        <f t="shared" si="15"/>
        <v>0</v>
      </c>
      <c r="W44" s="188">
        <f t="shared" si="15"/>
        <v>0</v>
      </c>
      <c r="X44" s="188">
        <f t="shared" si="15"/>
        <v>0</v>
      </c>
      <c r="Y44" s="188">
        <f t="shared" si="15"/>
        <v>0</v>
      </c>
      <c r="Z44" s="188">
        <f t="shared" si="15"/>
        <v>0</v>
      </c>
      <c r="AA44" s="188">
        <f t="shared" si="15"/>
        <v>0</v>
      </c>
      <c r="AB44" s="188">
        <f t="shared" si="15"/>
        <v>0</v>
      </c>
      <c r="AC44" s="188">
        <f t="shared" si="15"/>
        <v>0</v>
      </c>
      <c r="AD44" s="188">
        <f t="shared" si="15"/>
        <v>0</v>
      </c>
      <c r="AE44" s="188">
        <f t="shared" si="15"/>
        <v>0</v>
      </c>
      <c r="AF44" s="189" t="e">
        <f t="shared" si="15"/>
        <v>#DIV/0!</v>
      </c>
    </row>
    <row r="45" spans="1:32" ht="14.65" thickBot="1" x14ac:dyDescent="0.5">
      <c r="A45" s="776" t="s">
        <v>212</v>
      </c>
      <c r="B45" s="777" t="e">
        <f ca="1">IRR(OFFSET(B44,0,0,1,IF('Fin. Sources and Performance'!$F$36="Sale",'Fin. Sources and Performance'!$M$3+1,'Fin. Sources and Performance'!$M$19+1)))</f>
        <v>#VALUE!</v>
      </c>
      <c r="C45" s="778"/>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216"/>
    </row>
    <row r="46" spans="1:32" ht="14.65" thickBot="1" x14ac:dyDescent="0.5">
      <c r="A46" s="217"/>
      <c r="B46" s="218"/>
      <c r="C46" s="218"/>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row>
    <row r="47" spans="1:32" x14ac:dyDescent="0.45">
      <c r="A47" s="211" t="s">
        <v>712</v>
      </c>
      <c r="B47" s="212">
        <f>-B79</f>
        <v>0</v>
      </c>
      <c r="C47" s="213">
        <f>B47</f>
        <v>0</v>
      </c>
      <c r="D47" s="213">
        <f>C51</f>
        <v>0</v>
      </c>
      <c r="E47" s="213">
        <f>D51</f>
        <v>0</v>
      </c>
      <c r="F47" s="213">
        <f>E51</f>
        <v>0</v>
      </c>
      <c r="G47" s="213">
        <f t="shared" ref="G47:AF47" si="16">F51</f>
        <v>0</v>
      </c>
      <c r="H47" s="213">
        <f t="shared" si="16"/>
        <v>0</v>
      </c>
      <c r="I47" s="213">
        <f t="shared" si="16"/>
        <v>0</v>
      </c>
      <c r="J47" s="213">
        <f>I51</f>
        <v>0</v>
      </c>
      <c r="K47" s="213">
        <f t="shared" si="16"/>
        <v>0</v>
      </c>
      <c r="L47" s="213">
        <f t="shared" si="16"/>
        <v>0</v>
      </c>
      <c r="M47" s="213">
        <f t="shared" si="16"/>
        <v>0</v>
      </c>
      <c r="N47" s="213">
        <f>M51</f>
        <v>0</v>
      </c>
      <c r="O47" s="213">
        <f t="shared" si="16"/>
        <v>0</v>
      </c>
      <c r="P47" s="213">
        <f t="shared" si="16"/>
        <v>0</v>
      </c>
      <c r="Q47" s="213">
        <f t="shared" si="16"/>
        <v>0</v>
      </c>
      <c r="R47" s="213">
        <f t="shared" si="16"/>
        <v>0</v>
      </c>
      <c r="S47" s="213">
        <f t="shared" si="16"/>
        <v>0</v>
      </c>
      <c r="T47" s="213">
        <f t="shared" si="16"/>
        <v>0</v>
      </c>
      <c r="U47" s="213">
        <f t="shared" si="16"/>
        <v>0</v>
      </c>
      <c r="V47" s="213">
        <f t="shared" si="16"/>
        <v>0</v>
      </c>
      <c r="W47" s="213">
        <f t="shared" si="16"/>
        <v>0</v>
      </c>
      <c r="X47" s="213">
        <f t="shared" si="16"/>
        <v>0</v>
      </c>
      <c r="Y47" s="213">
        <f t="shared" si="16"/>
        <v>0</v>
      </c>
      <c r="Z47" s="213">
        <f t="shared" si="16"/>
        <v>0</v>
      </c>
      <c r="AA47" s="213">
        <f t="shared" si="16"/>
        <v>0</v>
      </c>
      <c r="AB47" s="213">
        <f t="shared" si="16"/>
        <v>0</v>
      </c>
      <c r="AC47" s="213">
        <f t="shared" si="16"/>
        <v>0</v>
      </c>
      <c r="AD47" s="213">
        <f t="shared" si="16"/>
        <v>0</v>
      </c>
      <c r="AE47" s="213">
        <f t="shared" si="16"/>
        <v>0</v>
      </c>
      <c r="AF47" s="214">
        <f t="shared" si="16"/>
        <v>0</v>
      </c>
    </row>
    <row r="48" spans="1:32" x14ac:dyDescent="0.45">
      <c r="A48" s="185" t="s">
        <v>208</v>
      </c>
      <c r="B48" s="219">
        <f>'Fin. Sources and Performance'!F40</f>
        <v>0</v>
      </c>
      <c r="C48" s="188">
        <f t="shared" ref="C48:AF48" si="17">C47*$B$48</f>
        <v>0</v>
      </c>
      <c r="D48" s="188">
        <f t="shared" si="17"/>
        <v>0</v>
      </c>
      <c r="E48" s="188">
        <f t="shared" si="17"/>
        <v>0</v>
      </c>
      <c r="F48" s="188">
        <f t="shared" si="17"/>
        <v>0</v>
      </c>
      <c r="G48" s="188">
        <f t="shared" si="17"/>
        <v>0</v>
      </c>
      <c r="H48" s="188">
        <f t="shared" si="17"/>
        <v>0</v>
      </c>
      <c r="I48" s="188">
        <f t="shared" si="17"/>
        <v>0</v>
      </c>
      <c r="J48" s="188">
        <f t="shared" si="17"/>
        <v>0</v>
      </c>
      <c r="K48" s="188">
        <f t="shared" si="17"/>
        <v>0</v>
      </c>
      <c r="L48" s="188">
        <f t="shared" si="17"/>
        <v>0</v>
      </c>
      <c r="M48" s="188">
        <f t="shared" si="17"/>
        <v>0</v>
      </c>
      <c r="N48" s="188">
        <f t="shared" si="17"/>
        <v>0</v>
      </c>
      <c r="O48" s="188">
        <f t="shared" si="17"/>
        <v>0</v>
      </c>
      <c r="P48" s="188">
        <f t="shared" si="17"/>
        <v>0</v>
      </c>
      <c r="Q48" s="188">
        <f t="shared" si="17"/>
        <v>0</v>
      </c>
      <c r="R48" s="188">
        <f t="shared" si="17"/>
        <v>0</v>
      </c>
      <c r="S48" s="188">
        <f t="shared" si="17"/>
        <v>0</v>
      </c>
      <c r="T48" s="188">
        <f t="shared" si="17"/>
        <v>0</v>
      </c>
      <c r="U48" s="188">
        <f t="shared" si="17"/>
        <v>0</v>
      </c>
      <c r="V48" s="188">
        <f t="shared" si="17"/>
        <v>0</v>
      </c>
      <c r="W48" s="188">
        <f t="shared" si="17"/>
        <v>0</v>
      </c>
      <c r="X48" s="188">
        <f t="shared" si="17"/>
        <v>0</v>
      </c>
      <c r="Y48" s="188">
        <f t="shared" si="17"/>
        <v>0</v>
      </c>
      <c r="Z48" s="188">
        <f t="shared" si="17"/>
        <v>0</v>
      </c>
      <c r="AA48" s="188">
        <f t="shared" si="17"/>
        <v>0</v>
      </c>
      <c r="AB48" s="188">
        <f t="shared" si="17"/>
        <v>0</v>
      </c>
      <c r="AC48" s="188">
        <f t="shared" si="17"/>
        <v>0</v>
      </c>
      <c r="AD48" s="188">
        <f t="shared" si="17"/>
        <v>0</v>
      </c>
      <c r="AE48" s="188">
        <f t="shared" si="17"/>
        <v>0</v>
      </c>
      <c r="AF48" s="189">
        <f t="shared" si="17"/>
        <v>0</v>
      </c>
    </row>
    <row r="49" spans="1:32" x14ac:dyDescent="0.45">
      <c r="A49" s="185" t="s">
        <v>209</v>
      </c>
      <c r="B49" s="215"/>
      <c r="C49" s="188">
        <f>IF(AND(C$3='Fin. Sources and Performance'!$M$3,'Fin. Sources and Performance'!$M$3&lt;&gt;0,'Fin. Sources and Performance'!$F$36="Sale"),-SUM(C47:C48),IF(C$3='Fin. Sources and Performance'!$M$19,-SUM(C47:C48),MIN(C35,-SUM(C47:C48))))</f>
        <v>0</v>
      </c>
      <c r="D49" s="188">
        <f>IF(AND(D$3='Fin. Sources and Performance'!$M$3,'Fin. Sources and Performance'!$M$3&lt;&gt;0,'Fin. Sources and Performance'!$F$36="Sale"),-SUM(D47:D48),IF(D$3='Fin. Sources and Performance'!$M$19,-SUM(D47:D48),MIN(D35,-SUM(D47:D48))))</f>
        <v>0</v>
      </c>
      <c r="E49" s="188">
        <f>IF(AND(E$3='Fin. Sources and Performance'!$M$3,'Fin. Sources and Performance'!$M$3&lt;&gt;0,'Fin. Sources and Performance'!$F$36="Sale"),-SUM(E47:E48),IF(E$3='Fin. Sources and Performance'!$M$19,-SUM(E47:E48),MIN(E35,-SUM(E47:E48))))</f>
        <v>0</v>
      </c>
      <c r="F49" s="188">
        <f>IF(AND(F$3='Fin. Sources and Performance'!$M$3,'Fin. Sources and Performance'!$M$3&lt;&gt;0,'Fin. Sources and Performance'!$F$36="Sale"),-SUM(F47:F48),IF(F$3='Fin. Sources and Performance'!$M$19,-SUM(F47:F48),MIN(F35,-SUM(F47:F48))))</f>
        <v>0</v>
      </c>
      <c r="G49" s="188">
        <f>IF(AND(G$3='Fin. Sources and Performance'!$M$3,'Fin. Sources and Performance'!$M$3&lt;&gt;0,'Fin. Sources and Performance'!$F$36="Sale"),-SUM(G47:G48),IF(G$3='Fin. Sources and Performance'!$M$19,-SUM(G47:G48),MIN(G35,-SUM(G47:G48))))</f>
        <v>0</v>
      </c>
      <c r="H49" s="188">
        <f>IF(AND(H$3='Fin. Sources and Performance'!$M$3,'Fin. Sources and Performance'!$M$3&lt;&gt;0,'Fin. Sources and Performance'!$F$36="Sale"),-SUM(H47:H48),IF(H$3='Fin. Sources and Performance'!$M$19,-SUM(H47:H48),MIN(H35,-SUM(H47:H48))))</f>
        <v>0</v>
      </c>
      <c r="I49" s="188">
        <f>IF(AND(I$3='Fin. Sources and Performance'!$M$3,'Fin. Sources and Performance'!$M$3&lt;&gt;0,'Fin. Sources and Performance'!$F$36="Sale"),-SUM(I47:I48),IF(I$3='Fin. Sources and Performance'!$M$19,-SUM(I47:I48),MIN(I35,-SUM(I47:I48))))</f>
        <v>0</v>
      </c>
      <c r="J49" s="188">
        <f>IF(AND(J$3='Fin. Sources and Performance'!$M$3,'Fin. Sources and Performance'!$M$3&lt;&gt;0,'Fin. Sources and Performance'!$F$36="Sale"),-SUM(J47:J48),IF(J$3='Fin. Sources and Performance'!$M$19,-SUM(J47:J48),MIN(J35,-SUM(J47:J48))))</f>
        <v>0</v>
      </c>
      <c r="K49" s="188">
        <f>IF(AND(K$3='Fin. Sources and Performance'!$M$3,'Fin. Sources and Performance'!$M$3&lt;&gt;0,'Fin. Sources and Performance'!$F$36="Sale"),-SUM(K47:K48),IF(K$3='Fin. Sources and Performance'!$M$19,-SUM(K47:K48),MIN(K35,-SUM(K47:K48))))</f>
        <v>0</v>
      </c>
      <c r="L49" s="188">
        <f>IF(AND(L$3='Fin. Sources and Performance'!$M$3,'Fin. Sources and Performance'!$M$3&lt;&gt;0,'Fin. Sources and Performance'!$F$36="Sale"),-SUM(L47:L48),IF(L$3='Fin. Sources and Performance'!$M$19,-SUM(L47:L48),MIN(L35,-SUM(L47:L48))))</f>
        <v>0</v>
      </c>
      <c r="M49" s="188">
        <f>IF(AND(M$3='Fin. Sources and Performance'!$M$3,'Fin. Sources and Performance'!$M$3&lt;&gt;0,'Fin. Sources and Performance'!$F$36="Sale"),-SUM(M47:M48),IF(M$3='Fin. Sources and Performance'!$M$19,-SUM(M47:M48),MIN(M35,-SUM(M47:M48))))</f>
        <v>0</v>
      </c>
      <c r="N49" s="188">
        <f>IF(AND(N$3='Fin. Sources and Performance'!$M$3,'Fin. Sources and Performance'!$M$3&lt;&gt;0,'Fin. Sources and Performance'!$F$36="Sale"),-SUM(N47:N48),IF(N$3='Fin. Sources and Performance'!$M$19,-SUM(N47:N48),MIN(N35,-SUM(N47:N48))))</f>
        <v>0</v>
      </c>
      <c r="O49" s="188">
        <f>IF(AND(O$3='Fin. Sources and Performance'!$M$3,'Fin. Sources and Performance'!$M$3&lt;&gt;0,'Fin. Sources and Performance'!$F$36="Sale"),-SUM(O47:O48),IF(O$3='Fin. Sources and Performance'!$M$19,-SUM(O47:O48),MIN(O35,-SUM(O47:O48))))</f>
        <v>0</v>
      </c>
      <c r="P49" s="188">
        <f>IF(AND(P$3='Fin. Sources and Performance'!$M$3,'Fin. Sources and Performance'!$M$3&lt;&gt;0,'Fin. Sources and Performance'!$F$36="Sale"),-SUM(P47:P48),IF(P$3='Fin. Sources and Performance'!$M$19,-SUM(P47:P48),MIN(P35,-SUM(P47:P48))))</f>
        <v>0</v>
      </c>
      <c r="Q49" s="188">
        <f>IF(AND(Q$3='Fin. Sources and Performance'!$M$3,'Fin. Sources and Performance'!$M$3&lt;&gt;0,'Fin. Sources and Performance'!$F$36="Sale"),-SUM(Q47:Q48),IF(Q$3='Fin. Sources and Performance'!$M$19,-SUM(Q47:Q48),MIN(Q35,-SUM(Q47:Q48))))</f>
        <v>0</v>
      </c>
      <c r="R49" s="188">
        <f>IF(AND(R$3='Fin. Sources and Performance'!$M$3,'Fin. Sources and Performance'!$M$3&lt;&gt;0,'Fin. Sources and Performance'!$F$36="Sale"),-SUM(R47:R48),IF(R$3='Fin. Sources and Performance'!$M$19,-SUM(R47:R48),MIN(R35,-SUM(R47:R48))))</f>
        <v>0</v>
      </c>
      <c r="S49" s="188">
        <f>IF(AND(S$3='Fin. Sources and Performance'!$M$3,'Fin. Sources and Performance'!$M$3&lt;&gt;0,'Fin. Sources and Performance'!$F$36="Sale"),-SUM(S47:S48),IF(S$3='Fin. Sources and Performance'!$M$19,-SUM(S47:S48),MIN(S35,-SUM(S47:S48))))</f>
        <v>0</v>
      </c>
      <c r="T49" s="188">
        <f>IF(AND(T$3='Fin. Sources and Performance'!$M$3,'Fin. Sources and Performance'!$M$3&lt;&gt;0,'Fin. Sources and Performance'!$F$36="Sale"),-SUM(T47:T48),IF(T$3='Fin. Sources and Performance'!$M$19,-SUM(T47:T48),MIN(T35,-SUM(T47:T48))))</f>
        <v>0</v>
      </c>
      <c r="U49" s="188">
        <f>IF(AND(U$3='Fin. Sources and Performance'!$M$3,'Fin. Sources and Performance'!$M$3&lt;&gt;0,'Fin. Sources and Performance'!$F$36="Sale"),-SUM(U47:U48),IF(U$3='Fin. Sources and Performance'!$M$19,-SUM(U47:U48),MIN(U35,-SUM(U47:U48))))</f>
        <v>0</v>
      </c>
      <c r="V49" s="188">
        <f>IF(AND(V$3='Fin. Sources and Performance'!$M$3,'Fin. Sources and Performance'!$M$3&lt;&gt;0,'Fin. Sources and Performance'!$F$36="Sale"),-SUM(V47:V48),IF(V$3='Fin. Sources and Performance'!$M$19,-SUM(V47:V48),MIN(V35,-SUM(V47:V48))))</f>
        <v>0</v>
      </c>
      <c r="W49" s="188">
        <f>IF(AND(W$3='Fin. Sources and Performance'!$M$3,'Fin. Sources and Performance'!$M$3&lt;&gt;0,'Fin. Sources and Performance'!$F$36="Sale"),-SUM(W47:W48),IF(W$3='Fin. Sources and Performance'!$M$19,-SUM(W47:W48),MIN(W35,-SUM(W47:W48))))</f>
        <v>0</v>
      </c>
      <c r="X49" s="188">
        <f>IF(AND(X$3='Fin. Sources and Performance'!$M$3,'Fin. Sources and Performance'!$M$3&lt;&gt;0,'Fin. Sources and Performance'!$F$36="Sale"),-SUM(X47:X48),IF(X$3='Fin. Sources and Performance'!$M$19,-SUM(X47:X48),MIN(X35,-SUM(X47:X48))))</f>
        <v>0</v>
      </c>
      <c r="Y49" s="188">
        <f>IF(AND(Y$3='Fin. Sources and Performance'!$M$3,'Fin. Sources and Performance'!$M$3&lt;&gt;0,'Fin. Sources and Performance'!$F$36="Sale"),-SUM(Y47:Y48),IF(Y$3='Fin. Sources and Performance'!$M$19,-SUM(Y47:Y48),MIN(Y35,-SUM(Y47:Y48))))</f>
        <v>0</v>
      </c>
      <c r="Z49" s="188">
        <f>IF(AND(Z$3='Fin. Sources and Performance'!$M$3,'Fin. Sources and Performance'!$M$3&lt;&gt;0,'Fin. Sources and Performance'!$F$36="Sale"),-SUM(Z47:Z48),IF(Z$3='Fin. Sources and Performance'!$M$19,-SUM(Z47:Z48),MIN(Z35,-SUM(Z47:Z48))))</f>
        <v>0</v>
      </c>
      <c r="AA49" s="188">
        <f>IF(AND(AA$3='Fin. Sources and Performance'!$M$3,'Fin. Sources and Performance'!$M$3&lt;&gt;0,'Fin. Sources and Performance'!$F$36="Sale"),-SUM(AA47:AA48),IF(AA$3='Fin. Sources and Performance'!$M$19,-SUM(AA47:AA48),MIN(AA35,-SUM(AA47:AA48))))</f>
        <v>0</v>
      </c>
      <c r="AB49" s="188">
        <f>IF(AND(AB$3='Fin. Sources and Performance'!$M$3,'Fin. Sources and Performance'!$M$3&lt;&gt;0,'Fin. Sources and Performance'!$F$36="Sale"),-SUM(AB47:AB48),IF(AB$3='Fin. Sources and Performance'!$M$19,-SUM(AB47:AB48),MIN(AB35,-SUM(AB47:AB48))))</f>
        <v>0</v>
      </c>
      <c r="AC49" s="188">
        <f>IF(AND(AC$3='Fin. Sources and Performance'!$M$3,'Fin. Sources and Performance'!$M$3&lt;&gt;0,'Fin. Sources and Performance'!$F$36="Sale"),-SUM(AC47:AC48),IF(AC$3='Fin. Sources and Performance'!$M$19,-SUM(AC47:AC48),MIN(AC35,-SUM(AC47:AC48))))</f>
        <v>0</v>
      </c>
      <c r="AD49" s="188">
        <f>IF(AND(AD$3='Fin. Sources and Performance'!$M$3,'Fin. Sources and Performance'!$M$3&lt;&gt;0,'Fin. Sources and Performance'!$F$36="Sale"),-SUM(AD47:AD48),IF(AD$3='Fin. Sources and Performance'!$M$19,-SUM(AD47:AD48),MIN(AD35,-SUM(AD47:AD48))))</f>
        <v>0</v>
      </c>
      <c r="AE49" s="188">
        <f>IF(AND(AE$3='Fin. Sources and Performance'!$M$3,'Fin. Sources and Performance'!$M$3&lt;&gt;0,'Fin. Sources and Performance'!$F$36="Sale"),-SUM(AE47:AE48),IF(AE$3='Fin. Sources and Performance'!$M$19,-SUM(AE47:AE48),MIN(AE35,-SUM(AE47:AE48))))</f>
        <v>0</v>
      </c>
      <c r="AF49" s="189">
        <f>IF(AND(AF$3='Fin. Sources and Performance'!$M$3,'Fin. Sources and Performance'!$M$3&lt;&gt;0,'Fin. Sources and Performance'!$F$36="Sale"),-SUM(AF47:AF48),IF(AF$3='Fin. Sources and Performance'!$M$19,-SUM(AF47:AF48),MIN(AF35,-SUM(AF47:AF48))))</f>
        <v>0</v>
      </c>
    </row>
    <row r="50" spans="1:32" x14ac:dyDescent="0.45">
      <c r="A50" s="185" t="s">
        <v>161</v>
      </c>
      <c r="B50" s="215"/>
      <c r="C50" s="188">
        <f>'Development Budget'!B112</f>
        <v>0</v>
      </c>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9"/>
    </row>
    <row r="51" spans="1:32" x14ac:dyDescent="0.45">
      <c r="A51" s="185" t="s">
        <v>210</v>
      </c>
      <c r="B51" s="215"/>
      <c r="C51" s="188">
        <f>SUM(C47:C50)</f>
        <v>0</v>
      </c>
      <c r="D51" s="188">
        <f t="shared" ref="D51:AF51" si="18">SUM(D47:D50)</f>
        <v>0</v>
      </c>
      <c r="E51" s="188">
        <f t="shared" si="18"/>
        <v>0</v>
      </c>
      <c r="F51" s="188">
        <f t="shared" si="18"/>
        <v>0</v>
      </c>
      <c r="G51" s="188">
        <f t="shared" si="18"/>
        <v>0</v>
      </c>
      <c r="H51" s="188">
        <f t="shared" si="18"/>
        <v>0</v>
      </c>
      <c r="I51" s="188">
        <f t="shared" si="18"/>
        <v>0</v>
      </c>
      <c r="J51" s="188">
        <f t="shared" si="18"/>
        <v>0</v>
      </c>
      <c r="K51" s="188">
        <f t="shared" si="18"/>
        <v>0</v>
      </c>
      <c r="L51" s="188">
        <f t="shared" si="18"/>
        <v>0</v>
      </c>
      <c r="M51" s="188">
        <f t="shared" si="18"/>
        <v>0</v>
      </c>
      <c r="N51" s="188">
        <f t="shared" si="18"/>
        <v>0</v>
      </c>
      <c r="O51" s="188">
        <f t="shared" si="18"/>
        <v>0</v>
      </c>
      <c r="P51" s="188">
        <f t="shared" si="18"/>
        <v>0</v>
      </c>
      <c r="Q51" s="188">
        <f t="shared" si="18"/>
        <v>0</v>
      </c>
      <c r="R51" s="188">
        <f t="shared" si="18"/>
        <v>0</v>
      </c>
      <c r="S51" s="188">
        <f t="shared" si="18"/>
        <v>0</v>
      </c>
      <c r="T51" s="188">
        <f t="shared" si="18"/>
        <v>0</v>
      </c>
      <c r="U51" s="188">
        <f t="shared" si="18"/>
        <v>0</v>
      </c>
      <c r="V51" s="188">
        <f t="shared" si="18"/>
        <v>0</v>
      </c>
      <c r="W51" s="188">
        <f t="shared" si="18"/>
        <v>0</v>
      </c>
      <c r="X51" s="188">
        <f t="shared" si="18"/>
        <v>0</v>
      </c>
      <c r="Y51" s="188">
        <f t="shared" si="18"/>
        <v>0</v>
      </c>
      <c r="Z51" s="188">
        <f t="shared" si="18"/>
        <v>0</v>
      </c>
      <c r="AA51" s="188">
        <f t="shared" si="18"/>
        <v>0</v>
      </c>
      <c r="AB51" s="188">
        <f t="shared" si="18"/>
        <v>0</v>
      </c>
      <c r="AC51" s="188">
        <f t="shared" si="18"/>
        <v>0</v>
      </c>
      <c r="AD51" s="188">
        <f t="shared" si="18"/>
        <v>0</v>
      </c>
      <c r="AE51" s="188">
        <f t="shared" si="18"/>
        <v>0</v>
      </c>
      <c r="AF51" s="189">
        <f t="shared" si="18"/>
        <v>0</v>
      </c>
    </row>
    <row r="52" spans="1:32" x14ac:dyDescent="0.45">
      <c r="A52" s="185" t="s">
        <v>211</v>
      </c>
      <c r="B52" s="215">
        <f>B47</f>
        <v>0</v>
      </c>
      <c r="C52" s="188">
        <f>SUM(C49:C50)</f>
        <v>0</v>
      </c>
      <c r="D52" s="188">
        <f t="shared" ref="D52:AF52" si="19">SUM(D49:D50)</f>
        <v>0</v>
      </c>
      <c r="E52" s="188">
        <f t="shared" si="19"/>
        <v>0</v>
      </c>
      <c r="F52" s="188">
        <f t="shared" si="19"/>
        <v>0</v>
      </c>
      <c r="G52" s="188">
        <f t="shared" si="19"/>
        <v>0</v>
      </c>
      <c r="H52" s="188">
        <f t="shared" si="19"/>
        <v>0</v>
      </c>
      <c r="I52" s="188">
        <f t="shared" si="19"/>
        <v>0</v>
      </c>
      <c r="J52" s="188">
        <f t="shared" si="19"/>
        <v>0</v>
      </c>
      <c r="K52" s="188">
        <f t="shared" si="19"/>
        <v>0</v>
      </c>
      <c r="L52" s="188">
        <f t="shared" si="19"/>
        <v>0</v>
      </c>
      <c r="M52" s="188">
        <f t="shared" si="19"/>
        <v>0</v>
      </c>
      <c r="N52" s="188">
        <f t="shared" si="19"/>
        <v>0</v>
      </c>
      <c r="O52" s="188">
        <f t="shared" si="19"/>
        <v>0</v>
      </c>
      <c r="P52" s="188">
        <f t="shared" si="19"/>
        <v>0</v>
      </c>
      <c r="Q52" s="188">
        <f t="shared" si="19"/>
        <v>0</v>
      </c>
      <c r="R52" s="188">
        <f t="shared" si="19"/>
        <v>0</v>
      </c>
      <c r="S52" s="188">
        <f t="shared" si="19"/>
        <v>0</v>
      </c>
      <c r="T52" s="188">
        <f t="shared" si="19"/>
        <v>0</v>
      </c>
      <c r="U52" s="188">
        <f t="shared" si="19"/>
        <v>0</v>
      </c>
      <c r="V52" s="188">
        <f t="shared" si="19"/>
        <v>0</v>
      </c>
      <c r="W52" s="188">
        <f t="shared" si="19"/>
        <v>0</v>
      </c>
      <c r="X52" s="188">
        <f t="shared" si="19"/>
        <v>0</v>
      </c>
      <c r="Y52" s="188">
        <f t="shared" si="19"/>
        <v>0</v>
      </c>
      <c r="Z52" s="188">
        <f t="shared" si="19"/>
        <v>0</v>
      </c>
      <c r="AA52" s="188">
        <f t="shared" si="19"/>
        <v>0</v>
      </c>
      <c r="AB52" s="188">
        <f t="shared" si="19"/>
        <v>0</v>
      </c>
      <c r="AC52" s="188">
        <f t="shared" si="19"/>
        <v>0</v>
      </c>
      <c r="AD52" s="188">
        <f t="shared" si="19"/>
        <v>0</v>
      </c>
      <c r="AE52" s="188">
        <f t="shared" si="19"/>
        <v>0</v>
      </c>
      <c r="AF52" s="189">
        <f t="shared" si="19"/>
        <v>0</v>
      </c>
    </row>
    <row r="53" spans="1:32" ht="14.65" thickBot="1" x14ac:dyDescent="0.5">
      <c r="A53" s="776" t="s">
        <v>212</v>
      </c>
      <c r="B53" s="777" t="e">
        <f ca="1">IRR(OFFSET(B52,0,0,1,IF('Fin. Sources and Performance'!$F$36="Sale",'Fin. Sources and Performance'!$M$3+1,'Fin. Sources and Performance'!$M$19+1)))</f>
        <v>#NUM!</v>
      </c>
      <c r="C53" s="778"/>
      <c r="D53" s="778"/>
      <c r="E53" s="778"/>
      <c r="F53" s="778"/>
      <c r="G53" s="778"/>
      <c r="H53" s="778"/>
      <c r="I53" s="778"/>
      <c r="J53" s="778"/>
      <c r="K53" s="778"/>
      <c r="L53" s="778"/>
      <c r="M53" s="778"/>
      <c r="N53" s="778"/>
      <c r="O53" s="778"/>
      <c r="P53" s="778"/>
      <c r="Q53" s="778"/>
      <c r="R53" s="778"/>
      <c r="S53" s="778"/>
      <c r="T53" s="778"/>
      <c r="U53" s="778"/>
      <c r="V53" s="778"/>
      <c r="W53" s="778"/>
      <c r="X53" s="778"/>
      <c r="Y53" s="778"/>
      <c r="Z53" s="778"/>
      <c r="AA53" s="778"/>
      <c r="AB53" s="778"/>
      <c r="AC53" s="778"/>
      <c r="AD53" s="778"/>
      <c r="AE53" s="778"/>
      <c r="AF53" s="216"/>
    </row>
    <row r="54" spans="1:32" ht="14.65" thickBot="1" x14ac:dyDescent="0.5">
      <c r="A54" s="217"/>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row>
    <row r="55" spans="1:32" x14ac:dyDescent="0.45">
      <c r="A55" s="211" t="s">
        <v>713</v>
      </c>
      <c r="B55" s="212">
        <f>-B79</f>
        <v>0</v>
      </c>
      <c r="C55" s="213">
        <f>B55</f>
        <v>0</v>
      </c>
      <c r="D55" s="213">
        <f>C58</f>
        <v>0</v>
      </c>
      <c r="E55" s="213">
        <f>D58</f>
        <v>0</v>
      </c>
      <c r="F55" s="213">
        <f>E58</f>
        <v>0</v>
      </c>
      <c r="G55" s="213">
        <f t="shared" ref="G55:AF55" si="20">F58</f>
        <v>0</v>
      </c>
      <c r="H55" s="213">
        <f t="shared" si="20"/>
        <v>0</v>
      </c>
      <c r="I55" s="213">
        <f t="shared" si="20"/>
        <v>0</v>
      </c>
      <c r="J55" s="213">
        <f>I58</f>
        <v>0</v>
      </c>
      <c r="K55" s="213">
        <f t="shared" si="20"/>
        <v>0</v>
      </c>
      <c r="L55" s="213">
        <f t="shared" si="20"/>
        <v>0</v>
      </c>
      <c r="M55" s="213">
        <f t="shared" si="20"/>
        <v>0</v>
      </c>
      <c r="N55" s="213">
        <f>M58</f>
        <v>0</v>
      </c>
      <c r="O55" s="213">
        <f t="shared" si="20"/>
        <v>0</v>
      </c>
      <c r="P55" s="213">
        <f t="shared" si="20"/>
        <v>0</v>
      </c>
      <c r="Q55" s="213">
        <f t="shared" si="20"/>
        <v>0</v>
      </c>
      <c r="R55" s="213">
        <f t="shared" si="20"/>
        <v>0</v>
      </c>
      <c r="S55" s="213">
        <f t="shared" si="20"/>
        <v>0</v>
      </c>
      <c r="T55" s="213">
        <f t="shared" si="20"/>
        <v>0</v>
      </c>
      <c r="U55" s="213">
        <f t="shared" si="20"/>
        <v>0</v>
      </c>
      <c r="V55" s="213">
        <f t="shared" si="20"/>
        <v>0</v>
      </c>
      <c r="W55" s="213">
        <f t="shared" si="20"/>
        <v>0</v>
      </c>
      <c r="X55" s="213">
        <f t="shared" si="20"/>
        <v>0</v>
      </c>
      <c r="Y55" s="213">
        <f t="shared" si="20"/>
        <v>0</v>
      </c>
      <c r="Z55" s="213">
        <f t="shared" si="20"/>
        <v>0</v>
      </c>
      <c r="AA55" s="213">
        <f t="shared" si="20"/>
        <v>0</v>
      </c>
      <c r="AB55" s="213">
        <f t="shared" si="20"/>
        <v>0</v>
      </c>
      <c r="AC55" s="213">
        <f t="shared" si="20"/>
        <v>0</v>
      </c>
      <c r="AD55" s="213">
        <f t="shared" si="20"/>
        <v>0</v>
      </c>
      <c r="AE55" s="213">
        <f t="shared" si="20"/>
        <v>0</v>
      </c>
      <c r="AF55" s="214">
        <f t="shared" si="20"/>
        <v>0</v>
      </c>
    </row>
    <row r="56" spans="1:32" x14ac:dyDescent="0.45">
      <c r="A56" s="185" t="s">
        <v>208</v>
      </c>
      <c r="B56" s="219">
        <f>B48</f>
        <v>0</v>
      </c>
      <c r="C56" s="188">
        <f t="shared" ref="C56:AF56" si="21">C55*$B$48</f>
        <v>0</v>
      </c>
      <c r="D56" s="188">
        <f t="shared" si="21"/>
        <v>0</v>
      </c>
      <c r="E56" s="188">
        <f t="shared" si="21"/>
        <v>0</v>
      </c>
      <c r="F56" s="188">
        <f t="shared" si="21"/>
        <v>0</v>
      </c>
      <c r="G56" s="188">
        <f t="shared" si="21"/>
        <v>0</v>
      </c>
      <c r="H56" s="188">
        <f t="shared" si="21"/>
        <v>0</v>
      </c>
      <c r="I56" s="188">
        <f t="shared" si="21"/>
        <v>0</v>
      </c>
      <c r="J56" s="188">
        <f t="shared" si="21"/>
        <v>0</v>
      </c>
      <c r="K56" s="188">
        <f t="shared" si="21"/>
        <v>0</v>
      </c>
      <c r="L56" s="188">
        <f t="shared" si="21"/>
        <v>0</v>
      </c>
      <c r="M56" s="188">
        <f t="shared" si="21"/>
        <v>0</v>
      </c>
      <c r="N56" s="188">
        <f t="shared" si="21"/>
        <v>0</v>
      </c>
      <c r="O56" s="188">
        <f t="shared" si="21"/>
        <v>0</v>
      </c>
      <c r="P56" s="188">
        <f t="shared" si="21"/>
        <v>0</v>
      </c>
      <c r="Q56" s="188">
        <f t="shared" si="21"/>
        <v>0</v>
      </c>
      <c r="R56" s="188">
        <f t="shared" si="21"/>
        <v>0</v>
      </c>
      <c r="S56" s="188">
        <f t="shared" si="21"/>
        <v>0</v>
      </c>
      <c r="T56" s="188">
        <f t="shared" si="21"/>
        <v>0</v>
      </c>
      <c r="U56" s="188">
        <f t="shared" si="21"/>
        <v>0</v>
      </c>
      <c r="V56" s="188">
        <f t="shared" si="21"/>
        <v>0</v>
      </c>
      <c r="W56" s="188">
        <f t="shared" si="21"/>
        <v>0</v>
      </c>
      <c r="X56" s="188">
        <f t="shared" si="21"/>
        <v>0</v>
      </c>
      <c r="Y56" s="188">
        <f t="shared" si="21"/>
        <v>0</v>
      </c>
      <c r="Z56" s="188">
        <f t="shared" si="21"/>
        <v>0</v>
      </c>
      <c r="AA56" s="188">
        <f t="shared" si="21"/>
        <v>0</v>
      </c>
      <c r="AB56" s="188">
        <f t="shared" si="21"/>
        <v>0</v>
      </c>
      <c r="AC56" s="188">
        <f t="shared" si="21"/>
        <v>0</v>
      </c>
      <c r="AD56" s="188">
        <f t="shared" si="21"/>
        <v>0</v>
      </c>
      <c r="AE56" s="188">
        <f t="shared" si="21"/>
        <v>0</v>
      </c>
      <c r="AF56" s="189">
        <f t="shared" si="21"/>
        <v>0</v>
      </c>
    </row>
    <row r="57" spans="1:32" x14ac:dyDescent="0.45">
      <c r="A57" s="185" t="s">
        <v>209</v>
      </c>
      <c r="B57" s="215"/>
      <c r="C57" s="188">
        <f>IF(AND(C$3='Fin. Sources and Performance'!$M$3,'Fin. Sources and Performance'!$M$3&lt;&gt;0,'Fin. Sources and Performance'!$F$36="Sale"),-SUM(C55:C56),IF(C$3='Fin. Sources and Performance'!$M$19,-SUM(C55:C56),MIN(C35,-SUM(C55:C56))))</f>
        <v>0</v>
      </c>
      <c r="D57" s="188">
        <f>IF(AND(D$3='Fin. Sources and Performance'!$M$3,'Fin. Sources and Performance'!$M$3&lt;&gt;0,'Fin. Sources and Performance'!$F$36="Sale"),-SUM(D55:D56),IF(D$3='Fin. Sources and Performance'!$M$19,-SUM(D55:D56),MIN(D35,-SUM(D55:D56))))</f>
        <v>0</v>
      </c>
      <c r="E57" s="188">
        <f>IF(AND(E$3='Fin. Sources and Performance'!$M$3,'Fin. Sources and Performance'!$M$3&lt;&gt;0,'Fin. Sources and Performance'!$F$36="Sale"),-SUM(E55:E56),IF(E$3='Fin. Sources and Performance'!$M$19,-SUM(E55:E56),MIN(E35,-SUM(E55:E56))))</f>
        <v>0</v>
      </c>
      <c r="F57" s="188">
        <f>IF(AND(F$3='Fin. Sources and Performance'!$M$3,'Fin. Sources and Performance'!$M$3&lt;&gt;0,'Fin. Sources and Performance'!$F$36="Sale"),-SUM(F55:F56),IF(F$3='Fin. Sources and Performance'!$M$19,-SUM(F55:F56),MIN(F35,-SUM(F55:F56))))</f>
        <v>0</v>
      </c>
      <c r="G57" s="188">
        <f>IF(AND(G$3='Fin. Sources and Performance'!$M$3,'Fin. Sources and Performance'!$M$3&lt;&gt;0,'Fin. Sources and Performance'!$F$36="Sale"),-SUM(G55:G56),IF(G$3='Fin. Sources and Performance'!$M$19,-SUM(G55:G56),MIN(G35,-SUM(G55:G56))))</f>
        <v>0</v>
      </c>
      <c r="H57" s="188">
        <f>IF(AND(H$3='Fin. Sources and Performance'!$M$3,'Fin. Sources and Performance'!$M$3&lt;&gt;0,'Fin. Sources and Performance'!$F$36="Sale"),-SUM(H55:H56),IF(H$3='Fin. Sources and Performance'!$M$19,-SUM(H55:H56),MIN(H35,-SUM(H55:H56))))</f>
        <v>0</v>
      </c>
      <c r="I57" s="188">
        <f>IF(AND(I$3='Fin. Sources and Performance'!$M$3,'Fin. Sources and Performance'!$M$3&lt;&gt;0,'Fin. Sources and Performance'!$F$36="Sale"),-SUM(I55:I56),IF(I$3='Fin. Sources and Performance'!$M$19,-SUM(I55:I56),MIN(I35,-SUM(I55:I56))))</f>
        <v>0</v>
      </c>
      <c r="J57" s="188">
        <f>IF(AND(J$3='Fin. Sources and Performance'!$M$3,'Fin. Sources and Performance'!$M$3&lt;&gt;0,'Fin. Sources and Performance'!$F$36="Sale"),-SUM(J55:J56),IF(J$3='Fin. Sources and Performance'!$M$19,-SUM(J55:J56),MIN(J35,-SUM(J55:J56))))</f>
        <v>0</v>
      </c>
      <c r="K57" s="188">
        <f>IF(AND(K$3='Fin. Sources and Performance'!$M$3,'Fin. Sources and Performance'!$M$3&lt;&gt;0,'Fin. Sources and Performance'!$F$36="Sale"),-SUM(K55:K56),IF(K$3='Fin. Sources and Performance'!$M$19,-SUM(K55:K56),MIN(K35,-SUM(K55:K56))))</f>
        <v>0</v>
      </c>
      <c r="L57" s="188">
        <f>IF(AND(L$3='Fin. Sources and Performance'!$M$3,'Fin. Sources and Performance'!$M$3&lt;&gt;0,'Fin. Sources and Performance'!$F$36="Sale"),-SUM(L55:L56),IF(L$3='Fin. Sources and Performance'!$M$19,-SUM(L55:L56),MIN(L35,-SUM(L55:L56))))</f>
        <v>0</v>
      </c>
      <c r="M57" s="188">
        <f>IF(AND(M$3='Fin. Sources and Performance'!$M$3,'Fin. Sources and Performance'!$M$3&lt;&gt;0,'Fin. Sources and Performance'!$F$36="Sale"),-SUM(M55:M56),IF(M$3='Fin. Sources and Performance'!$M$19,-SUM(M55:M56),MIN(M35,-SUM(M55:M56))))</f>
        <v>0</v>
      </c>
      <c r="N57" s="188">
        <f>IF(AND(N$3='Fin. Sources and Performance'!$M$3,'Fin. Sources and Performance'!$M$3&lt;&gt;0,'Fin. Sources and Performance'!$F$36="Sale"),-SUM(N55:N56),IF(N$3='Fin. Sources and Performance'!$M$19,-SUM(N55:N56),MIN(N35,-SUM(N55:N56))))</f>
        <v>0</v>
      </c>
      <c r="O57" s="188">
        <f>IF(AND(O$3='Fin. Sources and Performance'!$M$3,'Fin. Sources and Performance'!$M$3&lt;&gt;0,'Fin. Sources and Performance'!$F$36="Sale"),-SUM(O55:O56),IF(O$3='Fin. Sources and Performance'!$M$19,-SUM(O55:O56),MIN(O35,-SUM(O55:O56))))</f>
        <v>0</v>
      </c>
      <c r="P57" s="188">
        <f>IF(AND(P$3='Fin. Sources and Performance'!$M$3,'Fin. Sources and Performance'!$M$3&lt;&gt;0,'Fin. Sources and Performance'!$F$36="Sale"),-SUM(P55:P56),IF(P$3='Fin. Sources and Performance'!$M$19,-SUM(P55:P56),MIN(P35,-SUM(P55:P56))))</f>
        <v>0</v>
      </c>
      <c r="Q57" s="188">
        <f>IF(AND(Q$3='Fin. Sources and Performance'!$M$3,'Fin. Sources and Performance'!$M$3&lt;&gt;0,'Fin. Sources and Performance'!$F$36="Sale"),-SUM(Q55:Q56),IF(Q$3='Fin. Sources and Performance'!$M$19,-SUM(Q55:Q56),MIN(Q35,-SUM(Q55:Q56))))</f>
        <v>0</v>
      </c>
      <c r="R57" s="188">
        <f>IF(AND(R$3='Fin. Sources and Performance'!$M$3,'Fin. Sources and Performance'!$M$3&lt;&gt;0,'Fin. Sources and Performance'!$F$36="Sale"),-SUM(R55:R56),IF(R$3='Fin. Sources and Performance'!$M$19,-SUM(R55:R56),MIN(R35,-SUM(R55:R56))))</f>
        <v>0</v>
      </c>
      <c r="S57" s="188">
        <f>IF(AND(S$3='Fin. Sources and Performance'!$M$3,'Fin. Sources and Performance'!$M$3&lt;&gt;0,'Fin. Sources and Performance'!$F$36="Sale"),-SUM(S55:S56),IF(S$3='Fin. Sources and Performance'!$M$19,-SUM(S55:S56),MIN(S35,-SUM(S55:S56))))</f>
        <v>0</v>
      </c>
      <c r="T57" s="188">
        <f>IF(AND(T$3='Fin. Sources and Performance'!$M$3,'Fin. Sources and Performance'!$M$3&lt;&gt;0,'Fin. Sources and Performance'!$F$36="Sale"),-SUM(T55:T56),IF(T$3='Fin. Sources and Performance'!$M$19,-SUM(T55:T56),MIN(T35,-SUM(T55:T56))))</f>
        <v>0</v>
      </c>
      <c r="U57" s="188">
        <f>IF(AND(U$3='Fin. Sources and Performance'!$M$3,'Fin. Sources and Performance'!$M$3&lt;&gt;0,'Fin. Sources and Performance'!$F$36="Sale"),-SUM(U55:U56),IF(U$3='Fin. Sources and Performance'!$M$19,-SUM(U55:U56),MIN(U35,-SUM(U55:U56))))</f>
        <v>0</v>
      </c>
      <c r="V57" s="188">
        <f>IF(AND(V$3='Fin. Sources and Performance'!$M$3,'Fin. Sources and Performance'!$M$3&lt;&gt;0,'Fin. Sources and Performance'!$F$36="Sale"),-SUM(V55:V56),IF(V$3='Fin. Sources and Performance'!$M$19,-SUM(V55:V56),MIN(V35,-SUM(V55:V56))))</f>
        <v>0</v>
      </c>
      <c r="W57" s="188">
        <f>IF(AND(W$3='Fin. Sources and Performance'!$M$3,'Fin. Sources and Performance'!$M$3&lt;&gt;0,'Fin. Sources and Performance'!$F$36="Sale"),-SUM(W55:W56),IF(W$3='Fin. Sources and Performance'!$M$19,-SUM(W55:W56),MIN(W35,-SUM(W55:W56))))</f>
        <v>0</v>
      </c>
      <c r="X57" s="188">
        <f>IF(AND(X$3='Fin. Sources and Performance'!$M$3,'Fin. Sources and Performance'!$M$3&lt;&gt;0,'Fin. Sources and Performance'!$F$36="Sale"),-SUM(X55:X56),IF(X$3='Fin. Sources and Performance'!$M$19,-SUM(X55:X56),MIN(X35,-SUM(X55:X56))))</f>
        <v>0</v>
      </c>
      <c r="Y57" s="188">
        <f>IF(AND(Y$3='Fin. Sources and Performance'!$M$3,'Fin. Sources and Performance'!$M$3&lt;&gt;0,'Fin. Sources and Performance'!$F$36="Sale"),-SUM(Y55:Y56),IF(Y$3='Fin. Sources and Performance'!$M$19,-SUM(Y55:Y56),MIN(Y35,-SUM(Y55:Y56))))</f>
        <v>0</v>
      </c>
      <c r="Z57" s="188">
        <f>IF(AND(Z$3='Fin. Sources and Performance'!$M$3,'Fin. Sources and Performance'!$M$3&lt;&gt;0,'Fin. Sources and Performance'!$F$36="Sale"),-SUM(Z55:Z56),IF(Z$3='Fin. Sources and Performance'!$M$19,-SUM(Z55:Z56),MIN(Z35,-SUM(Z55:Z56))))</f>
        <v>0</v>
      </c>
      <c r="AA57" s="188">
        <f>IF(AND(AA$3='Fin. Sources and Performance'!$M$3,'Fin. Sources and Performance'!$M$3&lt;&gt;0,'Fin. Sources and Performance'!$F$36="Sale"),-SUM(AA55:AA56),IF(AA$3='Fin. Sources and Performance'!$M$19,-SUM(AA55:AA56),MIN(AA35,-SUM(AA55:AA56))))</f>
        <v>0</v>
      </c>
      <c r="AB57" s="188">
        <f>IF(AND(AB$3='Fin. Sources and Performance'!$M$3,'Fin. Sources and Performance'!$M$3&lt;&gt;0,'Fin. Sources and Performance'!$F$36="Sale"),-SUM(AB55:AB56),IF(AB$3='Fin. Sources and Performance'!$M$19,-SUM(AB55:AB56),MIN(AB35,-SUM(AB55:AB56))))</f>
        <v>0</v>
      </c>
      <c r="AC57" s="188">
        <f>IF(AND(AC$3='Fin. Sources and Performance'!$M$3,'Fin. Sources and Performance'!$M$3&lt;&gt;0,'Fin. Sources and Performance'!$F$36="Sale"),-SUM(AC55:AC56),IF(AC$3='Fin. Sources and Performance'!$M$19,-SUM(AC55:AC56),MIN(AC35,-SUM(AC55:AC56))))</f>
        <v>0</v>
      </c>
      <c r="AD57" s="188">
        <f>IF(AND(AD$3='Fin. Sources and Performance'!$M$3,'Fin. Sources and Performance'!$M$3&lt;&gt;0,'Fin. Sources and Performance'!$F$36="Sale"),-SUM(AD55:AD56),IF(AD$3='Fin. Sources and Performance'!$M$19,-SUM(AD55:AD56),MIN(AD35,-SUM(AD55:AD56))))</f>
        <v>0</v>
      </c>
      <c r="AE57" s="188">
        <f>IF(AND(AE$3='Fin. Sources and Performance'!$M$3,'Fin. Sources and Performance'!$M$3&lt;&gt;0,'Fin. Sources and Performance'!$F$36="Sale"),-SUM(AE55:AE56),IF(AE$3='Fin. Sources and Performance'!$M$19,-SUM(AE55:AE56),MIN(AE35,-SUM(AE55:AE56))))</f>
        <v>0</v>
      </c>
      <c r="AF57" s="189">
        <f>IF(AND(AF$3='Fin. Sources and Performance'!$M$3,'Fin. Sources and Performance'!$M$3&lt;&gt;0,'Fin. Sources and Performance'!$F$36="Sale"),-SUM(AF55:AF56),IF(AF$3='Fin. Sources and Performance'!$M$19,-SUM(AF55:AF56),MIN(AF35,-SUM(AF55:AF56))))</f>
        <v>0</v>
      </c>
    </row>
    <row r="58" spans="1:32" x14ac:dyDescent="0.45">
      <c r="A58" s="185" t="s">
        <v>210</v>
      </c>
      <c r="B58" s="215"/>
      <c r="C58" s="188">
        <f t="shared" ref="C58:AF58" si="22">SUM(C55:C57)</f>
        <v>0</v>
      </c>
      <c r="D58" s="188">
        <f t="shared" si="22"/>
        <v>0</v>
      </c>
      <c r="E58" s="188">
        <f t="shared" si="22"/>
        <v>0</v>
      </c>
      <c r="F58" s="188">
        <f t="shared" si="22"/>
        <v>0</v>
      </c>
      <c r="G58" s="188">
        <f t="shared" si="22"/>
        <v>0</v>
      </c>
      <c r="H58" s="188">
        <f t="shared" si="22"/>
        <v>0</v>
      </c>
      <c r="I58" s="188">
        <f t="shared" si="22"/>
        <v>0</v>
      </c>
      <c r="J58" s="188">
        <f t="shared" si="22"/>
        <v>0</v>
      </c>
      <c r="K58" s="188">
        <f t="shared" si="22"/>
        <v>0</v>
      </c>
      <c r="L58" s="188">
        <f t="shared" si="22"/>
        <v>0</v>
      </c>
      <c r="M58" s="188">
        <f t="shared" si="22"/>
        <v>0</v>
      </c>
      <c r="N58" s="188">
        <f t="shared" si="22"/>
        <v>0</v>
      </c>
      <c r="O58" s="188">
        <f t="shared" si="22"/>
        <v>0</v>
      </c>
      <c r="P58" s="188">
        <f t="shared" si="22"/>
        <v>0</v>
      </c>
      <c r="Q58" s="188">
        <f t="shared" si="22"/>
        <v>0</v>
      </c>
      <c r="R58" s="188">
        <f t="shared" si="22"/>
        <v>0</v>
      </c>
      <c r="S58" s="188">
        <f t="shared" si="22"/>
        <v>0</v>
      </c>
      <c r="T58" s="188">
        <f t="shared" si="22"/>
        <v>0</v>
      </c>
      <c r="U58" s="188">
        <f t="shared" si="22"/>
        <v>0</v>
      </c>
      <c r="V58" s="188">
        <f t="shared" si="22"/>
        <v>0</v>
      </c>
      <c r="W58" s="188">
        <f t="shared" si="22"/>
        <v>0</v>
      </c>
      <c r="X58" s="188">
        <f t="shared" si="22"/>
        <v>0</v>
      </c>
      <c r="Y58" s="188">
        <f t="shared" si="22"/>
        <v>0</v>
      </c>
      <c r="Z58" s="188">
        <f t="shared" si="22"/>
        <v>0</v>
      </c>
      <c r="AA58" s="188">
        <f t="shared" si="22"/>
        <v>0</v>
      </c>
      <c r="AB58" s="188">
        <f t="shared" si="22"/>
        <v>0</v>
      </c>
      <c r="AC58" s="188">
        <f t="shared" si="22"/>
        <v>0</v>
      </c>
      <c r="AD58" s="188">
        <f t="shared" si="22"/>
        <v>0</v>
      </c>
      <c r="AE58" s="188">
        <f t="shared" si="22"/>
        <v>0</v>
      </c>
      <c r="AF58" s="189">
        <f t="shared" si="22"/>
        <v>0</v>
      </c>
    </row>
    <row r="59" spans="1:32" x14ac:dyDescent="0.45">
      <c r="A59" s="185" t="s">
        <v>211</v>
      </c>
      <c r="B59" s="215">
        <f>B55</f>
        <v>0</v>
      </c>
      <c r="C59" s="188">
        <f>C57</f>
        <v>0</v>
      </c>
      <c r="D59" s="188">
        <f t="shared" ref="D59:AF59" si="23">D57</f>
        <v>0</v>
      </c>
      <c r="E59" s="188">
        <f t="shared" si="23"/>
        <v>0</v>
      </c>
      <c r="F59" s="188">
        <f t="shared" si="23"/>
        <v>0</v>
      </c>
      <c r="G59" s="188">
        <f t="shared" si="23"/>
        <v>0</v>
      </c>
      <c r="H59" s="188">
        <f t="shared" si="23"/>
        <v>0</v>
      </c>
      <c r="I59" s="188">
        <f t="shared" si="23"/>
        <v>0</v>
      </c>
      <c r="J59" s="188">
        <f t="shared" si="23"/>
        <v>0</v>
      </c>
      <c r="K59" s="188">
        <f t="shared" si="23"/>
        <v>0</v>
      </c>
      <c r="L59" s="188">
        <f t="shared" si="23"/>
        <v>0</v>
      </c>
      <c r="M59" s="188">
        <f t="shared" si="23"/>
        <v>0</v>
      </c>
      <c r="N59" s="188">
        <f t="shared" si="23"/>
        <v>0</v>
      </c>
      <c r="O59" s="188">
        <f t="shared" si="23"/>
        <v>0</v>
      </c>
      <c r="P59" s="188">
        <f t="shared" si="23"/>
        <v>0</v>
      </c>
      <c r="Q59" s="188">
        <f t="shared" si="23"/>
        <v>0</v>
      </c>
      <c r="R59" s="188">
        <f t="shared" si="23"/>
        <v>0</v>
      </c>
      <c r="S59" s="188">
        <f t="shared" si="23"/>
        <v>0</v>
      </c>
      <c r="T59" s="188">
        <f t="shared" si="23"/>
        <v>0</v>
      </c>
      <c r="U59" s="188">
        <f t="shared" si="23"/>
        <v>0</v>
      </c>
      <c r="V59" s="188">
        <f t="shared" si="23"/>
        <v>0</v>
      </c>
      <c r="W59" s="188">
        <f t="shared" si="23"/>
        <v>0</v>
      </c>
      <c r="X59" s="188">
        <f t="shared" si="23"/>
        <v>0</v>
      </c>
      <c r="Y59" s="188">
        <f t="shared" si="23"/>
        <v>0</v>
      </c>
      <c r="Z59" s="188">
        <f t="shared" si="23"/>
        <v>0</v>
      </c>
      <c r="AA59" s="188">
        <f t="shared" si="23"/>
        <v>0</v>
      </c>
      <c r="AB59" s="188">
        <f t="shared" si="23"/>
        <v>0</v>
      </c>
      <c r="AC59" s="188">
        <f t="shared" si="23"/>
        <v>0</v>
      </c>
      <c r="AD59" s="188">
        <f t="shared" si="23"/>
        <v>0</v>
      </c>
      <c r="AE59" s="188">
        <f t="shared" si="23"/>
        <v>0</v>
      </c>
      <c r="AF59" s="189">
        <f t="shared" si="23"/>
        <v>0</v>
      </c>
    </row>
    <row r="60" spans="1:32" ht="14.65" thickBot="1" x14ac:dyDescent="0.5">
      <c r="A60" s="776" t="s">
        <v>212</v>
      </c>
      <c r="B60" s="777" t="e">
        <f ca="1">IRR(OFFSET(B59,0,0,1,IF('Fin. Sources and Performance'!F36="Sale",'Fin. Sources and Performance'!M3+1,'Fin. Sources and Performance'!M19+1)))</f>
        <v>#NUM!</v>
      </c>
      <c r="C60" s="778"/>
      <c r="D60" s="778"/>
      <c r="E60" s="778"/>
      <c r="F60" s="778"/>
      <c r="G60" s="778"/>
      <c r="H60" s="778"/>
      <c r="I60" s="778"/>
      <c r="J60" s="778"/>
      <c r="K60" s="778"/>
      <c r="L60" s="778"/>
      <c r="M60" s="778"/>
      <c r="N60" s="778"/>
      <c r="O60" s="778"/>
      <c r="P60" s="778"/>
      <c r="Q60" s="778"/>
      <c r="R60" s="778"/>
      <c r="S60" s="778"/>
      <c r="T60" s="778"/>
      <c r="U60" s="778"/>
      <c r="V60" s="778"/>
      <c r="W60" s="778"/>
      <c r="X60" s="778"/>
      <c r="Y60" s="778"/>
      <c r="Z60" s="778"/>
      <c r="AA60" s="778"/>
      <c r="AB60" s="778"/>
      <c r="AC60" s="778"/>
      <c r="AD60" s="778"/>
      <c r="AE60" s="778"/>
      <c r="AF60" s="216"/>
    </row>
    <row r="61" spans="1:32" ht="14.65" thickBot="1" x14ac:dyDescent="0.5">
      <c r="A61" s="183"/>
    </row>
    <row r="62" spans="1:32" x14ac:dyDescent="0.45">
      <c r="A62" s="220" t="s">
        <v>714</v>
      </c>
      <c r="B62" s="242" t="s">
        <v>715</v>
      </c>
      <c r="C62" s="221"/>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2"/>
    </row>
    <row r="63" spans="1:32" x14ac:dyDescent="0.45">
      <c r="A63" s="223" t="s">
        <v>215</v>
      </c>
      <c r="B63" s="224">
        <f>'Fin. Sources and Performance'!B46</f>
        <v>0</v>
      </c>
      <c r="C63" s="225">
        <f>B63-C23</f>
        <v>0</v>
      </c>
      <c r="D63" s="225">
        <f t="shared" ref="D63:AF63" si="24">C63-D23</f>
        <v>0</v>
      </c>
      <c r="E63" s="225">
        <f t="shared" si="24"/>
        <v>0</v>
      </c>
      <c r="F63" s="225">
        <f t="shared" si="24"/>
        <v>0</v>
      </c>
      <c r="G63" s="225">
        <f t="shared" si="24"/>
        <v>0</v>
      </c>
      <c r="H63" s="225">
        <f t="shared" si="24"/>
        <v>0</v>
      </c>
      <c r="I63" s="225">
        <f t="shared" si="24"/>
        <v>0</v>
      </c>
      <c r="J63" s="225">
        <f t="shared" si="24"/>
        <v>0</v>
      </c>
      <c r="K63" s="225">
        <f t="shared" si="24"/>
        <v>0</v>
      </c>
      <c r="L63" s="225">
        <f t="shared" si="24"/>
        <v>0</v>
      </c>
      <c r="M63" s="225">
        <f t="shared" si="24"/>
        <v>0</v>
      </c>
      <c r="N63" s="225">
        <f t="shared" si="24"/>
        <v>0</v>
      </c>
      <c r="O63" s="225">
        <f t="shared" si="24"/>
        <v>0</v>
      </c>
      <c r="P63" s="225">
        <f t="shared" si="24"/>
        <v>0</v>
      </c>
      <c r="Q63" s="225">
        <f t="shared" si="24"/>
        <v>0</v>
      </c>
      <c r="R63" s="225">
        <f t="shared" si="24"/>
        <v>0</v>
      </c>
      <c r="S63" s="225">
        <f t="shared" si="24"/>
        <v>0</v>
      </c>
      <c r="T63" s="225">
        <f t="shared" si="24"/>
        <v>0</v>
      </c>
      <c r="U63" s="225">
        <f t="shared" si="24"/>
        <v>0</v>
      </c>
      <c r="V63" s="225">
        <f t="shared" si="24"/>
        <v>0</v>
      </c>
      <c r="W63" s="225">
        <f t="shared" si="24"/>
        <v>0</v>
      </c>
      <c r="X63" s="225">
        <f t="shared" si="24"/>
        <v>0</v>
      </c>
      <c r="Y63" s="225">
        <f t="shared" si="24"/>
        <v>0</v>
      </c>
      <c r="Z63" s="225">
        <f t="shared" si="24"/>
        <v>0</v>
      </c>
      <c r="AA63" s="225">
        <f t="shared" si="24"/>
        <v>0</v>
      </c>
      <c r="AB63" s="225">
        <f t="shared" si="24"/>
        <v>0</v>
      </c>
      <c r="AC63" s="225">
        <f t="shared" si="24"/>
        <v>0</v>
      </c>
      <c r="AD63" s="225">
        <f t="shared" si="24"/>
        <v>0</v>
      </c>
      <c r="AE63" s="225">
        <f t="shared" si="24"/>
        <v>0</v>
      </c>
      <c r="AF63" s="226">
        <f t="shared" si="24"/>
        <v>0</v>
      </c>
    </row>
    <row r="64" spans="1:32" x14ac:dyDescent="0.45">
      <c r="A64" s="185" t="str">
        <f>_xlfn.CONCAT(A26," Balance")</f>
        <v xml:space="preserve"> Balance</v>
      </c>
      <c r="B64" s="227">
        <f>'Fin. Sources and Performance'!B19</f>
        <v>0</v>
      </c>
      <c r="C64" s="188">
        <f>IF(OR(B64=0,C$3&gt;'Fin. Sources and Performance'!$D19),0,(B64-C26)*(1+'Fin. Sources and Performance'!$C19))</f>
        <v>0</v>
      </c>
      <c r="D64" s="188">
        <f>IF(OR(C64=0,D$3&gt;'Fin. Sources and Performance'!$D19),0,(C64-D26)*(1+'Fin. Sources and Performance'!$C19))</f>
        <v>0</v>
      </c>
      <c r="E64" s="188">
        <f>IF(OR(D64=0,E$3&gt;'Fin. Sources and Performance'!$D19),0,(D64-E26)*(1+'Fin. Sources and Performance'!$C19))</f>
        <v>0</v>
      </c>
      <c r="F64" s="188">
        <f>IF(OR(E64=0,F$3&gt;'Fin. Sources and Performance'!$D19),0,(E64-F26)*(1+'Fin. Sources and Performance'!$C19))</f>
        <v>0</v>
      </c>
      <c r="G64" s="188">
        <f>IF(OR(F64=0,G$3&gt;'Fin. Sources and Performance'!$D19),0,(F64-G26)*(1+'Fin. Sources and Performance'!$C19))</f>
        <v>0</v>
      </c>
      <c r="H64" s="188">
        <f>IF(OR(G64=0,H$3&gt;'Fin. Sources and Performance'!$D19),0,(G64-H26)*(1+'Fin. Sources and Performance'!$C19))</f>
        <v>0</v>
      </c>
      <c r="I64" s="188">
        <f>IF(OR(H64=0,I$3&gt;'Fin. Sources and Performance'!$D19),0,(H64-I26)*(1+'Fin. Sources and Performance'!$C19))</f>
        <v>0</v>
      </c>
      <c r="J64" s="188">
        <f>IF(OR(I64=0,J$3&gt;'Fin. Sources and Performance'!$D19),0,(I64-J26)*(1+'Fin. Sources and Performance'!$C19))</f>
        <v>0</v>
      </c>
      <c r="K64" s="188">
        <f>IF(OR(J64=0,K$3&gt;'Fin. Sources and Performance'!$D19),0,(J64-K26)*(1+'Fin. Sources and Performance'!$C19))</f>
        <v>0</v>
      </c>
      <c r="L64" s="188">
        <f>IF(OR(K64=0,L$3&gt;'Fin. Sources and Performance'!$D19),0,(K64-L26)*(1+'Fin. Sources and Performance'!$C19))</f>
        <v>0</v>
      </c>
      <c r="M64" s="188">
        <f>IF(OR(L64=0,M$3&gt;'Fin. Sources and Performance'!$D19),0,(L64-M26)*(1+'Fin. Sources and Performance'!$C19))</f>
        <v>0</v>
      </c>
      <c r="N64" s="188">
        <f>IF(OR(M64=0,N$3&gt;'Fin. Sources and Performance'!$D19),0,(M64-N26)*(1+'Fin. Sources and Performance'!$C19))</f>
        <v>0</v>
      </c>
      <c r="O64" s="188">
        <f>IF(OR(N64=0,O$3&gt;'Fin. Sources and Performance'!$D19),0,(N64-O26)*(1+'Fin. Sources and Performance'!$C19))</f>
        <v>0</v>
      </c>
      <c r="P64" s="188">
        <f>IF(OR(O64=0,P$3&gt;'Fin. Sources and Performance'!$D19),0,(O64-P26)*(1+'Fin. Sources and Performance'!$C19))</f>
        <v>0</v>
      </c>
      <c r="Q64" s="188">
        <f>IF(OR(P64=0,Q$3&gt;'Fin. Sources and Performance'!$D19),0,(P64-Q26)*(1+'Fin. Sources and Performance'!$C19))</f>
        <v>0</v>
      </c>
      <c r="R64" s="188">
        <f>IF(OR(Q64=0,R$3&gt;'Fin. Sources and Performance'!$D19),0,(Q64-R26)*(1+'Fin. Sources and Performance'!$C19))</f>
        <v>0</v>
      </c>
      <c r="S64" s="188">
        <f>IF(OR(R64=0,S$3&gt;'Fin. Sources and Performance'!$D19),0,(R64-S26)*(1+'Fin. Sources and Performance'!$C19))</f>
        <v>0</v>
      </c>
      <c r="T64" s="188">
        <f>IF(OR(S64=0,T$3&gt;'Fin. Sources and Performance'!$D19),0,(S64-T26)*(1+'Fin. Sources and Performance'!$C19))</f>
        <v>0</v>
      </c>
      <c r="U64" s="188">
        <f>IF(OR(T64=0,U$3&gt;'Fin. Sources and Performance'!$D19),0,(T64-U26)*(1+'Fin. Sources and Performance'!$C19))</f>
        <v>0</v>
      </c>
      <c r="V64" s="188">
        <f>IF(OR(U64=0,V$3&gt;'Fin. Sources and Performance'!$D19),0,(U64-V26)*(1+'Fin. Sources and Performance'!$C19))</f>
        <v>0</v>
      </c>
      <c r="W64" s="188">
        <f>IF(OR(V64=0,W$3&gt;'Fin. Sources and Performance'!$D19),0,(V64-W26)*(1+'Fin. Sources and Performance'!$C19))</f>
        <v>0</v>
      </c>
      <c r="X64" s="188">
        <f>IF(OR(W64=0,X$3&gt;'Fin. Sources and Performance'!$D19),0,(W64-X26)*(1+'Fin. Sources and Performance'!$C19))</f>
        <v>0</v>
      </c>
      <c r="Y64" s="188">
        <f>IF(OR(X64=0,Y$3&gt;'Fin. Sources and Performance'!$D19),0,(X64-Y26)*(1+'Fin. Sources and Performance'!$C19))</f>
        <v>0</v>
      </c>
      <c r="Z64" s="188">
        <f>IF(OR(Y64=0,Z$3&gt;'Fin. Sources and Performance'!$D19),0,(Y64-Z26)*(1+'Fin. Sources and Performance'!$C19))</f>
        <v>0</v>
      </c>
      <c r="AA64" s="188">
        <f>IF(OR(Z64=0,AA$3&gt;'Fin. Sources and Performance'!$D19),0,(Z64-AA26)*(1+'Fin. Sources and Performance'!$C19))</f>
        <v>0</v>
      </c>
      <c r="AB64" s="188">
        <f>IF(OR(AA64=0,AB$3&gt;'Fin. Sources and Performance'!$D19),0,(AA64-AB26)*(1+'Fin. Sources and Performance'!$C19))</f>
        <v>0</v>
      </c>
      <c r="AC64" s="188">
        <f>IF(OR(AB64=0,AC$3&gt;'Fin. Sources and Performance'!$D19),0,(AB64-AC26)*(1+'Fin. Sources and Performance'!$C19))</f>
        <v>0</v>
      </c>
      <c r="AD64" s="188">
        <f>IF(OR(AC64=0,AD$3&gt;'Fin. Sources and Performance'!$D19),0,(AC64-AD26)*(1+'Fin. Sources and Performance'!$C19))</f>
        <v>0</v>
      </c>
      <c r="AE64" s="188">
        <f>IF(OR(AD64=0,AE$3&gt;'Fin. Sources and Performance'!$D19),0,(AD64-AE26)*(1+'Fin. Sources and Performance'!$C19))</f>
        <v>0</v>
      </c>
      <c r="AF64" s="189">
        <f>IF(OR(AE64=0,AF$3&gt;'Fin. Sources and Performance'!$D19),0,(AE64-AF26)*(1+'Fin. Sources and Performance'!$C19))</f>
        <v>0</v>
      </c>
    </row>
    <row r="65" spans="1:32" ht="16.5" customHeight="1" x14ac:dyDescent="0.45">
      <c r="A65" s="185" t="str">
        <f>_xlfn.CONCAT(A27," Balance")</f>
        <v xml:space="preserve"> Balance</v>
      </c>
      <c r="B65" s="227">
        <f>'Fin. Sources and Performance'!B20</f>
        <v>0</v>
      </c>
      <c r="C65" s="188">
        <f>IF(OR(B65=0,C$3&gt;'Fin. Sources and Performance'!$D20),0,(B65-C27)*(1+'Fin. Sources and Performance'!$C20))</f>
        <v>0</v>
      </c>
      <c r="D65" s="188">
        <f>IF(OR(C65=0,D$3&gt;'Fin. Sources and Performance'!$D20),0,(C65-D27)*(1+'Fin. Sources and Performance'!$C20))</f>
        <v>0</v>
      </c>
      <c r="E65" s="188">
        <f>IF(OR(D65=0,E$3&gt;'Fin. Sources and Performance'!$D20),0,(D65-E27)*(1+'Fin. Sources and Performance'!$C20))</f>
        <v>0</v>
      </c>
      <c r="F65" s="188">
        <f>IF(OR(E65=0,F$3&gt;'Fin. Sources and Performance'!$D20),0,(E65-F27)*(1+'Fin. Sources and Performance'!$C20))</f>
        <v>0</v>
      </c>
      <c r="G65" s="188">
        <f>IF(OR(F65=0,G$3&gt;'Fin. Sources and Performance'!$D20),0,(F65-G27)*(1+'Fin. Sources and Performance'!$C20))</f>
        <v>0</v>
      </c>
      <c r="H65" s="188">
        <f>IF(OR(G65=0,H$3&gt;'Fin. Sources and Performance'!$D20),0,(G65-H27)*(1+'Fin. Sources and Performance'!$C20))</f>
        <v>0</v>
      </c>
      <c r="I65" s="188">
        <f>IF(OR(H65=0,I$3&gt;'Fin. Sources and Performance'!$D20),0,(H65-I27)*(1+'Fin. Sources and Performance'!$C20))</f>
        <v>0</v>
      </c>
      <c r="J65" s="188">
        <f>IF(OR(I65=0,J$3&gt;'Fin. Sources and Performance'!$D20),0,(I65-J27)*(1+'Fin. Sources and Performance'!$C20))</f>
        <v>0</v>
      </c>
      <c r="K65" s="188">
        <f>IF(OR(J65=0,K$3&gt;'Fin. Sources and Performance'!$D20),0,(J65-K27)*(1+'Fin. Sources and Performance'!$C20))</f>
        <v>0</v>
      </c>
      <c r="L65" s="188">
        <f>IF(OR(K65=0,L$3&gt;'Fin. Sources and Performance'!$D20),0,(K65-L27)*(1+'Fin. Sources and Performance'!$C20))</f>
        <v>0</v>
      </c>
      <c r="M65" s="188">
        <f>IF(OR(L65=0,M$3&gt;'Fin. Sources and Performance'!$D20),0,(L65-M27)*(1+'Fin. Sources and Performance'!$C20))</f>
        <v>0</v>
      </c>
      <c r="N65" s="188">
        <f>IF(OR(M65=0,N$3&gt;'Fin. Sources and Performance'!$D20),0,(M65-N27)*(1+'Fin. Sources and Performance'!$C20))</f>
        <v>0</v>
      </c>
      <c r="O65" s="188">
        <f>IF(OR(N65=0,O$3&gt;'Fin. Sources and Performance'!$D20),0,(N65-O27)*(1+'Fin. Sources and Performance'!$C20))</f>
        <v>0</v>
      </c>
      <c r="P65" s="188">
        <f>IF(OR(O65=0,P$3&gt;'Fin. Sources and Performance'!$D20),0,(O65-P27)*(1+'Fin. Sources and Performance'!$C20))</f>
        <v>0</v>
      </c>
      <c r="Q65" s="188">
        <f>IF(OR(P65=0,Q$3&gt;'Fin. Sources and Performance'!$D20),0,(P65-Q27)*(1+'Fin. Sources and Performance'!$C20))</f>
        <v>0</v>
      </c>
      <c r="R65" s="188">
        <f>IF(OR(Q65=0,R$3&gt;'Fin. Sources and Performance'!$D20),0,(Q65-R27)*(1+'Fin. Sources and Performance'!$C20))</f>
        <v>0</v>
      </c>
      <c r="S65" s="188">
        <f>IF(OR(R65=0,S$3&gt;'Fin. Sources and Performance'!$D20),0,(R65-S27)*(1+'Fin. Sources and Performance'!$C20))</f>
        <v>0</v>
      </c>
      <c r="T65" s="188">
        <f>IF(OR(S65=0,T$3&gt;'Fin. Sources and Performance'!$D20),0,(S65-T27)*(1+'Fin. Sources and Performance'!$C20))</f>
        <v>0</v>
      </c>
      <c r="U65" s="188">
        <f>IF(OR(T65=0,U$3&gt;'Fin. Sources and Performance'!$D20),0,(T65-U27)*(1+'Fin. Sources and Performance'!$C20))</f>
        <v>0</v>
      </c>
      <c r="V65" s="188">
        <f>IF(OR(U65=0,V$3&gt;'Fin. Sources and Performance'!$D20),0,(U65-V27)*(1+'Fin. Sources and Performance'!$C20))</f>
        <v>0</v>
      </c>
      <c r="W65" s="188">
        <f>IF(OR(V65=0,W$3&gt;'Fin. Sources and Performance'!$D20),0,(V65-W27)*(1+'Fin. Sources and Performance'!$C20))</f>
        <v>0</v>
      </c>
      <c r="X65" s="188">
        <f>IF(OR(W65=0,X$3&gt;'Fin. Sources and Performance'!$D20),0,(W65-X27)*(1+'Fin. Sources and Performance'!$C20))</f>
        <v>0</v>
      </c>
      <c r="Y65" s="188">
        <f>IF(OR(X65=0,Y$3&gt;'Fin. Sources and Performance'!$D20),0,(X65-Y27)*(1+'Fin. Sources and Performance'!$C20))</f>
        <v>0</v>
      </c>
      <c r="Z65" s="188">
        <f>IF(OR(Y65=0,Z$3&gt;'Fin. Sources and Performance'!$D20),0,(Y65-Z27)*(1+'Fin. Sources and Performance'!$C20))</f>
        <v>0</v>
      </c>
      <c r="AA65" s="188">
        <f>IF(OR(Z65=0,AA$3&gt;'Fin. Sources and Performance'!$D20),0,(Z65-AA27)*(1+'Fin. Sources and Performance'!$C20))</f>
        <v>0</v>
      </c>
      <c r="AB65" s="188">
        <f>IF(OR(AA65=0,AB$3&gt;'Fin. Sources and Performance'!$D20),0,(AA65-AB27)*(1+'Fin. Sources and Performance'!$C20))</f>
        <v>0</v>
      </c>
      <c r="AC65" s="188">
        <f>IF(OR(AB65=0,AC$3&gt;'Fin. Sources and Performance'!$D20),0,(AB65-AC27)*(1+'Fin. Sources and Performance'!$C20))</f>
        <v>0</v>
      </c>
      <c r="AD65" s="188">
        <f>IF(OR(AC65=0,AD$3&gt;'Fin. Sources and Performance'!$D20),0,(AC65-AD27)*(1+'Fin. Sources and Performance'!$C20))</f>
        <v>0</v>
      </c>
      <c r="AE65" s="188">
        <f>IF(OR(AD65=0,AE$3&gt;'Fin. Sources and Performance'!$D20),0,(AD65-AE27)*(1+'Fin. Sources and Performance'!$C20))</f>
        <v>0</v>
      </c>
      <c r="AF65" s="189">
        <f>IF(OR(AE65=0,AF$3&gt;'Fin. Sources and Performance'!$D20),0,(AE65-AF27)*(1+'Fin. Sources and Performance'!$C20))</f>
        <v>0</v>
      </c>
    </row>
    <row r="66" spans="1:32" ht="17.25" customHeight="1" x14ac:dyDescent="0.45">
      <c r="A66" s="185" t="str">
        <f>_xlfn.CONCAT(A28," Balance")</f>
        <v xml:space="preserve"> Balance</v>
      </c>
      <c r="B66" s="227">
        <f>'Fin. Sources and Performance'!B21</f>
        <v>0</v>
      </c>
      <c r="C66" s="188">
        <f>IF(OR(B66=0,C$3&gt;'Fin. Sources and Performance'!$D21),0,(B66-C28)*(1+'Fin. Sources and Performance'!$C21))</f>
        <v>0</v>
      </c>
      <c r="D66" s="188">
        <f>IF(OR(C66=0,D$3&gt;'Fin. Sources and Performance'!$D21),0,(C66-D28)*(1+'Fin. Sources and Performance'!$C21))</f>
        <v>0</v>
      </c>
      <c r="E66" s="188">
        <f>IF(OR(D66=0,E$3&gt;'Fin. Sources and Performance'!$D21),0,(D66-E28)*(1+'Fin. Sources and Performance'!$C21))</f>
        <v>0</v>
      </c>
      <c r="F66" s="188">
        <f>IF(OR(E66=0,F$3&gt;'Fin. Sources and Performance'!$D21),0,(E66-F28)*(1+'Fin. Sources and Performance'!$C21))</f>
        <v>0</v>
      </c>
      <c r="G66" s="188">
        <f>IF(OR(F66=0,G$3&gt;'Fin. Sources and Performance'!$D21),0,(F66-G28)*(1+'Fin. Sources and Performance'!$C21))</f>
        <v>0</v>
      </c>
      <c r="H66" s="188">
        <f>IF(OR(G66=0,H$3&gt;'Fin. Sources and Performance'!$D21),0,(G66-H28)*(1+'Fin. Sources and Performance'!$C21))</f>
        <v>0</v>
      </c>
      <c r="I66" s="188">
        <f>IF(OR(H66=0,I$3&gt;'Fin. Sources and Performance'!$D21),0,(H66-I28)*(1+'Fin. Sources and Performance'!$C21))</f>
        <v>0</v>
      </c>
      <c r="J66" s="188">
        <f>IF(OR(I66=0,J$3&gt;'Fin. Sources and Performance'!$D21),0,(I66-J28)*(1+'Fin. Sources and Performance'!$C21))</f>
        <v>0</v>
      </c>
      <c r="K66" s="188">
        <f>IF(OR(J66=0,K$3&gt;'Fin. Sources and Performance'!$D21),0,(J66-K28)*(1+'Fin. Sources and Performance'!$C21))</f>
        <v>0</v>
      </c>
      <c r="L66" s="188">
        <f>IF(OR(K66=0,L$3&gt;'Fin. Sources and Performance'!$D21),0,(K66-L28)*(1+'Fin. Sources and Performance'!$C21))</f>
        <v>0</v>
      </c>
      <c r="M66" s="188">
        <f>IF(OR(L66=0,M$3&gt;'Fin. Sources and Performance'!$D21),0,(L66-M28)*(1+'Fin. Sources and Performance'!$C21))</f>
        <v>0</v>
      </c>
      <c r="N66" s="188">
        <f>IF(OR(M66=0,N$3&gt;'Fin. Sources and Performance'!$D21),0,(M66-N28)*(1+'Fin. Sources and Performance'!$C21))</f>
        <v>0</v>
      </c>
      <c r="O66" s="188">
        <f>IF(OR(N66=0,O$3&gt;'Fin. Sources and Performance'!$D21),0,(N66-O28)*(1+'Fin. Sources and Performance'!$C21))</f>
        <v>0</v>
      </c>
      <c r="P66" s="188">
        <f>IF(OR(O66=0,P$3&gt;'Fin. Sources and Performance'!$D21),0,(O66-P28)*(1+'Fin. Sources and Performance'!$C21))</f>
        <v>0</v>
      </c>
      <c r="Q66" s="188">
        <f>IF(OR(P66=0,Q$3&gt;'Fin. Sources and Performance'!$D21),0,(P66-Q28)*(1+'Fin. Sources and Performance'!$C21))</f>
        <v>0</v>
      </c>
      <c r="R66" s="188">
        <f>IF(OR(Q66=0,R$3&gt;'Fin. Sources and Performance'!$D21),0,(Q66-R28)*(1+'Fin. Sources and Performance'!$C21))</f>
        <v>0</v>
      </c>
      <c r="S66" s="188">
        <f>IF(OR(R66=0,S$3&gt;'Fin. Sources and Performance'!$D21),0,(R66-S28)*(1+'Fin. Sources and Performance'!$C21))</f>
        <v>0</v>
      </c>
      <c r="T66" s="188">
        <f>IF(OR(S66=0,T$3&gt;'Fin. Sources and Performance'!$D21),0,(S66-T28)*(1+'Fin. Sources and Performance'!$C21))</f>
        <v>0</v>
      </c>
      <c r="U66" s="188">
        <f>IF(OR(T66=0,U$3&gt;'Fin. Sources and Performance'!$D21),0,(T66-U28)*(1+'Fin. Sources and Performance'!$C21))</f>
        <v>0</v>
      </c>
      <c r="V66" s="188">
        <f>IF(OR(U66=0,V$3&gt;'Fin. Sources and Performance'!$D21),0,(U66-V28)*(1+'Fin. Sources and Performance'!$C21))</f>
        <v>0</v>
      </c>
      <c r="W66" s="188">
        <f>IF(OR(V66=0,W$3&gt;'Fin. Sources and Performance'!$D21),0,(V66-W28)*(1+'Fin. Sources and Performance'!$C21))</f>
        <v>0</v>
      </c>
      <c r="X66" s="188">
        <f>IF(OR(W66=0,X$3&gt;'Fin. Sources and Performance'!$D21),0,(W66-X28)*(1+'Fin. Sources and Performance'!$C21))</f>
        <v>0</v>
      </c>
      <c r="Y66" s="188">
        <f>IF(OR(X66=0,Y$3&gt;'Fin. Sources and Performance'!$D21),0,(X66-Y28)*(1+'Fin. Sources and Performance'!$C21))</f>
        <v>0</v>
      </c>
      <c r="Z66" s="188">
        <f>IF(OR(Y66=0,Z$3&gt;'Fin. Sources and Performance'!$D21),0,(Y66-Z28)*(1+'Fin. Sources and Performance'!$C21))</f>
        <v>0</v>
      </c>
      <c r="AA66" s="188">
        <f>IF(OR(Z66=0,AA$3&gt;'Fin. Sources and Performance'!$D21),0,(Z66-AA28)*(1+'Fin. Sources and Performance'!$C21))</f>
        <v>0</v>
      </c>
      <c r="AB66" s="188">
        <f>IF(OR(AA66=0,AB$3&gt;'Fin. Sources and Performance'!$D21),0,(AA66-AB28)*(1+'Fin. Sources and Performance'!$C21))</f>
        <v>0</v>
      </c>
      <c r="AC66" s="188">
        <f>IF(OR(AB66=0,AC$3&gt;'Fin. Sources and Performance'!$D21),0,(AB66-AC28)*(1+'Fin. Sources and Performance'!$C21))</f>
        <v>0</v>
      </c>
      <c r="AD66" s="188">
        <f>IF(OR(AC66=0,AD$3&gt;'Fin. Sources and Performance'!$D21),0,(AC66-AD28)*(1+'Fin. Sources and Performance'!$C21))</f>
        <v>0</v>
      </c>
      <c r="AE66" s="188">
        <f>IF(OR(AD66=0,AE$3&gt;'Fin. Sources and Performance'!$D21),0,(AD66-AE28)*(1+'Fin. Sources and Performance'!$C21))</f>
        <v>0</v>
      </c>
      <c r="AF66" s="189">
        <f>IF(OR(AE66=0,AF$3&gt;'Fin. Sources and Performance'!$D21),0,(AE66-AF28)*(1+'Fin. Sources and Performance'!$C21))</f>
        <v>0</v>
      </c>
    </row>
    <row r="67" spans="1:32" ht="16.5" customHeight="1" x14ac:dyDescent="0.45">
      <c r="A67" s="190" t="str">
        <f>_xlfn.CONCAT(A29," Balance")</f>
        <v xml:space="preserve"> Balance</v>
      </c>
      <c r="B67" s="241">
        <f>'Fin. Sources and Performance'!B22</f>
        <v>0</v>
      </c>
      <c r="C67" s="192">
        <f>IF(OR(B67=0,C$3&gt;'Fin. Sources and Performance'!$D22),0,(B67-C29)*(1+'Fin. Sources and Performance'!$C22))</f>
        <v>0</v>
      </c>
      <c r="D67" s="192">
        <f>IF(OR(C67=0,D$3&gt;'Fin. Sources and Performance'!$D22),0,(C67-D29)*(1+'Fin. Sources and Performance'!$C22))</f>
        <v>0</v>
      </c>
      <c r="E67" s="192">
        <f>IF(OR(D67=0,E$3&gt;'Fin. Sources and Performance'!$D22),0,(D67-E29)*(1+'Fin. Sources and Performance'!$C22))</f>
        <v>0</v>
      </c>
      <c r="F67" s="192">
        <f>IF(OR(E67=0,F$3&gt;'Fin. Sources and Performance'!$D22),0,(E67-F29)*(1+'Fin. Sources and Performance'!$C22))</f>
        <v>0</v>
      </c>
      <c r="G67" s="192">
        <f>IF(OR(F67=0,G$3&gt;'Fin. Sources and Performance'!$D22),0,(F67-G29)*(1+'Fin. Sources and Performance'!$C22))</f>
        <v>0</v>
      </c>
      <c r="H67" s="192">
        <f>IF(OR(G67=0,H$3&gt;'Fin. Sources and Performance'!$D22),0,(G67-H29)*(1+'Fin. Sources and Performance'!$C22))</f>
        <v>0</v>
      </c>
      <c r="I67" s="192">
        <f>IF(OR(H67=0,I$3&gt;'Fin. Sources and Performance'!$D22),0,(H67-I29)*(1+'Fin. Sources and Performance'!$C22))</f>
        <v>0</v>
      </c>
      <c r="J67" s="192">
        <f>IF(OR(I67=0,J$3&gt;'Fin. Sources and Performance'!$D22),0,(I67-J29)*(1+'Fin. Sources and Performance'!$C22))</f>
        <v>0</v>
      </c>
      <c r="K67" s="192">
        <f>IF(OR(J67=0,K$3&gt;'Fin. Sources and Performance'!$D22),0,(J67-K29)*(1+'Fin. Sources and Performance'!$C22))</f>
        <v>0</v>
      </c>
      <c r="L67" s="192">
        <f>IF(OR(K67=0,L$3&gt;'Fin. Sources and Performance'!$D22),0,(K67-L29)*(1+'Fin. Sources and Performance'!$C22))</f>
        <v>0</v>
      </c>
      <c r="M67" s="192">
        <f>IF(OR(L67=0,M$3&gt;'Fin. Sources and Performance'!$D22),0,(L67-M29)*(1+'Fin. Sources and Performance'!$C22))</f>
        <v>0</v>
      </c>
      <c r="N67" s="192">
        <f>IF(OR(M67=0,N$3&gt;'Fin. Sources and Performance'!$D22),0,(M67-N29)*(1+'Fin. Sources and Performance'!$C22))</f>
        <v>0</v>
      </c>
      <c r="O67" s="192">
        <f>IF(OR(N67=0,O$3&gt;'Fin. Sources and Performance'!$D22),0,(N67-O29)*(1+'Fin. Sources and Performance'!$C22))</f>
        <v>0</v>
      </c>
      <c r="P67" s="192">
        <f>IF(OR(O67=0,P$3&gt;'Fin. Sources and Performance'!$D22),0,(O67-P29)*(1+'Fin. Sources and Performance'!$C22))</f>
        <v>0</v>
      </c>
      <c r="Q67" s="192">
        <f>IF(OR(P67=0,Q$3&gt;'Fin. Sources and Performance'!$D22),0,(P67-Q29)*(1+'Fin. Sources and Performance'!$C22))</f>
        <v>0</v>
      </c>
      <c r="R67" s="192">
        <f>IF(OR(Q67=0,R$3&gt;'Fin. Sources and Performance'!$D22),0,(Q67-R29)*(1+'Fin. Sources and Performance'!$C22))</f>
        <v>0</v>
      </c>
      <c r="S67" s="192">
        <f>IF(OR(R67=0,S$3&gt;'Fin. Sources and Performance'!$D22),0,(R67-S29)*(1+'Fin. Sources and Performance'!$C22))</f>
        <v>0</v>
      </c>
      <c r="T67" s="192">
        <f>IF(OR(S67=0,T$3&gt;'Fin. Sources and Performance'!$D22),0,(S67-T29)*(1+'Fin. Sources and Performance'!$C22))</f>
        <v>0</v>
      </c>
      <c r="U67" s="192">
        <f>IF(OR(T67=0,U$3&gt;'Fin. Sources and Performance'!$D22),0,(T67-U29)*(1+'Fin. Sources and Performance'!$C22))</f>
        <v>0</v>
      </c>
      <c r="V67" s="192">
        <f>IF(OR(U67=0,V$3&gt;'Fin. Sources and Performance'!$D22),0,(U67-V29)*(1+'Fin. Sources and Performance'!$C22))</f>
        <v>0</v>
      </c>
      <c r="W67" s="192">
        <f>IF(OR(V67=0,W$3&gt;'Fin. Sources and Performance'!$D22),0,(V67-W29)*(1+'Fin. Sources and Performance'!$C22))</f>
        <v>0</v>
      </c>
      <c r="X67" s="192">
        <f>IF(OR(W67=0,X$3&gt;'Fin. Sources and Performance'!$D22),0,(W67-X29)*(1+'Fin. Sources and Performance'!$C22))</f>
        <v>0</v>
      </c>
      <c r="Y67" s="192">
        <f>IF(OR(X67=0,Y$3&gt;'Fin. Sources and Performance'!$D22),0,(X67-Y29)*(1+'Fin. Sources and Performance'!$C22))</f>
        <v>0</v>
      </c>
      <c r="Z67" s="192">
        <f>IF(OR(Y67=0,Z$3&gt;'Fin. Sources and Performance'!$D22),0,(Y67-Z29)*(1+'Fin. Sources and Performance'!$C22))</f>
        <v>0</v>
      </c>
      <c r="AA67" s="192">
        <f>IF(OR(Z67=0,AA$3&gt;'Fin. Sources and Performance'!$D22),0,(Z67-AA29)*(1+'Fin. Sources and Performance'!$C22))</f>
        <v>0</v>
      </c>
      <c r="AB67" s="192">
        <f>IF(OR(AA67=0,AB$3&gt;'Fin. Sources and Performance'!$D22),0,(AA67-AB29)*(1+'Fin. Sources and Performance'!$C22))</f>
        <v>0</v>
      </c>
      <c r="AC67" s="192">
        <f>IF(OR(AB67=0,AC$3&gt;'Fin. Sources and Performance'!$D22),0,(AB67-AC29)*(1+'Fin. Sources and Performance'!$C22))</f>
        <v>0</v>
      </c>
      <c r="AD67" s="192">
        <f>IF(OR(AC67=0,AD$3&gt;'Fin. Sources and Performance'!$D22),0,(AC67-AD29)*(1+'Fin. Sources and Performance'!$C22))</f>
        <v>0</v>
      </c>
      <c r="AE67" s="192">
        <f>IF(OR(AD67=0,AE$3&gt;'Fin. Sources and Performance'!$D22),0,(AD67-AE29)*(1+'Fin. Sources and Performance'!$C22))</f>
        <v>0</v>
      </c>
      <c r="AF67" s="193">
        <f>IF(OR(AE67=0,AF$3&gt;'Fin. Sources and Performance'!$D22),0,(AE67-AF29)*(1+'Fin. Sources and Performance'!$C22))</f>
        <v>0</v>
      </c>
    </row>
    <row r="68" spans="1:32" ht="17.25" customHeight="1" thickBot="1" x14ac:dyDescent="0.5">
      <c r="A68" s="776" t="str">
        <f>_xlfn.CONCAT(B30," Balance")</f>
        <v>Total Soft Debt Service Balance</v>
      </c>
      <c r="B68" s="779">
        <f>'Fin. Sources and Performance'!B23</f>
        <v>0</v>
      </c>
      <c r="C68" s="778">
        <f t="shared" ref="C68:K68" si="25">SUM(C63:C67)</f>
        <v>0</v>
      </c>
      <c r="D68" s="778">
        <f t="shared" si="25"/>
        <v>0</v>
      </c>
      <c r="E68" s="778">
        <f t="shared" si="25"/>
        <v>0</v>
      </c>
      <c r="F68" s="778">
        <f t="shared" si="25"/>
        <v>0</v>
      </c>
      <c r="G68" s="778">
        <f t="shared" si="25"/>
        <v>0</v>
      </c>
      <c r="H68" s="778">
        <f t="shared" si="25"/>
        <v>0</v>
      </c>
      <c r="I68" s="778">
        <f t="shared" si="25"/>
        <v>0</v>
      </c>
      <c r="J68" s="778">
        <f t="shared" si="25"/>
        <v>0</v>
      </c>
      <c r="K68" s="778">
        <f t="shared" si="25"/>
        <v>0</v>
      </c>
      <c r="L68" s="778">
        <f>SUM(L63:L67)</f>
        <v>0</v>
      </c>
      <c r="M68" s="778">
        <f t="shared" ref="M68:AF68" si="26">SUM(M63:M67)</f>
        <v>0</v>
      </c>
      <c r="N68" s="778">
        <f t="shared" si="26"/>
        <v>0</v>
      </c>
      <c r="O68" s="778">
        <f t="shared" si="26"/>
        <v>0</v>
      </c>
      <c r="P68" s="778">
        <f t="shared" si="26"/>
        <v>0</v>
      </c>
      <c r="Q68" s="778">
        <f t="shared" si="26"/>
        <v>0</v>
      </c>
      <c r="R68" s="778">
        <f t="shared" si="26"/>
        <v>0</v>
      </c>
      <c r="S68" s="778">
        <f t="shared" si="26"/>
        <v>0</v>
      </c>
      <c r="T68" s="778">
        <f t="shared" si="26"/>
        <v>0</v>
      </c>
      <c r="U68" s="778">
        <f t="shared" si="26"/>
        <v>0</v>
      </c>
      <c r="V68" s="778">
        <f t="shared" si="26"/>
        <v>0</v>
      </c>
      <c r="W68" s="778">
        <f t="shared" si="26"/>
        <v>0</v>
      </c>
      <c r="X68" s="778">
        <f t="shared" si="26"/>
        <v>0</v>
      </c>
      <c r="Y68" s="778">
        <f t="shared" si="26"/>
        <v>0</v>
      </c>
      <c r="Z68" s="778">
        <f t="shared" si="26"/>
        <v>0</v>
      </c>
      <c r="AA68" s="778">
        <f t="shared" si="26"/>
        <v>0</v>
      </c>
      <c r="AB68" s="778">
        <f t="shared" si="26"/>
        <v>0</v>
      </c>
      <c r="AC68" s="778">
        <f t="shared" si="26"/>
        <v>0</v>
      </c>
      <c r="AD68" s="778">
        <f t="shared" si="26"/>
        <v>0</v>
      </c>
      <c r="AE68" s="778">
        <f t="shared" si="26"/>
        <v>0</v>
      </c>
      <c r="AF68" s="216">
        <f t="shared" si="26"/>
        <v>0</v>
      </c>
    </row>
    <row r="69" spans="1:32" ht="17.25" customHeight="1" thickBot="1" x14ac:dyDescent="0.5"/>
    <row r="70" spans="1:32" ht="15.4" x14ac:dyDescent="0.45">
      <c r="A70" s="977" t="s">
        <v>716</v>
      </c>
      <c r="B70" s="978"/>
      <c r="C70" s="978"/>
      <c r="D70" s="979"/>
    </row>
    <row r="71" spans="1:32" x14ac:dyDescent="0.45">
      <c r="A71" s="235" t="s">
        <v>92</v>
      </c>
      <c r="B71" s="228" t="e">
        <f>'Development Budget'!C129</f>
        <v>#DIV/0!</v>
      </c>
      <c r="C71" s="980"/>
      <c r="D71" s="981"/>
    </row>
    <row r="72" spans="1:32" x14ac:dyDescent="0.45">
      <c r="A72" s="235" t="s">
        <v>97</v>
      </c>
      <c r="B72" s="229">
        <f>'Unit Mix and Rents'!B3</f>
        <v>0</v>
      </c>
      <c r="C72" s="980"/>
      <c r="D72" s="981"/>
    </row>
    <row r="73" spans="1:32" x14ac:dyDescent="0.45">
      <c r="A73" s="235" t="s">
        <v>98</v>
      </c>
      <c r="B73" s="230">
        <f>'Development Budget'!B129</f>
        <v>0</v>
      </c>
      <c r="C73" s="982"/>
      <c r="D73" s="983"/>
    </row>
    <row r="74" spans="1:32" x14ac:dyDescent="0.45">
      <c r="A74" s="235" t="s">
        <v>99</v>
      </c>
      <c r="B74" s="230">
        <f>'Income and Operating Expenses'!B76</f>
        <v>0</v>
      </c>
      <c r="C74" s="231" t="e">
        <f>C9/C4</f>
        <v>#DIV/0!</v>
      </c>
      <c r="D74" s="236" t="s">
        <v>717</v>
      </c>
    </row>
    <row r="75" spans="1:32" x14ac:dyDescent="0.45">
      <c r="A75" s="235" t="s">
        <v>100</v>
      </c>
      <c r="B75" s="230">
        <f>'Fin. Sources and Performance'!B15</f>
        <v>0</v>
      </c>
      <c r="C75" s="232" t="e">
        <f>'Fin. Sources and Performance'!C15</f>
        <v>#DIV/0!</v>
      </c>
      <c r="D75" s="236" t="s">
        <v>718</v>
      </c>
    </row>
    <row r="76" spans="1:32" x14ac:dyDescent="0.45">
      <c r="A76" s="235" t="s">
        <v>719</v>
      </c>
      <c r="B76" s="230">
        <f>SUM('Fin. Sources and Performance'!B23,'Fin. Sources and Performance'!B32,'Fin. Sources and Performance'!B47)</f>
        <v>0</v>
      </c>
      <c r="C76" s="232" t="e">
        <f>'Fin. Sources and Performance'!C32</f>
        <v>#DIV/0!</v>
      </c>
      <c r="D76" s="236" t="s">
        <v>718</v>
      </c>
    </row>
    <row r="77" spans="1:32" x14ac:dyDescent="0.45">
      <c r="A77" s="235" t="s">
        <v>103</v>
      </c>
      <c r="B77" s="230">
        <f>'Fin. Sources and Performance'!B41</f>
        <v>0</v>
      </c>
      <c r="C77" s="232" t="e">
        <f>'Fin. Sources and Performance'!B41/'Fin. Sources and Performance'!B50</f>
        <v>#DIV/0!</v>
      </c>
      <c r="D77" s="236" t="s">
        <v>718</v>
      </c>
    </row>
    <row r="78" spans="1:32" x14ac:dyDescent="0.45">
      <c r="A78" s="235" t="s">
        <v>105</v>
      </c>
      <c r="B78" s="230">
        <f>'Fin. Sources and Performance'!B36</f>
        <v>0</v>
      </c>
      <c r="C78" s="232" t="e">
        <f>'Fin. Sources and Performance'!B36/'Fin. Sources and Performance'!B41</f>
        <v>#DIV/0!</v>
      </c>
      <c r="D78" s="236" t="s">
        <v>720</v>
      </c>
    </row>
    <row r="79" spans="1:32" x14ac:dyDescent="0.45">
      <c r="A79" s="235" t="s">
        <v>721</v>
      </c>
      <c r="B79" s="230">
        <f>'Fin. Sources and Performance'!B37</f>
        <v>0</v>
      </c>
      <c r="C79" s="232" t="e">
        <f>1-C78</f>
        <v>#DIV/0!</v>
      </c>
      <c r="D79" s="236" t="s">
        <v>720</v>
      </c>
    </row>
    <row r="80" spans="1:32" x14ac:dyDescent="0.45">
      <c r="A80" s="235" t="s">
        <v>4</v>
      </c>
      <c r="B80" s="233" t="str">
        <f>'Unit Mix and Rents'!D3</f>
        <v>County</v>
      </c>
      <c r="C80" s="984"/>
      <c r="D80" s="985"/>
    </row>
    <row r="81" spans="1:4" x14ac:dyDescent="0.45">
      <c r="A81" s="235" t="s">
        <v>12</v>
      </c>
      <c r="B81" s="234" t="e">
        <f>'Unit Mix and Rents'!D11</f>
        <v>#DIV/0!</v>
      </c>
      <c r="C81" s="980"/>
      <c r="D81" s="981"/>
    </row>
    <row r="82" spans="1:4" ht="14.65" thickBot="1" x14ac:dyDescent="0.5">
      <c r="A82" s="237" t="s">
        <v>722</v>
      </c>
      <c r="B82" s="238">
        <f>'Fin. Sources and Performance'!F39</f>
        <v>0</v>
      </c>
      <c r="C82" s="986"/>
      <c r="D82" s="987"/>
    </row>
  </sheetData>
  <sheetProtection algorithmName="SHA-512" hashValue="icIOYb0/w+os5rHQULYQ9J0mbVwiEZpqaLsIk+WfK6kN6507nRAXrqbE36Y2cQRe2J0PdICE+KigxK81mlvUJA==" saltValue="uLjvrFpYPKwPWEWqVwoUEA==" spinCount="100000" sheet="1" autoFilter="0"/>
  <autoFilter ref="C3:C37" xr:uid="{68A5C058-4429-4E14-A8B3-FD185BFE76CA}"/>
  <mergeCells count="4">
    <mergeCell ref="A2:C2"/>
    <mergeCell ref="A70:D70"/>
    <mergeCell ref="C71:D73"/>
    <mergeCell ref="C80:D82"/>
  </mergeCells>
  <phoneticPr fontId="63" type="noConversion"/>
  <pageMargins left="0.7" right="0.7" top="0.75" bottom="0.75" header="0.3" footer="0.3"/>
  <pageSetup paperSize="5" orientation="landscape" horizontalDpi="300" verticalDpi="0" r:id="rId1"/>
  <headerFooter>
    <oddHeader>&amp;L&amp;"Trebuchet MS,Bold"&amp;18Proposition 123: Concessionary Debt Program - Multifamily Finance</oddHeader>
  </headerFooter>
  <extLst>
    <ext xmlns:x14="http://schemas.microsoft.com/office/spreadsheetml/2009/9/main" uri="{78C0D931-6437-407d-A8EE-F0AAD7539E65}">
      <x14:conditionalFormattings>
        <x14:conditionalFormatting xmlns:xm="http://schemas.microsoft.com/office/excel/2006/main">
          <x14:cfRule type="expression" priority="322" id="{3D4FE667-9023-40EA-896B-1B74D3D5F792}">
            <xm:f>AND(C33&lt;1.2,'Fin. Sources and Performance'!$F$35="Option 2")</xm:f>
            <x14:dxf>
              <font>
                <color rgb="FF9C0006"/>
              </font>
              <fill>
                <patternFill>
                  <bgColor rgb="FFFFC7CE"/>
                </patternFill>
              </fill>
            </x14:dxf>
          </x14:cfRule>
          <x14:cfRule type="expression" priority="323" id="{4E857E1C-FAE3-49C1-BBE6-FB1358E90EA1}">
            <xm:f>AND(C33&gt;1.2,C33&lt;1.25,'Fin. Sources and Performance'!$F$35="Option 2")</xm:f>
            <x14:dxf>
              <font>
                <color rgb="FF9C5700"/>
              </font>
              <fill>
                <patternFill>
                  <bgColor rgb="FFFFEB9C"/>
                </patternFill>
              </fill>
            </x14:dxf>
          </x14:cfRule>
          <x14:cfRule type="expression" priority="324" id="{3AEB064C-16EB-4DAF-91A5-F337D0B5F485}">
            <xm:f>AND(C33&gt;1.2,'Fin. Sources and Performance'!$F$35="Option 2")</xm:f>
            <x14:dxf>
              <font>
                <color rgb="FF006100"/>
              </font>
              <fill>
                <patternFill>
                  <bgColor rgb="FFC6EFCE"/>
                </patternFill>
              </fill>
            </x14:dxf>
          </x14:cfRule>
          <x14:cfRule type="expression" priority="325" id="{526739CA-B7B6-496A-8E70-9C3AB50011F4}">
            <xm:f>AND(C33&gt;1.15,'Fin. Sources and Performance'!$F$35="Option 1")</xm:f>
            <x14:dxf>
              <font>
                <color rgb="FF006100"/>
              </font>
              <fill>
                <patternFill>
                  <bgColor rgb="FFC6EFCE"/>
                </patternFill>
              </fill>
            </x14:dxf>
          </x14:cfRule>
          <x14:cfRule type="expression" priority="326" id="{4EE6B783-23A1-4F18-B27F-DD41B12D6722}">
            <xm:f>AND(C33&gt;1.1,C33&lt;1.15,'Fin. Sources and Performance'!$F$35="Option 1")</xm:f>
            <x14:dxf>
              <font>
                <color rgb="FF9C5700"/>
              </font>
              <fill>
                <patternFill>
                  <bgColor rgb="FFFFEB9C"/>
                </patternFill>
              </fill>
            </x14:dxf>
          </x14:cfRule>
          <x14:cfRule type="expression" priority="327" id="{6F43382E-EA9E-41A7-817B-CFB6C3CEA75C}">
            <xm:f>AND(C33&lt;1.1,'Fin. Sources and Performance'!$F$35="Option 1")</xm:f>
            <x14:dxf>
              <font>
                <color rgb="FF9C0006"/>
              </font>
              <fill>
                <patternFill>
                  <bgColor rgb="FFFFC7CE"/>
                </patternFill>
              </fill>
            </x14:dxf>
          </x14:cfRule>
          <xm:sqref>C33:AF33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C3FF4-BC7C-4D3E-B984-04F8ADAD6AAA}">
  <sheetPr codeName="Sheet12">
    <tabColor theme="0" tint="-0.249977111117893"/>
  </sheetPr>
  <dimension ref="A1:C23"/>
  <sheetViews>
    <sheetView zoomScaleNormal="100" workbookViewId="0"/>
  </sheetViews>
  <sheetFormatPr defaultColWidth="8.86328125" defaultRowHeight="14.25" x14ac:dyDescent="0.45"/>
  <cols>
    <col min="1" max="1" width="41.1328125" style="54" customWidth="1"/>
    <col min="2" max="2" width="26" style="54" customWidth="1"/>
    <col min="3" max="3" width="28" style="54" customWidth="1"/>
    <col min="4" max="16384" width="8.86328125" style="54"/>
  </cols>
  <sheetData>
    <row r="1" spans="1:3" s="58" customFormat="1" ht="24.95" customHeight="1" x14ac:dyDescent="0.45">
      <c r="A1" s="59" t="s">
        <v>162</v>
      </c>
      <c r="B1" s="59"/>
      <c r="C1" s="59"/>
    </row>
    <row r="3" spans="1:3" ht="21" x14ac:dyDescent="0.65">
      <c r="A3" s="780" t="s">
        <v>723</v>
      </c>
      <c r="B3" s="781"/>
    </row>
    <row r="4" spans="1:3" ht="20.100000000000001" customHeight="1" x14ac:dyDescent="0.45">
      <c r="A4" s="72" t="s">
        <v>724</v>
      </c>
      <c r="B4" s="73" t="s">
        <v>94</v>
      </c>
    </row>
    <row r="5" spans="1:3" ht="15" customHeight="1" x14ac:dyDescent="0.45">
      <c r="A5" s="62" t="str">
        <f>'Fin. Sources and Performance'!A9</f>
        <v>Permanent Loans</v>
      </c>
      <c r="B5" s="63">
        <f>'Fin. Sources and Performance'!B15</f>
        <v>0</v>
      </c>
    </row>
    <row r="6" spans="1:3" ht="15" customHeight="1" x14ac:dyDescent="0.45">
      <c r="A6" s="62" t="str">
        <f>'Fin. Sources and Performance'!A17</f>
        <v>Cash Flow/Soft Loans</v>
      </c>
      <c r="B6" s="63">
        <f>'Fin. Sources and Performance'!B23</f>
        <v>0</v>
      </c>
    </row>
    <row r="7" spans="1:3" ht="15" customHeight="1" x14ac:dyDescent="0.45">
      <c r="A7" s="62" t="str">
        <f>'Fin. Sources and Performance'!A25</f>
        <v>Grants</v>
      </c>
      <c r="B7" s="63">
        <f>'Fin. Sources and Performance'!B32</f>
        <v>0</v>
      </c>
    </row>
    <row r="8" spans="1:3" ht="15" customHeight="1" x14ac:dyDescent="0.45">
      <c r="A8" s="62" t="str">
        <f>'Fin. Sources and Performance'!A34</f>
        <v>Equity</v>
      </c>
      <c r="B8" s="63">
        <f>'Fin. Sources and Performance'!B41</f>
        <v>0</v>
      </c>
    </row>
    <row r="9" spans="1:3" ht="15" customHeight="1" x14ac:dyDescent="0.45">
      <c r="A9" s="64" t="str">
        <f>'Fin. Sources and Performance'!A43</f>
        <v>Other</v>
      </c>
      <c r="B9" s="65">
        <f>'Fin. Sources and Performance'!B47</f>
        <v>0</v>
      </c>
    </row>
    <row r="10" spans="1:3" ht="15" customHeight="1" x14ac:dyDescent="0.45">
      <c r="A10" s="66" t="s">
        <v>674</v>
      </c>
      <c r="B10" s="67">
        <f>SUM(B5:B9)</f>
        <v>0</v>
      </c>
    </row>
    <row r="12" spans="1:3" ht="21" x14ac:dyDescent="0.65">
      <c r="A12" s="780" t="s">
        <v>725</v>
      </c>
      <c r="B12" s="781"/>
    </row>
    <row r="13" spans="1:3" ht="20.100000000000001" customHeight="1" x14ac:dyDescent="0.45">
      <c r="A13" s="72" t="s">
        <v>726</v>
      </c>
      <c r="B13" s="73" t="s">
        <v>94</v>
      </c>
    </row>
    <row r="14" spans="1:3" ht="15" customHeight="1" x14ac:dyDescent="0.45">
      <c r="A14" s="62" t="str">
        <f>'Development Budget'!A3</f>
        <v>Land and Buildings</v>
      </c>
      <c r="B14" s="68">
        <f>'Development Budget'!B7</f>
        <v>0</v>
      </c>
    </row>
    <row r="15" spans="1:3" ht="15" customHeight="1" x14ac:dyDescent="0.45">
      <c r="A15" s="62" t="s">
        <v>727</v>
      </c>
      <c r="B15" s="68">
        <f>'Development Budget'!B11+'Development Budget'!B27</f>
        <v>0</v>
      </c>
    </row>
    <row r="16" spans="1:3" ht="15" customHeight="1" x14ac:dyDescent="0.45">
      <c r="A16" s="62" t="str">
        <f>'Development Budget'!A28</f>
        <v>Professional Fees</v>
      </c>
      <c r="B16" s="68">
        <f>'Development Budget'!B43</f>
        <v>0</v>
      </c>
    </row>
    <row r="17" spans="1:3" ht="15" customHeight="1" x14ac:dyDescent="0.45">
      <c r="A17" s="62" t="s">
        <v>728</v>
      </c>
      <c r="B17" s="68">
        <f>'Development Budget'!B63+'Development Budget'!B84</f>
        <v>0</v>
      </c>
    </row>
    <row r="18" spans="1:3" ht="15" customHeight="1" x14ac:dyDescent="0.45">
      <c r="A18" s="62" t="str">
        <f>'Development Budget'!A85</f>
        <v>Soft Costs</v>
      </c>
      <c r="B18" s="68">
        <f>'Development Budget'!B102+'Development Budget'!B110</f>
        <v>0</v>
      </c>
    </row>
    <row r="19" spans="1:3" ht="15" customHeight="1" x14ac:dyDescent="0.45">
      <c r="A19" s="62" t="str">
        <f>'Development Budget'!A111</f>
        <v>Developer Fees</v>
      </c>
      <c r="B19" s="68">
        <f>'Development Budget'!B119</f>
        <v>0</v>
      </c>
    </row>
    <row r="20" spans="1:3" ht="15" customHeight="1" x14ac:dyDescent="0.45">
      <c r="A20" s="64" t="str">
        <f>'Development Budget'!A120</f>
        <v>Project Reserves</v>
      </c>
      <c r="B20" s="69">
        <f>'Development Budget'!B127</f>
        <v>0</v>
      </c>
    </row>
    <row r="21" spans="1:3" ht="15" customHeight="1" x14ac:dyDescent="0.45">
      <c r="A21" s="66" t="s">
        <v>674</v>
      </c>
      <c r="B21" s="67">
        <f>SUM(B14:B20)</f>
        <v>0</v>
      </c>
    </row>
    <row r="23" spans="1:3" ht="15" customHeight="1" x14ac:dyDescent="0.45">
      <c r="A23" s="70" t="s">
        <v>729</v>
      </c>
      <c r="B23" s="71">
        <f>B10-B21</f>
        <v>0</v>
      </c>
      <c r="C23" s="54" t="str">
        <f>IF(B23=0,"Sources match uses.","Sources don't match Uses!")</f>
        <v>Sources match uses.</v>
      </c>
    </row>
  </sheetData>
  <sheetProtection algorithmName="SHA-512" hashValue="HCUUkSz45wCsQM+E+Mt9GVVKxfiD+4gEArlz0XpVhoaebC0ByGEYdzB4L05M3TzKhHbSrP2kicySfV5JDeEUOw==" saltValue="qtUQ87vNkqdKyM+mzsg5PQ==" spinCount="100000" sheet="1" objects="1" scenarios="1"/>
  <conditionalFormatting sqref="B23">
    <cfRule type="cellIs" dxfId="4" priority="3" operator="notEqual">
      <formula>0</formula>
    </cfRule>
    <cfRule type="cellIs" dxfId="3" priority="4" operator="equal">
      <formula>0</formula>
    </cfRule>
  </conditionalFormatting>
  <conditionalFormatting sqref="C23">
    <cfRule type="cellIs" dxfId="2" priority="1" operator="equal">
      <formula>"Sources don't match uses!"</formula>
    </cfRule>
    <cfRule type="cellIs" dxfId="1" priority="2" operator="equal">
      <formula>"Sources match uses."</formula>
    </cfRule>
  </conditionalFormatting>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B597B-AC27-4352-9BD5-5B027B091BEA}">
  <sheetPr>
    <tabColor theme="0" tint="-0.249977111117893"/>
  </sheetPr>
  <dimension ref="A1:AH489"/>
  <sheetViews>
    <sheetView workbookViewId="0">
      <selection activeCell="W10" sqref="W10"/>
    </sheetView>
  </sheetViews>
  <sheetFormatPr defaultRowHeight="14.25" x14ac:dyDescent="0.45"/>
  <cols>
    <col min="1" max="2" width="9.73046875" customWidth="1"/>
    <col min="3" max="3" width="13.73046875" customWidth="1"/>
    <col min="4" max="6" width="10.73046875" customWidth="1"/>
    <col min="7" max="7" width="2.265625" customWidth="1"/>
    <col min="8" max="9" width="9.73046875" customWidth="1"/>
    <col min="10" max="10" width="13.73046875" customWidth="1"/>
    <col min="11" max="13" width="10.73046875" customWidth="1"/>
    <col min="14" max="14" width="2.265625" customWidth="1"/>
    <col min="15" max="16" width="9.73046875" customWidth="1"/>
    <col min="17" max="17" width="13.73046875" customWidth="1"/>
    <col min="18" max="20" width="10.73046875" customWidth="1"/>
    <col min="21" max="21" width="2.265625" customWidth="1"/>
    <col min="22" max="23" width="9.73046875" customWidth="1"/>
    <col min="24" max="24" width="13.73046875" customWidth="1"/>
    <col min="25" max="27" width="10.73046875" customWidth="1"/>
    <col min="28" max="28" width="2.265625" customWidth="1"/>
    <col min="31" max="31" width="13.73046875" customWidth="1"/>
    <col min="32" max="34" width="10.73046875" customWidth="1"/>
  </cols>
  <sheetData>
    <row r="1" spans="1:34" ht="14.65" thickBot="1" x14ac:dyDescent="0.5">
      <c r="A1" s="988" t="s">
        <v>730</v>
      </c>
      <c r="B1" s="989"/>
      <c r="C1" s="989"/>
      <c r="D1" s="989"/>
      <c r="E1" s="989"/>
      <c r="F1" s="990"/>
      <c r="G1" s="125"/>
      <c r="H1" s="988" t="s">
        <v>731</v>
      </c>
      <c r="I1" s="989"/>
      <c r="J1" s="989"/>
      <c r="K1" s="989"/>
      <c r="L1" s="989"/>
      <c r="M1" s="990"/>
      <c r="O1" s="988" t="s">
        <v>732</v>
      </c>
      <c r="P1" s="989"/>
      <c r="Q1" s="989"/>
      <c r="R1" s="989"/>
      <c r="S1" s="989"/>
      <c r="T1" s="990"/>
      <c r="V1" s="988" t="s">
        <v>733</v>
      </c>
      <c r="W1" s="989"/>
      <c r="X1" s="989"/>
      <c r="Y1" s="989"/>
      <c r="Z1" s="989"/>
      <c r="AA1" s="990"/>
      <c r="AC1" s="988" t="s">
        <v>734</v>
      </c>
      <c r="AD1" s="989"/>
      <c r="AE1" s="989"/>
      <c r="AF1" s="989"/>
      <c r="AG1" s="989"/>
      <c r="AH1" s="990"/>
    </row>
    <row r="2" spans="1:34" x14ac:dyDescent="0.45">
      <c r="A2" s="878" t="s">
        <v>221</v>
      </c>
      <c r="B2" s="879"/>
      <c r="C2" s="10">
        <f>'Quick Analysis'!B12</f>
        <v>0</v>
      </c>
      <c r="D2" s="126" t="e">
        <f>-PMT(C3/12,D3*D5,C2)</f>
        <v>#NUM!</v>
      </c>
      <c r="E2" s="884" t="s">
        <v>222</v>
      </c>
      <c r="F2" s="885"/>
      <c r="G2" s="127"/>
      <c r="H2" s="878" t="s">
        <v>221</v>
      </c>
      <c r="I2" s="879"/>
      <c r="J2" s="10">
        <f>'Quick Analysis'!B13</f>
        <v>0</v>
      </c>
      <c r="K2" s="126" t="e">
        <f>IF(K5="I/O",J2*J3,-PMT(J3/12,K3*K5,J2))</f>
        <v>#NUM!</v>
      </c>
      <c r="L2" s="884" t="s">
        <v>222</v>
      </c>
      <c r="M2" s="885"/>
      <c r="O2" s="878" t="s">
        <v>221</v>
      </c>
      <c r="P2" s="879"/>
      <c r="Q2" s="10">
        <f>'Fin. Sources and Performance'!B13</f>
        <v>0</v>
      </c>
      <c r="R2" s="126" t="e">
        <f>IF(R5="I/O",Q2*Q3,-PMT(Q3/12,R3*R5,Q2))</f>
        <v>#NUM!</v>
      </c>
      <c r="S2" s="884" t="s">
        <v>222</v>
      </c>
      <c r="T2" s="885"/>
      <c r="V2" s="878" t="s">
        <v>221</v>
      </c>
      <c r="W2" s="879"/>
      <c r="X2" s="10">
        <f>'Fin. Sources and Performance'!B14</f>
        <v>0</v>
      </c>
      <c r="Y2" s="126" t="e">
        <f>IF(Y5="I/O",X2*X3,-PMT(X3/12,Y3*Y5,X2))</f>
        <v>#NUM!</v>
      </c>
      <c r="Z2" s="884" t="s">
        <v>222</v>
      </c>
      <c r="AA2" s="885"/>
      <c r="AC2" s="878" t="s">
        <v>221</v>
      </c>
      <c r="AD2" s="879"/>
      <c r="AE2" s="10" t="e">
        <f>IF('Fin. Sources and Performance'!F37&lt;30,MIN('Fin. Sources and Performance'!M16,'Fin. Sources and Performance'!L16),0)</f>
        <v>#VALUE!</v>
      </c>
      <c r="AF2" s="126" t="e">
        <f>IF(AF5="I/O",AE2*AE3,-PMT(AE3/12,AF3*AF5,AE2))</f>
        <v>#VALUE!</v>
      </c>
      <c r="AG2" s="884" t="s">
        <v>222</v>
      </c>
      <c r="AH2" s="885"/>
    </row>
    <row r="3" spans="1:34" x14ac:dyDescent="0.45">
      <c r="A3" s="878" t="s">
        <v>223</v>
      </c>
      <c r="B3" s="879"/>
      <c r="C3" s="12">
        <f>'Quick Analysis'!C12</f>
        <v>0</v>
      </c>
      <c r="D3" s="128">
        <v>12</v>
      </c>
      <c r="E3" s="884" t="s">
        <v>224</v>
      </c>
      <c r="F3" s="885"/>
      <c r="G3" s="127"/>
      <c r="H3" s="878" t="s">
        <v>223</v>
      </c>
      <c r="I3" s="879"/>
      <c r="J3" s="12">
        <f>'Quick Analysis'!C13</f>
        <v>0</v>
      </c>
      <c r="K3" s="128">
        <v>12</v>
      </c>
      <c r="L3" s="884" t="s">
        <v>224</v>
      </c>
      <c r="M3" s="885"/>
      <c r="O3" s="878" t="s">
        <v>223</v>
      </c>
      <c r="P3" s="879"/>
      <c r="Q3" s="12">
        <f>'Fin. Sources and Performance'!C13</f>
        <v>0</v>
      </c>
      <c r="R3" s="128">
        <v>12</v>
      </c>
      <c r="S3" s="884" t="s">
        <v>224</v>
      </c>
      <c r="T3" s="885"/>
      <c r="V3" s="878" t="s">
        <v>223</v>
      </c>
      <c r="W3" s="879"/>
      <c r="X3" s="12">
        <f>'Fin. Sources and Performance'!C14</f>
        <v>0</v>
      </c>
      <c r="Y3" s="128">
        <v>12</v>
      </c>
      <c r="Z3" s="884" t="s">
        <v>224</v>
      </c>
      <c r="AA3" s="885"/>
      <c r="AC3" s="878" t="s">
        <v>223</v>
      </c>
      <c r="AD3" s="879"/>
      <c r="AE3" s="12">
        <f>'Fin. Sources and Performance'!L13</f>
        <v>0.06</v>
      </c>
      <c r="AF3" s="128">
        <v>12</v>
      </c>
      <c r="AG3" s="884" t="s">
        <v>224</v>
      </c>
      <c r="AH3" s="885"/>
    </row>
    <row r="4" spans="1:34" x14ac:dyDescent="0.45">
      <c r="A4" s="878" t="s">
        <v>225</v>
      </c>
      <c r="B4" s="879"/>
      <c r="C4" s="10" cm="1">
        <f t="array" ref="C4">IF((D4-D6)&lt;&gt;D5,INDEX(C10:C489,D3*D4,1),0)</f>
        <v>0</v>
      </c>
      <c r="D4" s="129">
        <f>'Quick Analysis'!D12</f>
        <v>0</v>
      </c>
      <c r="E4" s="884" t="s">
        <v>117</v>
      </c>
      <c r="F4" s="885"/>
      <c r="G4" s="127"/>
      <c r="H4" s="878" t="s">
        <v>225</v>
      </c>
      <c r="I4" s="879"/>
      <c r="J4" s="10" cm="1">
        <f t="array" ref="J4">IF((K4-K6)&lt;&gt;K5,INDEX(J10:J489,K3*K4,1),0)</f>
        <v>0</v>
      </c>
      <c r="K4" s="129">
        <f>'Quick Analysis'!D13</f>
        <v>0</v>
      </c>
      <c r="L4" s="884" t="s">
        <v>117</v>
      </c>
      <c r="M4" s="885"/>
      <c r="O4" s="878" t="s">
        <v>225</v>
      </c>
      <c r="P4" s="879"/>
      <c r="Q4" s="10" cm="1">
        <f t="array" ref="Q4">IF((R4-R6)&lt;&gt;R5,INDEX(Q10:Q489,R3*R4,1),0)</f>
        <v>0</v>
      </c>
      <c r="R4" s="129">
        <f>'Fin. Sources and Performance'!D13</f>
        <v>0</v>
      </c>
      <c r="S4" s="884" t="s">
        <v>117</v>
      </c>
      <c r="T4" s="885"/>
      <c r="V4" s="878" t="s">
        <v>225</v>
      </c>
      <c r="W4" s="879"/>
      <c r="X4" s="10" cm="1">
        <f t="array" ref="X4">IF((Y4-Y6)&lt;&gt;Y5,INDEX(X10:X489,Y3*Y4,1),0)</f>
        <v>0</v>
      </c>
      <c r="Y4" s="129">
        <f>'Fin. Sources and Performance'!D14</f>
        <v>0</v>
      </c>
      <c r="Z4" s="884" t="s">
        <v>117</v>
      </c>
      <c r="AA4" s="885"/>
      <c r="AC4" s="878" t="s">
        <v>225</v>
      </c>
      <c r="AD4" s="879"/>
      <c r="AE4" s="10" t="e" cm="1">
        <f t="array" ref="AE4">IF(AND(AF4&lt;&gt;AF5,AE2&gt;0),INDEX(AE10:AE489,AF3*AF4,1),0)</f>
        <v>#VALUE!</v>
      </c>
      <c r="AF4" s="129">
        <f>'Fin. Sources and Performance'!M19-'Fin. Sources and Performance'!M3</f>
        <v>30</v>
      </c>
      <c r="AG4" s="884" t="s">
        <v>117</v>
      </c>
      <c r="AH4" s="885"/>
    </row>
    <row r="5" spans="1:34" x14ac:dyDescent="0.45">
      <c r="A5" s="878" t="s">
        <v>227</v>
      </c>
      <c r="B5" s="879"/>
      <c r="C5" s="10" t="e">
        <f>SUM(E10:(INDEX(E10:E489,D3*D4)))</f>
        <v>#NUM!</v>
      </c>
      <c r="D5" s="130">
        <f>'Quick Analysis'!E12</f>
        <v>0</v>
      </c>
      <c r="E5" s="880" t="s">
        <v>228</v>
      </c>
      <c r="F5" s="881"/>
      <c r="G5" s="127"/>
      <c r="H5" s="878" t="s">
        <v>227</v>
      </c>
      <c r="I5" s="879"/>
      <c r="J5" s="10" t="e">
        <f>SUM(L10:(INDEX(L10:L489,K3*K4)))</f>
        <v>#NUM!</v>
      </c>
      <c r="K5" s="130">
        <f>IF('Quick Analysis'!E13="I/O","I/O",'Quick Analysis'!E13)</f>
        <v>0</v>
      </c>
      <c r="L5" s="880" t="s">
        <v>228</v>
      </c>
      <c r="M5" s="881"/>
      <c r="O5" s="878" t="s">
        <v>227</v>
      </c>
      <c r="P5" s="879"/>
      <c r="Q5" s="10" t="e">
        <f>SUM(S10:(INDEX(S10:S489,R3*R4)))</f>
        <v>#NUM!</v>
      </c>
      <c r="R5" s="130">
        <f>'Fin. Sources and Performance'!E13</f>
        <v>0</v>
      </c>
      <c r="S5" s="880" t="s">
        <v>228</v>
      </c>
      <c r="T5" s="881"/>
      <c r="V5" s="878" t="s">
        <v>227</v>
      </c>
      <c r="W5" s="879"/>
      <c r="X5" s="10" t="e">
        <f>SUM(Z10:(INDEX(Z10:Z489,Y3*Y4)))</f>
        <v>#NUM!</v>
      </c>
      <c r="Y5" s="130">
        <f>'Fin. Sources and Performance'!E14</f>
        <v>0</v>
      </c>
      <c r="Z5" s="880" t="s">
        <v>228</v>
      </c>
      <c r="AA5" s="881"/>
      <c r="AC5" s="878" t="s">
        <v>227</v>
      </c>
      <c r="AD5" s="879"/>
      <c r="AE5" s="10" t="e">
        <f>SUM(AG10:(INDEX(AG10:AG489,AF3*AF4)))</f>
        <v>#VALUE!</v>
      </c>
      <c r="AF5" s="130">
        <f>'Fin. Sources and Performance'!M13</f>
        <v>30</v>
      </c>
      <c r="AG5" s="880" t="s">
        <v>228</v>
      </c>
      <c r="AH5" s="881"/>
    </row>
    <row r="6" spans="1:34" ht="14.65" thickBot="1" x14ac:dyDescent="0.5">
      <c r="A6" s="245"/>
      <c r="B6" s="246"/>
      <c r="C6" s="247"/>
      <c r="D6" s="248">
        <f>'Fin. Sources and Performance'!F11</f>
        <v>0</v>
      </c>
      <c r="E6" s="249" t="s">
        <v>229</v>
      </c>
      <c r="F6" s="250"/>
      <c r="G6" s="127"/>
      <c r="H6" s="245"/>
      <c r="I6" s="246"/>
      <c r="J6" s="247"/>
      <c r="K6" s="248">
        <f>'Fin. Sources and Performance'!F12</f>
        <v>0</v>
      </c>
      <c r="L6" s="249" t="s">
        <v>229</v>
      </c>
      <c r="M6" s="250"/>
      <c r="O6" s="245"/>
      <c r="P6" s="246"/>
      <c r="Q6" s="247"/>
      <c r="R6" s="248">
        <f>'Fin. Sources and Performance'!F13</f>
        <v>0</v>
      </c>
      <c r="S6" s="249" t="s">
        <v>229</v>
      </c>
      <c r="T6" s="250"/>
      <c r="V6" s="245"/>
      <c r="W6" s="246"/>
      <c r="X6" s="247"/>
      <c r="Y6" s="248">
        <f>'Fin. Sources and Performance'!F14</f>
        <v>0</v>
      </c>
      <c r="Z6" s="249" t="s">
        <v>229</v>
      </c>
      <c r="AA6" s="250"/>
      <c r="AC6" s="245"/>
      <c r="AD6" s="246"/>
      <c r="AE6" s="247"/>
      <c r="AF6" s="248">
        <v>0</v>
      </c>
      <c r="AG6" s="249" t="s">
        <v>229</v>
      </c>
      <c r="AH6" s="250"/>
    </row>
    <row r="7" spans="1:34" ht="14.65" thickBot="1" x14ac:dyDescent="0.5">
      <c r="A7" s="874" t="s">
        <v>230</v>
      </c>
      <c r="B7" s="875"/>
      <c r="C7" s="244">
        <f>'Cons. Period Cash Flow'!E7</f>
        <v>46266</v>
      </c>
      <c r="D7" s="876" t="s">
        <v>231</v>
      </c>
      <c r="E7" s="877"/>
      <c r="F7" s="749">
        <f>EDATE(C7,1)</f>
        <v>46296</v>
      </c>
      <c r="G7" s="125"/>
      <c r="H7" s="874" t="s">
        <v>230</v>
      </c>
      <c r="I7" s="875"/>
      <c r="J7" s="244">
        <f>C7</f>
        <v>46266</v>
      </c>
      <c r="K7" s="876" t="s">
        <v>231</v>
      </c>
      <c r="L7" s="877"/>
      <c r="M7" s="749">
        <f>EDATE(J7,1)</f>
        <v>46296</v>
      </c>
      <c r="O7" s="874" t="s">
        <v>230</v>
      </c>
      <c r="P7" s="875"/>
      <c r="Q7" s="244">
        <f>J7</f>
        <v>46266</v>
      </c>
      <c r="R7" s="876" t="s">
        <v>231</v>
      </c>
      <c r="S7" s="877"/>
      <c r="T7" s="749">
        <f>EDATE(Q7,1)</f>
        <v>46296</v>
      </c>
      <c r="V7" s="874" t="s">
        <v>230</v>
      </c>
      <c r="W7" s="875"/>
      <c r="X7" s="244">
        <f>C7</f>
        <v>46266</v>
      </c>
      <c r="Y7" s="876" t="s">
        <v>231</v>
      </c>
      <c r="Z7" s="877"/>
      <c r="AA7" s="749">
        <f>EDATE(X7,1)</f>
        <v>46296</v>
      </c>
      <c r="AC7" s="874" t="s">
        <v>230</v>
      </c>
      <c r="AD7" s="875"/>
      <c r="AE7" s="244">
        <f>EDATE(C7,D4*12)</f>
        <v>46266</v>
      </c>
      <c r="AF7" s="876" t="s">
        <v>231</v>
      </c>
      <c r="AG7" s="877"/>
      <c r="AH7" s="749">
        <f>EDATE(AE7,1)</f>
        <v>46296</v>
      </c>
    </row>
    <row r="8" spans="1:34" s="135" customFormat="1" ht="14.65" thickBot="1" x14ac:dyDescent="0.5">
      <c r="A8" s="131" t="s">
        <v>735</v>
      </c>
      <c r="B8" s="132" t="s">
        <v>736</v>
      </c>
      <c r="C8" s="132" t="s">
        <v>234</v>
      </c>
      <c r="D8" s="132" t="s">
        <v>235</v>
      </c>
      <c r="E8" s="132" t="s">
        <v>236</v>
      </c>
      <c r="F8" s="133" t="s">
        <v>237</v>
      </c>
      <c r="G8" s="134"/>
      <c r="H8" s="131" t="s">
        <v>735</v>
      </c>
      <c r="I8" s="132" t="s">
        <v>736</v>
      </c>
      <c r="J8" s="132" t="s">
        <v>234</v>
      </c>
      <c r="K8" s="132" t="s">
        <v>235</v>
      </c>
      <c r="L8" s="132" t="s">
        <v>236</v>
      </c>
      <c r="M8" s="133" t="s">
        <v>237</v>
      </c>
      <c r="O8" s="131" t="s">
        <v>735</v>
      </c>
      <c r="P8" s="132" t="s">
        <v>736</v>
      </c>
      <c r="Q8" s="132" t="s">
        <v>234</v>
      </c>
      <c r="R8" s="132" t="s">
        <v>235</v>
      </c>
      <c r="S8" s="132" t="s">
        <v>236</v>
      </c>
      <c r="T8" s="133" t="s">
        <v>237</v>
      </c>
      <c r="V8" s="131" t="s">
        <v>735</v>
      </c>
      <c r="W8" s="132" t="s">
        <v>736</v>
      </c>
      <c r="X8" s="132" t="s">
        <v>234</v>
      </c>
      <c r="Y8" s="132" t="s">
        <v>235</v>
      </c>
      <c r="Z8" s="132" t="s">
        <v>236</v>
      </c>
      <c r="AA8" s="133" t="s">
        <v>237</v>
      </c>
      <c r="AC8" s="131" t="s">
        <v>735</v>
      </c>
      <c r="AD8" s="132" t="s">
        <v>736</v>
      </c>
      <c r="AE8" s="132" t="s">
        <v>234</v>
      </c>
      <c r="AF8" s="132" t="s">
        <v>235</v>
      </c>
      <c r="AG8" s="132" t="s">
        <v>236</v>
      </c>
      <c r="AH8" s="133" t="s">
        <v>237</v>
      </c>
    </row>
    <row r="9" spans="1:34" ht="14.65" thickBot="1" x14ac:dyDescent="0.5">
      <c r="A9" s="19" t="s">
        <v>238</v>
      </c>
      <c r="B9" s="20">
        <f>C7</f>
        <v>46266</v>
      </c>
      <c r="C9" s="136">
        <f>C2</f>
        <v>0</v>
      </c>
      <c r="D9" s="991" t="s">
        <v>239</v>
      </c>
      <c r="E9" s="992"/>
      <c r="F9" s="993"/>
      <c r="G9" s="127"/>
      <c r="H9" s="19" t="s">
        <v>238</v>
      </c>
      <c r="I9" s="20">
        <f>J7</f>
        <v>46266</v>
      </c>
      <c r="J9" s="136">
        <f>J2</f>
        <v>0</v>
      </c>
      <c r="K9" s="991" t="s">
        <v>239</v>
      </c>
      <c r="L9" s="992"/>
      <c r="M9" s="993"/>
      <c r="O9" s="19" t="s">
        <v>238</v>
      </c>
      <c r="P9" s="20">
        <f>Q7</f>
        <v>46266</v>
      </c>
      <c r="Q9" s="136">
        <f>Q2</f>
        <v>0</v>
      </c>
      <c r="R9" s="991" t="s">
        <v>239</v>
      </c>
      <c r="S9" s="992"/>
      <c r="T9" s="993"/>
      <c r="V9" s="19" t="s">
        <v>238</v>
      </c>
      <c r="W9" s="20">
        <f>X7</f>
        <v>46266</v>
      </c>
      <c r="X9" s="21">
        <f>X2</f>
        <v>0</v>
      </c>
      <c r="Y9" s="22" t="s">
        <v>239</v>
      </c>
      <c r="Z9" s="23" t="s">
        <v>239</v>
      </c>
      <c r="AA9" s="24">
        <v>0</v>
      </c>
      <c r="AC9" s="19" t="s">
        <v>238</v>
      </c>
      <c r="AD9" s="20">
        <f>AE7</f>
        <v>46266</v>
      </c>
      <c r="AE9" s="21" t="e">
        <f>AE2</f>
        <v>#VALUE!</v>
      </c>
      <c r="AF9" s="22" t="s">
        <v>239</v>
      </c>
      <c r="AG9" s="23" t="s">
        <v>239</v>
      </c>
      <c r="AH9" s="24">
        <v>0</v>
      </c>
    </row>
    <row r="10" spans="1:34" x14ac:dyDescent="0.45">
      <c r="A10" s="26">
        <v>1</v>
      </c>
      <c r="B10" s="27">
        <f>F7</f>
        <v>46296</v>
      </c>
      <c r="C10" s="137" t="e">
        <f t="shared" ref="C10:C73" si="0">C9-D10</f>
        <v>#NUM!</v>
      </c>
      <c r="D10" s="138" t="e">
        <f>IF(D$5="I/O",0,IF(AND(D$6&gt;0,A10/12&lt;=D$6),0,-PPMT(C$3/12,(A10-D$6*12),D$3*D$5,C$2)))</f>
        <v>#NUM!</v>
      </c>
      <c r="E10" s="138" t="e">
        <f t="shared" ref="E10:E73" si="1">F10-D10</f>
        <v>#NUM!</v>
      </c>
      <c r="F10" s="139" t="e">
        <f>IF(AND(D$6&gt;0,A10/12&lt;=D$6),C$2*(C$3/12),D$2)</f>
        <v>#NUM!</v>
      </c>
      <c r="G10" s="127"/>
      <c r="H10" s="26">
        <v>1</v>
      </c>
      <c r="I10" s="27">
        <f>M7</f>
        <v>46296</v>
      </c>
      <c r="J10" s="137" t="e">
        <f t="shared" ref="J10:J73" si="2">J9-K10</f>
        <v>#NUM!</v>
      </c>
      <c r="K10" s="138" t="e">
        <f>IF(K$5="I/O",0,IF(AND(K$6&gt;0,H10/12&lt;=K$6),0,-PPMT(J$3/12,(H10-K$6*12),K$3*K$5,J$2)))</f>
        <v>#NUM!</v>
      </c>
      <c r="L10" s="140" t="e">
        <f t="shared" ref="L10:L73" si="3">M10-K10</f>
        <v>#NUM!</v>
      </c>
      <c r="M10" s="139" t="e">
        <f>IF(AND(K$6&gt;0,H10/12&lt;=K$6),J$2*(J$3/12),K$2)</f>
        <v>#NUM!</v>
      </c>
      <c r="O10" s="26">
        <v>1</v>
      </c>
      <c r="P10" s="27">
        <f>T7</f>
        <v>46296</v>
      </c>
      <c r="Q10" s="137" t="e">
        <f t="shared" ref="Q10:Q73" si="4">Q9-R10</f>
        <v>#NUM!</v>
      </c>
      <c r="R10" s="138" t="e">
        <f>IF(R$5="I/O",0,IF(AND(R$6&gt;0,O10/12&lt;=R$6),0,-PPMT(Q$3/12,(O10-R$6*12),R$3*R$5,Q$2)))</f>
        <v>#NUM!</v>
      </c>
      <c r="S10" s="140" t="e">
        <f t="shared" ref="S10:S73" si="5">T10-R10</f>
        <v>#NUM!</v>
      </c>
      <c r="T10" s="139" t="e">
        <f>IF(AND(R$6&gt;0,O10/12&lt;=R$6),Q$2*(Q$3/12),R$2)</f>
        <v>#NUM!</v>
      </c>
      <c r="V10" s="26">
        <v>1</v>
      </c>
      <c r="W10" s="27">
        <f>AA7</f>
        <v>46296</v>
      </c>
      <c r="X10" s="137" t="e">
        <f t="shared" ref="X10:X73" si="6">X9-Y10</f>
        <v>#NUM!</v>
      </c>
      <c r="Y10" s="138" t="e">
        <f>IF(Y$5="I/O",0,IF(AND(Y$6&gt;0,V10/12&lt;=Y$6),0,-PPMT(X$3/12,(V10-Y$6*12),Y$3*Y$5,X$2)))</f>
        <v>#NUM!</v>
      </c>
      <c r="Z10" s="140" t="e">
        <f t="shared" ref="Z10:Z73" si="7">AA10-Y10</f>
        <v>#NUM!</v>
      </c>
      <c r="AA10" s="139" t="e">
        <f>IF(AND(Y$6&gt;0,V10/12&lt;=Y$6),X$2*(X$3/12),Y$2)</f>
        <v>#NUM!</v>
      </c>
      <c r="AC10" s="26">
        <v>1</v>
      </c>
      <c r="AD10" s="27">
        <f>AH7</f>
        <v>46296</v>
      </c>
      <c r="AE10" s="137" t="e">
        <f t="shared" ref="AE10:AE73" si="8">AE9-AF10</f>
        <v>#VALUE!</v>
      </c>
      <c r="AF10" s="138" t="e">
        <f>IF(AF$5="I/O",0,IF(AND(AF$6&gt;0,AC10/12&lt;=AF$6),0,-PPMT(AE$3/12,(AC10-AF$6*12),AF$3*AF$5,AE$2)))</f>
        <v>#VALUE!</v>
      </c>
      <c r="AG10" s="140" t="e">
        <f t="shared" ref="AG10:AG73" si="9">AH10-AF10</f>
        <v>#VALUE!</v>
      </c>
      <c r="AH10" s="139" t="e">
        <f>IF(AND(AF$6&gt;0,AC10/12&lt;=AF$6),AE$2*(AE$3/12),AF$2)</f>
        <v>#VALUE!</v>
      </c>
    </row>
    <row r="11" spans="1:34" x14ac:dyDescent="0.45">
      <c r="A11" s="33">
        <v>2</v>
      </c>
      <c r="B11" s="34">
        <f>EDATE(B10,1)</f>
        <v>46327</v>
      </c>
      <c r="C11" s="141" t="e">
        <f t="shared" si="0"/>
        <v>#NUM!</v>
      </c>
      <c r="D11" s="142" t="e">
        <f t="shared" ref="D11:D74" si="10">IF(D$5="I/O",0,IF(AND(D$6&gt;0,A11/12&lt;=D$6),0,-PPMT(C$3/12,(A11-D$6*12),D$3*D$5,C$2)))</f>
        <v>#NUM!</v>
      </c>
      <c r="E11" s="142" t="e">
        <f t="shared" si="1"/>
        <v>#NUM!</v>
      </c>
      <c r="F11" s="143" t="e">
        <f t="shared" ref="F11:F74" si="11">IF(AND($D$6&gt;0,A11/12&lt;=$D$6),$C$2*($C$3/12),$D$2)</f>
        <v>#NUM!</v>
      </c>
      <c r="G11" s="127"/>
      <c r="H11" s="33">
        <v>2</v>
      </c>
      <c r="I11" s="34">
        <f>EDATE(I10,1)</f>
        <v>46327</v>
      </c>
      <c r="J11" s="141" t="e">
        <f t="shared" si="2"/>
        <v>#NUM!</v>
      </c>
      <c r="K11" s="142" t="e">
        <f t="shared" ref="K11:K74" si="12">IF(K$5="I/O",0,IF(AND(K$6&gt;0,H11/12&lt;=K$6),0,-PPMT(J$3/12,(H11-K$6*12),K$3*K$5,J$2)))</f>
        <v>#NUM!</v>
      </c>
      <c r="L11" s="144" t="e">
        <f t="shared" si="3"/>
        <v>#NUM!</v>
      </c>
      <c r="M11" s="143" t="e">
        <f t="shared" ref="M11:M74" si="13">IF(AND(K$6&gt;0,H11/12&lt;=K$6),J$2*(J$3/12),K$2)</f>
        <v>#NUM!</v>
      </c>
      <c r="O11" s="33">
        <v>2</v>
      </c>
      <c r="P11" s="34">
        <f>EDATE(P10,1)</f>
        <v>46327</v>
      </c>
      <c r="Q11" s="141" t="e">
        <f t="shared" si="4"/>
        <v>#NUM!</v>
      </c>
      <c r="R11" s="142" t="e">
        <f t="shared" ref="R11:R74" si="14">IF(R$5="I/O",0,IF(AND(R$6&gt;0,O11/12&lt;=R$6),0,-PPMT(Q$3/12,(O11-R$6*12),R$3*R$5,Q$2)))</f>
        <v>#NUM!</v>
      </c>
      <c r="S11" s="144" t="e">
        <f t="shared" si="5"/>
        <v>#NUM!</v>
      </c>
      <c r="T11" s="143" t="e">
        <f t="shared" ref="T11:T74" si="15">IF(AND(R$6&gt;0,O11/12&lt;=R$6),Q$2*(Q$3/12),R$2)</f>
        <v>#NUM!</v>
      </c>
      <c r="V11" s="33">
        <v>2</v>
      </c>
      <c r="W11" s="34">
        <f>EDATE(W10,1)</f>
        <v>46327</v>
      </c>
      <c r="X11" s="141" t="e">
        <f t="shared" si="6"/>
        <v>#NUM!</v>
      </c>
      <c r="Y11" s="142" t="e">
        <f t="shared" ref="Y11:Y74" si="16">IF(Y$5="I/O",0,IF(AND(Y$6&gt;0,V11/12&lt;=Y$6),0,-PPMT(X$3/12,(V11-Y$6*12),Y$3*Y$5,X$2)))</f>
        <v>#NUM!</v>
      </c>
      <c r="Z11" s="144" t="e">
        <f t="shared" si="7"/>
        <v>#NUM!</v>
      </c>
      <c r="AA11" s="143" t="e">
        <f t="shared" ref="AA11:AA74" si="17">IF(AND(Y$6&gt;0,V11/12&lt;=Y$6),X$2*(X$3/12),Y$2)</f>
        <v>#NUM!</v>
      </c>
      <c r="AC11" s="33">
        <v>2</v>
      </c>
      <c r="AD11" s="34">
        <f>EDATE(AD10,1)</f>
        <v>46327</v>
      </c>
      <c r="AE11" s="141" t="e">
        <f t="shared" si="8"/>
        <v>#VALUE!</v>
      </c>
      <c r="AF11" s="142" t="e">
        <f t="shared" ref="AF11:AF74" si="18">IF(AF$5="I/O",0,IF(AND(AF$6&gt;0,AC11/12&lt;=AF$6),0,-PPMT(AE$3/12,(AC11-AF$6*12),AF$3*AF$5,AE$2)))</f>
        <v>#VALUE!</v>
      </c>
      <c r="AG11" s="144" t="e">
        <f t="shared" si="9"/>
        <v>#VALUE!</v>
      </c>
      <c r="AH11" s="143" t="e">
        <f t="shared" ref="AH11:AH74" si="19">IF(AND(AF$6&gt;0,AC11/12&lt;=AF$6),AE$2*(AE$3/12),AF$2)</f>
        <v>#VALUE!</v>
      </c>
    </row>
    <row r="12" spans="1:34" x14ac:dyDescent="0.45">
      <c r="A12" s="33">
        <v>3</v>
      </c>
      <c r="B12" s="34">
        <f>EDATE(B11,1)</f>
        <v>46357</v>
      </c>
      <c r="C12" s="141" t="e">
        <f t="shared" si="0"/>
        <v>#NUM!</v>
      </c>
      <c r="D12" s="142" t="e">
        <f t="shared" si="10"/>
        <v>#NUM!</v>
      </c>
      <c r="E12" s="142" t="e">
        <f t="shared" si="1"/>
        <v>#NUM!</v>
      </c>
      <c r="F12" s="143" t="e">
        <f t="shared" si="11"/>
        <v>#NUM!</v>
      </c>
      <c r="G12" s="127"/>
      <c r="H12" s="33">
        <v>3</v>
      </c>
      <c r="I12" s="34">
        <f>EDATE(I11,1)</f>
        <v>46357</v>
      </c>
      <c r="J12" s="141" t="e">
        <f t="shared" si="2"/>
        <v>#NUM!</v>
      </c>
      <c r="K12" s="142" t="e">
        <f t="shared" si="12"/>
        <v>#NUM!</v>
      </c>
      <c r="L12" s="144" t="e">
        <f t="shared" si="3"/>
        <v>#NUM!</v>
      </c>
      <c r="M12" s="143" t="e">
        <f t="shared" si="13"/>
        <v>#NUM!</v>
      </c>
      <c r="O12" s="33">
        <v>3</v>
      </c>
      <c r="P12" s="34">
        <f>EDATE(P11,1)</f>
        <v>46357</v>
      </c>
      <c r="Q12" s="141" t="e">
        <f t="shared" si="4"/>
        <v>#NUM!</v>
      </c>
      <c r="R12" s="142" t="e">
        <f t="shared" si="14"/>
        <v>#NUM!</v>
      </c>
      <c r="S12" s="144" t="e">
        <f t="shared" si="5"/>
        <v>#NUM!</v>
      </c>
      <c r="T12" s="143" t="e">
        <f t="shared" si="15"/>
        <v>#NUM!</v>
      </c>
      <c r="V12" s="33">
        <v>3</v>
      </c>
      <c r="W12" s="34">
        <f>EDATE(W11,1)</f>
        <v>46357</v>
      </c>
      <c r="X12" s="141" t="e">
        <f t="shared" si="6"/>
        <v>#NUM!</v>
      </c>
      <c r="Y12" s="142" t="e">
        <f t="shared" si="16"/>
        <v>#NUM!</v>
      </c>
      <c r="Z12" s="144" t="e">
        <f t="shared" si="7"/>
        <v>#NUM!</v>
      </c>
      <c r="AA12" s="143" t="e">
        <f t="shared" si="17"/>
        <v>#NUM!</v>
      </c>
      <c r="AC12" s="33">
        <v>3</v>
      </c>
      <c r="AD12" s="34">
        <f>EDATE(AD11,1)</f>
        <v>46357</v>
      </c>
      <c r="AE12" s="141" t="e">
        <f t="shared" si="8"/>
        <v>#VALUE!</v>
      </c>
      <c r="AF12" s="142" t="e">
        <f t="shared" si="18"/>
        <v>#VALUE!</v>
      </c>
      <c r="AG12" s="144" t="e">
        <f t="shared" si="9"/>
        <v>#VALUE!</v>
      </c>
      <c r="AH12" s="143" t="e">
        <f t="shared" si="19"/>
        <v>#VALUE!</v>
      </c>
    </row>
    <row r="13" spans="1:34" x14ac:dyDescent="0.45">
      <c r="A13" s="33">
        <v>4</v>
      </c>
      <c r="B13" s="34">
        <f t="shared" ref="B13:B76" si="20">EDATE(B12,1)</f>
        <v>46388</v>
      </c>
      <c r="C13" s="141" t="e">
        <f t="shared" si="0"/>
        <v>#NUM!</v>
      </c>
      <c r="D13" s="142" t="e">
        <f t="shared" si="10"/>
        <v>#NUM!</v>
      </c>
      <c r="E13" s="142" t="e">
        <f t="shared" si="1"/>
        <v>#NUM!</v>
      </c>
      <c r="F13" s="143" t="e">
        <f t="shared" si="11"/>
        <v>#NUM!</v>
      </c>
      <c r="G13" s="127"/>
      <c r="H13" s="33">
        <v>4</v>
      </c>
      <c r="I13" s="34">
        <f t="shared" ref="I13:I76" si="21">EDATE(I12,1)</f>
        <v>46388</v>
      </c>
      <c r="J13" s="141" t="e">
        <f t="shared" si="2"/>
        <v>#NUM!</v>
      </c>
      <c r="K13" s="142" t="e">
        <f t="shared" si="12"/>
        <v>#NUM!</v>
      </c>
      <c r="L13" s="144" t="e">
        <f t="shared" si="3"/>
        <v>#NUM!</v>
      </c>
      <c r="M13" s="143" t="e">
        <f t="shared" si="13"/>
        <v>#NUM!</v>
      </c>
      <c r="O13" s="33">
        <v>4</v>
      </c>
      <c r="P13" s="34">
        <f t="shared" ref="P13:P76" si="22">EDATE(P12,1)</f>
        <v>46388</v>
      </c>
      <c r="Q13" s="141" t="e">
        <f t="shared" si="4"/>
        <v>#NUM!</v>
      </c>
      <c r="R13" s="142" t="e">
        <f t="shared" si="14"/>
        <v>#NUM!</v>
      </c>
      <c r="S13" s="144" t="e">
        <f t="shared" si="5"/>
        <v>#NUM!</v>
      </c>
      <c r="T13" s="143" t="e">
        <f t="shared" si="15"/>
        <v>#NUM!</v>
      </c>
      <c r="V13" s="33">
        <v>4</v>
      </c>
      <c r="W13" s="34">
        <f t="shared" ref="W13:W76" si="23">EDATE(W12,1)</f>
        <v>46388</v>
      </c>
      <c r="X13" s="141" t="e">
        <f t="shared" si="6"/>
        <v>#NUM!</v>
      </c>
      <c r="Y13" s="142" t="e">
        <f t="shared" si="16"/>
        <v>#NUM!</v>
      </c>
      <c r="Z13" s="144" t="e">
        <f t="shared" si="7"/>
        <v>#NUM!</v>
      </c>
      <c r="AA13" s="143" t="e">
        <f t="shared" si="17"/>
        <v>#NUM!</v>
      </c>
      <c r="AC13" s="33">
        <v>4</v>
      </c>
      <c r="AD13" s="34">
        <f t="shared" ref="AD13:AD76" si="24">EDATE(AD12,1)</f>
        <v>46388</v>
      </c>
      <c r="AE13" s="141" t="e">
        <f t="shared" si="8"/>
        <v>#VALUE!</v>
      </c>
      <c r="AF13" s="142" t="e">
        <f t="shared" si="18"/>
        <v>#VALUE!</v>
      </c>
      <c r="AG13" s="144" t="e">
        <f t="shared" si="9"/>
        <v>#VALUE!</v>
      </c>
      <c r="AH13" s="143" t="e">
        <f t="shared" si="19"/>
        <v>#VALUE!</v>
      </c>
    </row>
    <row r="14" spans="1:34" x14ac:dyDescent="0.45">
      <c r="A14" s="33">
        <v>5</v>
      </c>
      <c r="B14" s="34">
        <f t="shared" si="20"/>
        <v>46419</v>
      </c>
      <c r="C14" s="141" t="e">
        <f t="shared" si="0"/>
        <v>#NUM!</v>
      </c>
      <c r="D14" s="142" t="e">
        <f t="shared" si="10"/>
        <v>#NUM!</v>
      </c>
      <c r="E14" s="142" t="e">
        <f t="shared" si="1"/>
        <v>#NUM!</v>
      </c>
      <c r="F14" s="143" t="e">
        <f t="shared" si="11"/>
        <v>#NUM!</v>
      </c>
      <c r="G14" s="127"/>
      <c r="H14" s="33">
        <v>5</v>
      </c>
      <c r="I14" s="34">
        <f t="shared" si="21"/>
        <v>46419</v>
      </c>
      <c r="J14" s="141" t="e">
        <f t="shared" si="2"/>
        <v>#NUM!</v>
      </c>
      <c r="K14" s="142" t="e">
        <f t="shared" si="12"/>
        <v>#NUM!</v>
      </c>
      <c r="L14" s="144" t="e">
        <f t="shared" si="3"/>
        <v>#NUM!</v>
      </c>
      <c r="M14" s="143" t="e">
        <f t="shared" si="13"/>
        <v>#NUM!</v>
      </c>
      <c r="O14" s="33">
        <v>5</v>
      </c>
      <c r="P14" s="34">
        <f t="shared" si="22"/>
        <v>46419</v>
      </c>
      <c r="Q14" s="141" t="e">
        <f t="shared" si="4"/>
        <v>#NUM!</v>
      </c>
      <c r="R14" s="142" t="e">
        <f t="shared" si="14"/>
        <v>#NUM!</v>
      </c>
      <c r="S14" s="144" t="e">
        <f t="shared" si="5"/>
        <v>#NUM!</v>
      </c>
      <c r="T14" s="143" t="e">
        <f t="shared" si="15"/>
        <v>#NUM!</v>
      </c>
      <c r="V14" s="33">
        <v>5</v>
      </c>
      <c r="W14" s="34">
        <f t="shared" si="23"/>
        <v>46419</v>
      </c>
      <c r="X14" s="141" t="e">
        <f t="shared" si="6"/>
        <v>#NUM!</v>
      </c>
      <c r="Y14" s="142" t="e">
        <f t="shared" si="16"/>
        <v>#NUM!</v>
      </c>
      <c r="Z14" s="144" t="e">
        <f t="shared" si="7"/>
        <v>#NUM!</v>
      </c>
      <c r="AA14" s="143" t="e">
        <f t="shared" si="17"/>
        <v>#NUM!</v>
      </c>
      <c r="AC14" s="33">
        <v>5</v>
      </c>
      <c r="AD14" s="34">
        <f t="shared" si="24"/>
        <v>46419</v>
      </c>
      <c r="AE14" s="141" t="e">
        <f t="shared" si="8"/>
        <v>#VALUE!</v>
      </c>
      <c r="AF14" s="142" t="e">
        <f t="shared" si="18"/>
        <v>#VALUE!</v>
      </c>
      <c r="AG14" s="144" t="e">
        <f t="shared" si="9"/>
        <v>#VALUE!</v>
      </c>
      <c r="AH14" s="143" t="e">
        <f t="shared" si="19"/>
        <v>#VALUE!</v>
      </c>
    </row>
    <row r="15" spans="1:34" x14ac:dyDescent="0.45">
      <c r="A15" s="33">
        <v>6</v>
      </c>
      <c r="B15" s="34">
        <f t="shared" si="20"/>
        <v>46447</v>
      </c>
      <c r="C15" s="141" t="e">
        <f t="shared" si="0"/>
        <v>#NUM!</v>
      </c>
      <c r="D15" s="142" t="e">
        <f t="shared" si="10"/>
        <v>#NUM!</v>
      </c>
      <c r="E15" s="142" t="e">
        <f t="shared" si="1"/>
        <v>#NUM!</v>
      </c>
      <c r="F15" s="143" t="e">
        <f t="shared" si="11"/>
        <v>#NUM!</v>
      </c>
      <c r="G15" s="127"/>
      <c r="H15" s="33">
        <v>6</v>
      </c>
      <c r="I15" s="34">
        <f t="shared" si="21"/>
        <v>46447</v>
      </c>
      <c r="J15" s="141" t="e">
        <f t="shared" si="2"/>
        <v>#NUM!</v>
      </c>
      <c r="K15" s="142" t="e">
        <f t="shared" si="12"/>
        <v>#NUM!</v>
      </c>
      <c r="L15" s="144" t="e">
        <f t="shared" si="3"/>
        <v>#NUM!</v>
      </c>
      <c r="M15" s="143" t="e">
        <f t="shared" si="13"/>
        <v>#NUM!</v>
      </c>
      <c r="O15" s="33">
        <v>6</v>
      </c>
      <c r="P15" s="34">
        <f t="shared" si="22"/>
        <v>46447</v>
      </c>
      <c r="Q15" s="141" t="e">
        <f t="shared" si="4"/>
        <v>#NUM!</v>
      </c>
      <c r="R15" s="142" t="e">
        <f t="shared" si="14"/>
        <v>#NUM!</v>
      </c>
      <c r="S15" s="144" t="e">
        <f t="shared" si="5"/>
        <v>#NUM!</v>
      </c>
      <c r="T15" s="143" t="e">
        <f t="shared" si="15"/>
        <v>#NUM!</v>
      </c>
      <c r="V15" s="33">
        <v>6</v>
      </c>
      <c r="W15" s="34">
        <f t="shared" si="23"/>
        <v>46447</v>
      </c>
      <c r="X15" s="141" t="e">
        <f t="shared" si="6"/>
        <v>#NUM!</v>
      </c>
      <c r="Y15" s="142" t="e">
        <f t="shared" si="16"/>
        <v>#NUM!</v>
      </c>
      <c r="Z15" s="144" t="e">
        <f t="shared" si="7"/>
        <v>#NUM!</v>
      </c>
      <c r="AA15" s="143" t="e">
        <f t="shared" si="17"/>
        <v>#NUM!</v>
      </c>
      <c r="AC15" s="33">
        <v>6</v>
      </c>
      <c r="AD15" s="34">
        <f t="shared" si="24"/>
        <v>46447</v>
      </c>
      <c r="AE15" s="141" t="e">
        <f t="shared" si="8"/>
        <v>#VALUE!</v>
      </c>
      <c r="AF15" s="142" t="e">
        <f t="shared" si="18"/>
        <v>#VALUE!</v>
      </c>
      <c r="AG15" s="144" t="e">
        <f t="shared" si="9"/>
        <v>#VALUE!</v>
      </c>
      <c r="AH15" s="143" t="e">
        <f t="shared" si="19"/>
        <v>#VALUE!</v>
      </c>
    </row>
    <row r="16" spans="1:34" x14ac:dyDescent="0.45">
      <c r="A16" s="33">
        <v>7</v>
      </c>
      <c r="B16" s="34">
        <f t="shared" si="20"/>
        <v>46478</v>
      </c>
      <c r="C16" s="141" t="e">
        <f t="shared" si="0"/>
        <v>#NUM!</v>
      </c>
      <c r="D16" s="142" t="e">
        <f t="shared" si="10"/>
        <v>#NUM!</v>
      </c>
      <c r="E16" s="142" t="e">
        <f t="shared" si="1"/>
        <v>#NUM!</v>
      </c>
      <c r="F16" s="143" t="e">
        <f t="shared" si="11"/>
        <v>#NUM!</v>
      </c>
      <c r="G16" s="127"/>
      <c r="H16" s="33">
        <v>7</v>
      </c>
      <c r="I16" s="34">
        <f t="shared" si="21"/>
        <v>46478</v>
      </c>
      <c r="J16" s="141" t="e">
        <f t="shared" si="2"/>
        <v>#NUM!</v>
      </c>
      <c r="K16" s="142" t="e">
        <f t="shared" si="12"/>
        <v>#NUM!</v>
      </c>
      <c r="L16" s="144" t="e">
        <f t="shared" si="3"/>
        <v>#NUM!</v>
      </c>
      <c r="M16" s="143" t="e">
        <f t="shared" si="13"/>
        <v>#NUM!</v>
      </c>
      <c r="O16" s="33">
        <v>7</v>
      </c>
      <c r="P16" s="34">
        <f t="shared" si="22"/>
        <v>46478</v>
      </c>
      <c r="Q16" s="141" t="e">
        <f t="shared" si="4"/>
        <v>#NUM!</v>
      </c>
      <c r="R16" s="142" t="e">
        <f t="shared" si="14"/>
        <v>#NUM!</v>
      </c>
      <c r="S16" s="144" t="e">
        <f t="shared" si="5"/>
        <v>#NUM!</v>
      </c>
      <c r="T16" s="143" t="e">
        <f t="shared" si="15"/>
        <v>#NUM!</v>
      </c>
      <c r="V16" s="33">
        <v>7</v>
      </c>
      <c r="W16" s="34">
        <f t="shared" si="23"/>
        <v>46478</v>
      </c>
      <c r="X16" s="141" t="e">
        <f t="shared" si="6"/>
        <v>#NUM!</v>
      </c>
      <c r="Y16" s="142" t="e">
        <f t="shared" si="16"/>
        <v>#NUM!</v>
      </c>
      <c r="Z16" s="144" t="e">
        <f t="shared" si="7"/>
        <v>#NUM!</v>
      </c>
      <c r="AA16" s="143" t="e">
        <f t="shared" si="17"/>
        <v>#NUM!</v>
      </c>
      <c r="AC16" s="33">
        <v>7</v>
      </c>
      <c r="AD16" s="34">
        <f t="shared" si="24"/>
        <v>46478</v>
      </c>
      <c r="AE16" s="141" t="e">
        <f t="shared" si="8"/>
        <v>#VALUE!</v>
      </c>
      <c r="AF16" s="142" t="e">
        <f t="shared" si="18"/>
        <v>#VALUE!</v>
      </c>
      <c r="AG16" s="144" t="e">
        <f t="shared" si="9"/>
        <v>#VALUE!</v>
      </c>
      <c r="AH16" s="143" t="e">
        <f t="shared" si="19"/>
        <v>#VALUE!</v>
      </c>
    </row>
    <row r="17" spans="1:34" x14ac:dyDescent="0.45">
      <c r="A17" s="33">
        <v>8</v>
      </c>
      <c r="B17" s="34">
        <f t="shared" si="20"/>
        <v>46508</v>
      </c>
      <c r="C17" s="141" t="e">
        <f t="shared" si="0"/>
        <v>#NUM!</v>
      </c>
      <c r="D17" s="142" t="e">
        <f t="shared" si="10"/>
        <v>#NUM!</v>
      </c>
      <c r="E17" s="142" t="e">
        <f t="shared" si="1"/>
        <v>#NUM!</v>
      </c>
      <c r="F17" s="143" t="e">
        <f t="shared" si="11"/>
        <v>#NUM!</v>
      </c>
      <c r="G17" s="127"/>
      <c r="H17" s="33">
        <v>8</v>
      </c>
      <c r="I17" s="34">
        <f t="shared" si="21"/>
        <v>46508</v>
      </c>
      <c r="J17" s="141" t="e">
        <f t="shared" si="2"/>
        <v>#NUM!</v>
      </c>
      <c r="K17" s="142" t="e">
        <f t="shared" si="12"/>
        <v>#NUM!</v>
      </c>
      <c r="L17" s="144" t="e">
        <f t="shared" si="3"/>
        <v>#NUM!</v>
      </c>
      <c r="M17" s="143" t="e">
        <f t="shared" si="13"/>
        <v>#NUM!</v>
      </c>
      <c r="O17" s="33">
        <v>8</v>
      </c>
      <c r="P17" s="34">
        <f t="shared" si="22"/>
        <v>46508</v>
      </c>
      <c r="Q17" s="141" t="e">
        <f t="shared" si="4"/>
        <v>#NUM!</v>
      </c>
      <c r="R17" s="142" t="e">
        <f t="shared" si="14"/>
        <v>#NUM!</v>
      </c>
      <c r="S17" s="144" t="e">
        <f t="shared" si="5"/>
        <v>#NUM!</v>
      </c>
      <c r="T17" s="143" t="e">
        <f t="shared" si="15"/>
        <v>#NUM!</v>
      </c>
      <c r="V17" s="33">
        <v>8</v>
      </c>
      <c r="W17" s="34">
        <f t="shared" si="23"/>
        <v>46508</v>
      </c>
      <c r="X17" s="141" t="e">
        <f t="shared" si="6"/>
        <v>#NUM!</v>
      </c>
      <c r="Y17" s="142" t="e">
        <f t="shared" si="16"/>
        <v>#NUM!</v>
      </c>
      <c r="Z17" s="144" t="e">
        <f t="shared" si="7"/>
        <v>#NUM!</v>
      </c>
      <c r="AA17" s="143" t="e">
        <f t="shared" si="17"/>
        <v>#NUM!</v>
      </c>
      <c r="AC17" s="33">
        <v>8</v>
      </c>
      <c r="AD17" s="34">
        <f t="shared" si="24"/>
        <v>46508</v>
      </c>
      <c r="AE17" s="141" t="e">
        <f t="shared" si="8"/>
        <v>#VALUE!</v>
      </c>
      <c r="AF17" s="142" t="e">
        <f t="shared" si="18"/>
        <v>#VALUE!</v>
      </c>
      <c r="AG17" s="144" t="e">
        <f t="shared" si="9"/>
        <v>#VALUE!</v>
      </c>
      <c r="AH17" s="143" t="e">
        <f t="shared" si="19"/>
        <v>#VALUE!</v>
      </c>
    </row>
    <row r="18" spans="1:34" x14ac:dyDescent="0.45">
      <c r="A18" s="33">
        <v>9</v>
      </c>
      <c r="B18" s="34">
        <f t="shared" si="20"/>
        <v>46539</v>
      </c>
      <c r="C18" s="141" t="e">
        <f t="shared" si="0"/>
        <v>#NUM!</v>
      </c>
      <c r="D18" s="142" t="e">
        <f t="shared" si="10"/>
        <v>#NUM!</v>
      </c>
      <c r="E18" s="142" t="e">
        <f t="shared" si="1"/>
        <v>#NUM!</v>
      </c>
      <c r="F18" s="143" t="e">
        <f t="shared" si="11"/>
        <v>#NUM!</v>
      </c>
      <c r="G18" s="127"/>
      <c r="H18" s="33">
        <v>9</v>
      </c>
      <c r="I18" s="34">
        <f t="shared" si="21"/>
        <v>46539</v>
      </c>
      <c r="J18" s="141" t="e">
        <f t="shared" si="2"/>
        <v>#NUM!</v>
      </c>
      <c r="K18" s="142" t="e">
        <f t="shared" si="12"/>
        <v>#NUM!</v>
      </c>
      <c r="L18" s="144" t="e">
        <f t="shared" si="3"/>
        <v>#NUM!</v>
      </c>
      <c r="M18" s="143" t="e">
        <f t="shared" si="13"/>
        <v>#NUM!</v>
      </c>
      <c r="O18" s="33">
        <v>9</v>
      </c>
      <c r="P18" s="34">
        <f t="shared" si="22"/>
        <v>46539</v>
      </c>
      <c r="Q18" s="141" t="e">
        <f t="shared" si="4"/>
        <v>#NUM!</v>
      </c>
      <c r="R18" s="142" t="e">
        <f t="shared" si="14"/>
        <v>#NUM!</v>
      </c>
      <c r="S18" s="144" t="e">
        <f t="shared" si="5"/>
        <v>#NUM!</v>
      </c>
      <c r="T18" s="143" t="e">
        <f t="shared" si="15"/>
        <v>#NUM!</v>
      </c>
      <c r="V18" s="33">
        <v>9</v>
      </c>
      <c r="W18" s="34">
        <f t="shared" si="23"/>
        <v>46539</v>
      </c>
      <c r="X18" s="141" t="e">
        <f t="shared" si="6"/>
        <v>#NUM!</v>
      </c>
      <c r="Y18" s="142" t="e">
        <f t="shared" si="16"/>
        <v>#NUM!</v>
      </c>
      <c r="Z18" s="144" t="e">
        <f t="shared" si="7"/>
        <v>#NUM!</v>
      </c>
      <c r="AA18" s="143" t="e">
        <f t="shared" si="17"/>
        <v>#NUM!</v>
      </c>
      <c r="AC18" s="33">
        <v>9</v>
      </c>
      <c r="AD18" s="34">
        <f t="shared" si="24"/>
        <v>46539</v>
      </c>
      <c r="AE18" s="141" t="e">
        <f t="shared" si="8"/>
        <v>#VALUE!</v>
      </c>
      <c r="AF18" s="142" t="e">
        <f t="shared" si="18"/>
        <v>#VALUE!</v>
      </c>
      <c r="AG18" s="144" t="e">
        <f t="shared" si="9"/>
        <v>#VALUE!</v>
      </c>
      <c r="AH18" s="143" t="e">
        <f t="shared" si="19"/>
        <v>#VALUE!</v>
      </c>
    </row>
    <row r="19" spans="1:34" x14ac:dyDescent="0.45">
      <c r="A19" s="33">
        <v>10</v>
      </c>
      <c r="B19" s="34">
        <f t="shared" si="20"/>
        <v>46569</v>
      </c>
      <c r="C19" s="141" t="e">
        <f t="shared" si="0"/>
        <v>#NUM!</v>
      </c>
      <c r="D19" s="142" t="e">
        <f t="shared" si="10"/>
        <v>#NUM!</v>
      </c>
      <c r="E19" s="142" t="e">
        <f t="shared" si="1"/>
        <v>#NUM!</v>
      </c>
      <c r="F19" s="143" t="e">
        <f t="shared" si="11"/>
        <v>#NUM!</v>
      </c>
      <c r="G19" s="127"/>
      <c r="H19" s="33">
        <v>10</v>
      </c>
      <c r="I19" s="34">
        <f t="shared" si="21"/>
        <v>46569</v>
      </c>
      <c r="J19" s="141" t="e">
        <f t="shared" si="2"/>
        <v>#NUM!</v>
      </c>
      <c r="K19" s="142" t="e">
        <f t="shared" si="12"/>
        <v>#NUM!</v>
      </c>
      <c r="L19" s="144" t="e">
        <f t="shared" si="3"/>
        <v>#NUM!</v>
      </c>
      <c r="M19" s="143" t="e">
        <f t="shared" si="13"/>
        <v>#NUM!</v>
      </c>
      <c r="O19" s="33">
        <v>10</v>
      </c>
      <c r="P19" s="34">
        <f t="shared" si="22"/>
        <v>46569</v>
      </c>
      <c r="Q19" s="141" t="e">
        <f t="shared" si="4"/>
        <v>#NUM!</v>
      </c>
      <c r="R19" s="142" t="e">
        <f t="shared" si="14"/>
        <v>#NUM!</v>
      </c>
      <c r="S19" s="144" t="e">
        <f t="shared" si="5"/>
        <v>#NUM!</v>
      </c>
      <c r="T19" s="143" t="e">
        <f t="shared" si="15"/>
        <v>#NUM!</v>
      </c>
      <c r="V19" s="33">
        <v>10</v>
      </c>
      <c r="W19" s="34">
        <f t="shared" si="23"/>
        <v>46569</v>
      </c>
      <c r="X19" s="141" t="e">
        <f t="shared" si="6"/>
        <v>#NUM!</v>
      </c>
      <c r="Y19" s="142" t="e">
        <f t="shared" si="16"/>
        <v>#NUM!</v>
      </c>
      <c r="Z19" s="144" t="e">
        <f t="shared" si="7"/>
        <v>#NUM!</v>
      </c>
      <c r="AA19" s="143" t="e">
        <f t="shared" si="17"/>
        <v>#NUM!</v>
      </c>
      <c r="AC19" s="33">
        <v>10</v>
      </c>
      <c r="AD19" s="34">
        <f t="shared" si="24"/>
        <v>46569</v>
      </c>
      <c r="AE19" s="141" t="e">
        <f t="shared" si="8"/>
        <v>#VALUE!</v>
      </c>
      <c r="AF19" s="142" t="e">
        <f t="shared" si="18"/>
        <v>#VALUE!</v>
      </c>
      <c r="AG19" s="144" t="e">
        <f t="shared" si="9"/>
        <v>#VALUE!</v>
      </c>
      <c r="AH19" s="143" t="e">
        <f t="shared" si="19"/>
        <v>#VALUE!</v>
      </c>
    </row>
    <row r="20" spans="1:34" x14ac:dyDescent="0.45">
      <c r="A20" s="33">
        <v>11</v>
      </c>
      <c r="B20" s="34">
        <f t="shared" si="20"/>
        <v>46600</v>
      </c>
      <c r="C20" s="141" t="e">
        <f t="shared" si="0"/>
        <v>#NUM!</v>
      </c>
      <c r="D20" s="142" t="e">
        <f t="shared" si="10"/>
        <v>#NUM!</v>
      </c>
      <c r="E20" s="142" t="e">
        <f t="shared" si="1"/>
        <v>#NUM!</v>
      </c>
      <c r="F20" s="143" t="e">
        <f t="shared" si="11"/>
        <v>#NUM!</v>
      </c>
      <c r="G20" s="127"/>
      <c r="H20" s="33">
        <v>11</v>
      </c>
      <c r="I20" s="34">
        <f t="shared" si="21"/>
        <v>46600</v>
      </c>
      <c r="J20" s="141" t="e">
        <f t="shared" si="2"/>
        <v>#NUM!</v>
      </c>
      <c r="K20" s="142" t="e">
        <f t="shared" si="12"/>
        <v>#NUM!</v>
      </c>
      <c r="L20" s="144" t="e">
        <f t="shared" si="3"/>
        <v>#NUM!</v>
      </c>
      <c r="M20" s="143" t="e">
        <f t="shared" si="13"/>
        <v>#NUM!</v>
      </c>
      <c r="O20" s="33">
        <v>11</v>
      </c>
      <c r="P20" s="34">
        <f t="shared" si="22"/>
        <v>46600</v>
      </c>
      <c r="Q20" s="141" t="e">
        <f t="shared" si="4"/>
        <v>#NUM!</v>
      </c>
      <c r="R20" s="142" t="e">
        <f t="shared" si="14"/>
        <v>#NUM!</v>
      </c>
      <c r="S20" s="144" t="e">
        <f t="shared" si="5"/>
        <v>#NUM!</v>
      </c>
      <c r="T20" s="143" t="e">
        <f t="shared" si="15"/>
        <v>#NUM!</v>
      </c>
      <c r="V20" s="33">
        <v>11</v>
      </c>
      <c r="W20" s="34">
        <f t="shared" si="23"/>
        <v>46600</v>
      </c>
      <c r="X20" s="141" t="e">
        <f t="shared" si="6"/>
        <v>#NUM!</v>
      </c>
      <c r="Y20" s="142" t="e">
        <f t="shared" si="16"/>
        <v>#NUM!</v>
      </c>
      <c r="Z20" s="144" t="e">
        <f t="shared" si="7"/>
        <v>#NUM!</v>
      </c>
      <c r="AA20" s="143" t="e">
        <f t="shared" si="17"/>
        <v>#NUM!</v>
      </c>
      <c r="AC20" s="33">
        <v>11</v>
      </c>
      <c r="AD20" s="34">
        <f t="shared" si="24"/>
        <v>46600</v>
      </c>
      <c r="AE20" s="141" t="e">
        <f t="shared" si="8"/>
        <v>#VALUE!</v>
      </c>
      <c r="AF20" s="142" t="e">
        <f t="shared" si="18"/>
        <v>#VALUE!</v>
      </c>
      <c r="AG20" s="144" t="e">
        <f t="shared" si="9"/>
        <v>#VALUE!</v>
      </c>
      <c r="AH20" s="143" t="e">
        <f t="shared" si="19"/>
        <v>#VALUE!</v>
      </c>
    </row>
    <row r="21" spans="1:34" ht="14.65" thickBot="1" x14ac:dyDescent="0.5">
      <c r="A21" s="40">
        <v>12</v>
      </c>
      <c r="B21" s="41">
        <f t="shared" si="20"/>
        <v>46631</v>
      </c>
      <c r="C21" s="145" t="e">
        <f t="shared" si="0"/>
        <v>#NUM!</v>
      </c>
      <c r="D21" s="146" t="e">
        <f t="shared" si="10"/>
        <v>#NUM!</v>
      </c>
      <c r="E21" s="146" t="e">
        <f t="shared" si="1"/>
        <v>#NUM!</v>
      </c>
      <c r="F21" s="147" t="e">
        <f t="shared" si="11"/>
        <v>#NUM!</v>
      </c>
      <c r="G21" s="127"/>
      <c r="H21" s="40">
        <v>12</v>
      </c>
      <c r="I21" s="41">
        <f t="shared" si="21"/>
        <v>46631</v>
      </c>
      <c r="J21" s="145" t="e">
        <f t="shared" si="2"/>
        <v>#NUM!</v>
      </c>
      <c r="K21" s="146" t="e">
        <f t="shared" si="12"/>
        <v>#NUM!</v>
      </c>
      <c r="L21" s="148" t="e">
        <f t="shared" si="3"/>
        <v>#NUM!</v>
      </c>
      <c r="M21" s="147" t="e">
        <f t="shared" si="13"/>
        <v>#NUM!</v>
      </c>
      <c r="O21" s="40">
        <v>12</v>
      </c>
      <c r="P21" s="41">
        <f t="shared" si="22"/>
        <v>46631</v>
      </c>
      <c r="Q21" s="145" t="e">
        <f t="shared" si="4"/>
        <v>#NUM!</v>
      </c>
      <c r="R21" s="146" t="e">
        <f t="shared" si="14"/>
        <v>#NUM!</v>
      </c>
      <c r="S21" s="148" t="e">
        <f t="shared" si="5"/>
        <v>#NUM!</v>
      </c>
      <c r="T21" s="147" t="e">
        <f t="shared" si="15"/>
        <v>#NUM!</v>
      </c>
      <c r="V21" s="40">
        <v>12</v>
      </c>
      <c r="W21" s="41">
        <f t="shared" si="23"/>
        <v>46631</v>
      </c>
      <c r="X21" s="145" t="e">
        <f t="shared" si="6"/>
        <v>#NUM!</v>
      </c>
      <c r="Y21" s="146" t="e">
        <f t="shared" si="16"/>
        <v>#NUM!</v>
      </c>
      <c r="Z21" s="148" t="e">
        <f t="shared" si="7"/>
        <v>#NUM!</v>
      </c>
      <c r="AA21" s="147" t="e">
        <f t="shared" si="17"/>
        <v>#NUM!</v>
      </c>
      <c r="AC21" s="40">
        <v>12</v>
      </c>
      <c r="AD21" s="41">
        <f t="shared" si="24"/>
        <v>46631</v>
      </c>
      <c r="AE21" s="145" t="e">
        <f t="shared" si="8"/>
        <v>#VALUE!</v>
      </c>
      <c r="AF21" s="146" t="e">
        <f t="shared" si="18"/>
        <v>#VALUE!</v>
      </c>
      <c r="AG21" s="148" t="e">
        <f t="shared" si="9"/>
        <v>#VALUE!</v>
      </c>
      <c r="AH21" s="147" t="e">
        <f t="shared" si="19"/>
        <v>#VALUE!</v>
      </c>
    </row>
    <row r="22" spans="1:34" x14ac:dyDescent="0.45">
      <c r="A22" s="47">
        <v>13</v>
      </c>
      <c r="B22" s="34">
        <f t="shared" si="20"/>
        <v>46661</v>
      </c>
      <c r="C22" s="149" t="e">
        <f t="shared" si="0"/>
        <v>#NUM!</v>
      </c>
      <c r="D22" s="138" t="e">
        <f t="shared" si="10"/>
        <v>#NUM!</v>
      </c>
      <c r="E22" s="138" t="e">
        <f t="shared" si="1"/>
        <v>#NUM!</v>
      </c>
      <c r="F22" s="139" t="e">
        <f t="shared" si="11"/>
        <v>#NUM!</v>
      </c>
      <c r="G22" s="127"/>
      <c r="H22" s="26">
        <v>13</v>
      </c>
      <c r="I22" s="34">
        <f t="shared" si="21"/>
        <v>46661</v>
      </c>
      <c r="J22" s="137" t="e">
        <f t="shared" si="2"/>
        <v>#NUM!</v>
      </c>
      <c r="K22" s="138" t="e">
        <f t="shared" si="12"/>
        <v>#NUM!</v>
      </c>
      <c r="L22" s="140" t="e">
        <f t="shared" si="3"/>
        <v>#NUM!</v>
      </c>
      <c r="M22" s="139" t="e">
        <f t="shared" si="13"/>
        <v>#NUM!</v>
      </c>
      <c r="O22" s="26">
        <v>13</v>
      </c>
      <c r="P22" s="34">
        <f t="shared" si="22"/>
        <v>46661</v>
      </c>
      <c r="Q22" s="137" t="e">
        <f t="shared" si="4"/>
        <v>#NUM!</v>
      </c>
      <c r="R22" s="138" t="e">
        <f t="shared" si="14"/>
        <v>#NUM!</v>
      </c>
      <c r="S22" s="140" t="e">
        <f t="shared" si="5"/>
        <v>#NUM!</v>
      </c>
      <c r="T22" s="139" t="e">
        <f t="shared" si="15"/>
        <v>#NUM!</v>
      </c>
      <c r="V22" s="26">
        <v>13</v>
      </c>
      <c r="W22" s="34">
        <f t="shared" si="23"/>
        <v>46661</v>
      </c>
      <c r="X22" s="137" t="e">
        <f t="shared" si="6"/>
        <v>#NUM!</v>
      </c>
      <c r="Y22" s="138" t="e">
        <f t="shared" si="16"/>
        <v>#NUM!</v>
      </c>
      <c r="Z22" s="140" t="e">
        <f t="shared" si="7"/>
        <v>#NUM!</v>
      </c>
      <c r="AA22" s="139" t="e">
        <f t="shared" si="17"/>
        <v>#NUM!</v>
      </c>
      <c r="AC22" s="26">
        <v>13</v>
      </c>
      <c r="AD22" s="34">
        <f t="shared" si="24"/>
        <v>46661</v>
      </c>
      <c r="AE22" s="137" t="e">
        <f t="shared" si="8"/>
        <v>#VALUE!</v>
      </c>
      <c r="AF22" s="138" t="e">
        <f t="shared" si="18"/>
        <v>#VALUE!</v>
      </c>
      <c r="AG22" s="140" t="e">
        <f t="shared" si="9"/>
        <v>#VALUE!</v>
      </c>
      <c r="AH22" s="139" t="e">
        <f t="shared" si="19"/>
        <v>#VALUE!</v>
      </c>
    </row>
    <row r="23" spans="1:34" x14ac:dyDescent="0.45">
      <c r="A23" s="47">
        <v>14</v>
      </c>
      <c r="B23" s="34">
        <f t="shared" si="20"/>
        <v>46692</v>
      </c>
      <c r="C23" s="150" t="e">
        <f t="shared" si="0"/>
        <v>#NUM!</v>
      </c>
      <c r="D23" s="142" t="e">
        <f t="shared" si="10"/>
        <v>#NUM!</v>
      </c>
      <c r="E23" s="142" t="e">
        <f t="shared" si="1"/>
        <v>#NUM!</v>
      </c>
      <c r="F23" s="143" t="e">
        <f t="shared" si="11"/>
        <v>#NUM!</v>
      </c>
      <c r="G23" s="127"/>
      <c r="H23" s="33">
        <v>14</v>
      </c>
      <c r="I23" s="34">
        <f t="shared" si="21"/>
        <v>46692</v>
      </c>
      <c r="J23" s="141" t="e">
        <f t="shared" si="2"/>
        <v>#NUM!</v>
      </c>
      <c r="K23" s="142" t="e">
        <f t="shared" si="12"/>
        <v>#NUM!</v>
      </c>
      <c r="L23" s="144" t="e">
        <f t="shared" si="3"/>
        <v>#NUM!</v>
      </c>
      <c r="M23" s="143" t="e">
        <f t="shared" si="13"/>
        <v>#NUM!</v>
      </c>
      <c r="O23" s="33">
        <v>14</v>
      </c>
      <c r="P23" s="34">
        <f t="shared" si="22"/>
        <v>46692</v>
      </c>
      <c r="Q23" s="141" t="e">
        <f t="shared" si="4"/>
        <v>#NUM!</v>
      </c>
      <c r="R23" s="142" t="e">
        <f t="shared" si="14"/>
        <v>#NUM!</v>
      </c>
      <c r="S23" s="144" t="e">
        <f t="shared" si="5"/>
        <v>#NUM!</v>
      </c>
      <c r="T23" s="143" t="e">
        <f t="shared" si="15"/>
        <v>#NUM!</v>
      </c>
      <c r="V23" s="33">
        <v>14</v>
      </c>
      <c r="W23" s="34">
        <f t="shared" si="23"/>
        <v>46692</v>
      </c>
      <c r="X23" s="141" t="e">
        <f t="shared" si="6"/>
        <v>#NUM!</v>
      </c>
      <c r="Y23" s="142" t="e">
        <f t="shared" si="16"/>
        <v>#NUM!</v>
      </c>
      <c r="Z23" s="144" t="e">
        <f t="shared" si="7"/>
        <v>#NUM!</v>
      </c>
      <c r="AA23" s="143" t="e">
        <f t="shared" si="17"/>
        <v>#NUM!</v>
      </c>
      <c r="AC23" s="33">
        <v>14</v>
      </c>
      <c r="AD23" s="34">
        <f t="shared" si="24"/>
        <v>46692</v>
      </c>
      <c r="AE23" s="141" t="e">
        <f t="shared" si="8"/>
        <v>#VALUE!</v>
      </c>
      <c r="AF23" s="142" t="e">
        <f t="shared" si="18"/>
        <v>#VALUE!</v>
      </c>
      <c r="AG23" s="144" t="e">
        <f t="shared" si="9"/>
        <v>#VALUE!</v>
      </c>
      <c r="AH23" s="143" t="e">
        <f t="shared" si="19"/>
        <v>#VALUE!</v>
      </c>
    </row>
    <row r="24" spans="1:34" x14ac:dyDescent="0.45">
      <c r="A24" s="47">
        <v>15</v>
      </c>
      <c r="B24" s="34">
        <f t="shared" si="20"/>
        <v>46722</v>
      </c>
      <c r="C24" s="150" t="e">
        <f t="shared" si="0"/>
        <v>#NUM!</v>
      </c>
      <c r="D24" s="142" t="e">
        <f t="shared" si="10"/>
        <v>#NUM!</v>
      </c>
      <c r="E24" s="142" t="e">
        <f t="shared" si="1"/>
        <v>#NUM!</v>
      </c>
      <c r="F24" s="143" t="e">
        <f t="shared" si="11"/>
        <v>#NUM!</v>
      </c>
      <c r="G24" s="127"/>
      <c r="H24" s="33">
        <v>15</v>
      </c>
      <c r="I24" s="34">
        <f t="shared" si="21"/>
        <v>46722</v>
      </c>
      <c r="J24" s="141" t="e">
        <f t="shared" si="2"/>
        <v>#NUM!</v>
      </c>
      <c r="K24" s="142" t="e">
        <f t="shared" si="12"/>
        <v>#NUM!</v>
      </c>
      <c r="L24" s="144" t="e">
        <f t="shared" si="3"/>
        <v>#NUM!</v>
      </c>
      <c r="M24" s="143" t="e">
        <f t="shared" si="13"/>
        <v>#NUM!</v>
      </c>
      <c r="O24" s="33">
        <v>15</v>
      </c>
      <c r="P24" s="34">
        <f t="shared" si="22"/>
        <v>46722</v>
      </c>
      <c r="Q24" s="141" t="e">
        <f t="shared" si="4"/>
        <v>#NUM!</v>
      </c>
      <c r="R24" s="142" t="e">
        <f t="shared" si="14"/>
        <v>#NUM!</v>
      </c>
      <c r="S24" s="144" t="e">
        <f t="shared" si="5"/>
        <v>#NUM!</v>
      </c>
      <c r="T24" s="143" t="e">
        <f t="shared" si="15"/>
        <v>#NUM!</v>
      </c>
      <c r="V24" s="33">
        <v>15</v>
      </c>
      <c r="W24" s="34">
        <f t="shared" si="23"/>
        <v>46722</v>
      </c>
      <c r="X24" s="141" t="e">
        <f t="shared" si="6"/>
        <v>#NUM!</v>
      </c>
      <c r="Y24" s="142" t="e">
        <f t="shared" si="16"/>
        <v>#NUM!</v>
      </c>
      <c r="Z24" s="144" t="e">
        <f t="shared" si="7"/>
        <v>#NUM!</v>
      </c>
      <c r="AA24" s="143" t="e">
        <f t="shared" si="17"/>
        <v>#NUM!</v>
      </c>
      <c r="AC24" s="33">
        <v>15</v>
      </c>
      <c r="AD24" s="34">
        <f t="shared" si="24"/>
        <v>46722</v>
      </c>
      <c r="AE24" s="141" t="e">
        <f t="shared" si="8"/>
        <v>#VALUE!</v>
      </c>
      <c r="AF24" s="142" t="e">
        <f t="shared" si="18"/>
        <v>#VALUE!</v>
      </c>
      <c r="AG24" s="144" t="e">
        <f t="shared" si="9"/>
        <v>#VALUE!</v>
      </c>
      <c r="AH24" s="143" t="e">
        <f t="shared" si="19"/>
        <v>#VALUE!</v>
      </c>
    </row>
    <row r="25" spans="1:34" x14ac:dyDescent="0.45">
      <c r="A25" s="47">
        <v>16</v>
      </c>
      <c r="B25" s="34">
        <f t="shared" si="20"/>
        <v>46753</v>
      </c>
      <c r="C25" s="150" t="e">
        <f t="shared" si="0"/>
        <v>#NUM!</v>
      </c>
      <c r="D25" s="142" t="e">
        <f t="shared" si="10"/>
        <v>#NUM!</v>
      </c>
      <c r="E25" s="142" t="e">
        <f t="shared" si="1"/>
        <v>#NUM!</v>
      </c>
      <c r="F25" s="143" t="e">
        <f t="shared" si="11"/>
        <v>#NUM!</v>
      </c>
      <c r="G25" s="127"/>
      <c r="H25" s="33">
        <v>16</v>
      </c>
      <c r="I25" s="34">
        <f t="shared" si="21"/>
        <v>46753</v>
      </c>
      <c r="J25" s="141" t="e">
        <f t="shared" si="2"/>
        <v>#NUM!</v>
      </c>
      <c r="K25" s="142" t="e">
        <f t="shared" si="12"/>
        <v>#NUM!</v>
      </c>
      <c r="L25" s="144" t="e">
        <f t="shared" si="3"/>
        <v>#NUM!</v>
      </c>
      <c r="M25" s="143" t="e">
        <f t="shared" si="13"/>
        <v>#NUM!</v>
      </c>
      <c r="O25" s="33">
        <v>16</v>
      </c>
      <c r="P25" s="34">
        <f t="shared" si="22"/>
        <v>46753</v>
      </c>
      <c r="Q25" s="141" t="e">
        <f t="shared" si="4"/>
        <v>#NUM!</v>
      </c>
      <c r="R25" s="142" t="e">
        <f t="shared" si="14"/>
        <v>#NUM!</v>
      </c>
      <c r="S25" s="144" t="e">
        <f t="shared" si="5"/>
        <v>#NUM!</v>
      </c>
      <c r="T25" s="143" t="e">
        <f t="shared" si="15"/>
        <v>#NUM!</v>
      </c>
      <c r="V25" s="33">
        <v>16</v>
      </c>
      <c r="W25" s="34">
        <f t="shared" si="23"/>
        <v>46753</v>
      </c>
      <c r="X25" s="141" t="e">
        <f t="shared" si="6"/>
        <v>#NUM!</v>
      </c>
      <c r="Y25" s="142" t="e">
        <f t="shared" si="16"/>
        <v>#NUM!</v>
      </c>
      <c r="Z25" s="144" t="e">
        <f t="shared" si="7"/>
        <v>#NUM!</v>
      </c>
      <c r="AA25" s="143" t="e">
        <f t="shared" si="17"/>
        <v>#NUM!</v>
      </c>
      <c r="AC25" s="33">
        <v>16</v>
      </c>
      <c r="AD25" s="34">
        <f t="shared" si="24"/>
        <v>46753</v>
      </c>
      <c r="AE25" s="141" t="e">
        <f t="shared" si="8"/>
        <v>#VALUE!</v>
      </c>
      <c r="AF25" s="142" t="e">
        <f t="shared" si="18"/>
        <v>#VALUE!</v>
      </c>
      <c r="AG25" s="144" t="e">
        <f t="shared" si="9"/>
        <v>#VALUE!</v>
      </c>
      <c r="AH25" s="143" t="e">
        <f t="shared" si="19"/>
        <v>#VALUE!</v>
      </c>
    </row>
    <row r="26" spans="1:34" x14ac:dyDescent="0.45">
      <c r="A26" s="47">
        <v>17</v>
      </c>
      <c r="B26" s="34">
        <f t="shared" si="20"/>
        <v>46784</v>
      </c>
      <c r="C26" s="150" t="e">
        <f t="shared" si="0"/>
        <v>#NUM!</v>
      </c>
      <c r="D26" s="142" t="e">
        <f t="shared" si="10"/>
        <v>#NUM!</v>
      </c>
      <c r="E26" s="142" t="e">
        <f t="shared" si="1"/>
        <v>#NUM!</v>
      </c>
      <c r="F26" s="143" t="e">
        <f t="shared" si="11"/>
        <v>#NUM!</v>
      </c>
      <c r="G26" s="127"/>
      <c r="H26" s="33">
        <v>17</v>
      </c>
      <c r="I26" s="34">
        <f t="shared" si="21"/>
        <v>46784</v>
      </c>
      <c r="J26" s="141" t="e">
        <f t="shared" si="2"/>
        <v>#NUM!</v>
      </c>
      <c r="K26" s="142" t="e">
        <f t="shared" si="12"/>
        <v>#NUM!</v>
      </c>
      <c r="L26" s="144" t="e">
        <f t="shared" si="3"/>
        <v>#NUM!</v>
      </c>
      <c r="M26" s="143" t="e">
        <f t="shared" si="13"/>
        <v>#NUM!</v>
      </c>
      <c r="O26" s="33">
        <v>17</v>
      </c>
      <c r="P26" s="34">
        <f t="shared" si="22"/>
        <v>46784</v>
      </c>
      <c r="Q26" s="141" t="e">
        <f t="shared" si="4"/>
        <v>#NUM!</v>
      </c>
      <c r="R26" s="142" t="e">
        <f t="shared" si="14"/>
        <v>#NUM!</v>
      </c>
      <c r="S26" s="144" t="e">
        <f t="shared" si="5"/>
        <v>#NUM!</v>
      </c>
      <c r="T26" s="143" t="e">
        <f t="shared" si="15"/>
        <v>#NUM!</v>
      </c>
      <c r="V26" s="33">
        <v>17</v>
      </c>
      <c r="W26" s="34">
        <f t="shared" si="23"/>
        <v>46784</v>
      </c>
      <c r="X26" s="141" t="e">
        <f t="shared" si="6"/>
        <v>#NUM!</v>
      </c>
      <c r="Y26" s="142" t="e">
        <f t="shared" si="16"/>
        <v>#NUM!</v>
      </c>
      <c r="Z26" s="144" t="e">
        <f t="shared" si="7"/>
        <v>#NUM!</v>
      </c>
      <c r="AA26" s="143" t="e">
        <f t="shared" si="17"/>
        <v>#NUM!</v>
      </c>
      <c r="AC26" s="33">
        <v>17</v>
      </c>
      <c r="AD26" s="34">
        <f t="shared" si="24"/>
        <v>46784</v>
      </c>
      <c r="AE26" s="141" t="e">
        <f t="shared" si="8"/>
        <v>#VALUE!</v>
      </c>
      <c r="AF26" s="142" t="e">
        <f t="shared" si="18"/>
        <v>#VALUE!</v>
      </c>
      <c r="AG26" s="144" t="e">
        <f t="shared" si="9"/>
        <v>#VALUE!</v>
      </c>
      <c r="AH26" s="143" t="e">
        <f t="shared" si="19"/>
        <v>#VALUE!</v>
      </c>
    </row>
    <row r="27" spans="1:34" x14ac:dyDescent="0.45">
      <c r="A27" s="47">
        <v>18</v>
      </c>
      <c r="B27" s="34">
        <f t="shared" si="20"/>
        <v>46813</v>
      </c>
      <c r="C27" s="150" t="e">
        <f t="shared" si="0"/>
        <v>#NUM!</v>
      </c>
      <c r="D27" s="142" t="e">
        <f t="shared" si="10"/>
        <v>#NUM!</v>
      </c>
      <c r="E27" s="142" t="e">
        <f t="shared" si="1"/>
        <v>#NUM!</v>
      </c>
      <c r="F27" s="143" t="e">
        <f t="shared" si="11"/>
        <v>#NUM!</v>
      </c>
      <c r="G27" s="127"/>
      <c r="H27" s="33">
        <v>18</v>
      </c>
      <c r="I27" s="34">
        <f t="shared" si="21"/>
        <v>46813</v>
      </c>
      <c r="J27" s="141" t="e">
        <f t="shared" si="2"/>
        <v>#NUM!</v>
      </c>
      <c r="K27" s="142" t="e">
        <f t="shared" si="12"/>
        <v>#NUM!</v>
      </c>
      <c r="L27" s="144" t="e">
        <f t="shared" si="3"/>
        <v>#NUM!</v>
      </c>
      <c r="M27" s="143" t="e">
        <f t="shared" si="13"/>
        <v>#NUM!</v>
      </c>
      <c r="O27" s="33">
        <v>18</v>
      </c>
      <c r="P27" s="34">
        <f t="shared" si="22"/>
        <v>46813</v>
      </c>
      <c r="Q27" s="141" t="e">
        <f t="shared" si="4"/>
        <v>#NUM!</v>
      </c>
      <c r="R27" s="142" t="e">
        <f t="shared" si="14"/>
        <v>#NUM!</v>
      </c>
      <c r="S27" s="144" t="e">
        <f t="shared" si="5"/>
        <v>#NUM!</v>
      </c>
      <c r="T27" s="143" t="e">
        <f t="shared" si="15"/>
        <v>#NUM!</v>
      </c>
      <c r="V27" s="33">
        <v>18</v>
      </c>
      <c r="W27" s="34">
        <f t="shared" si="23"/>
        <v>46813</v>
      </c>
      <c r="X27" s="141" t="e">
        <f t="shared" si="6"/>
        <v>#NUM!</v>
      </c>
      <c r="Y27" s="142" t="e">
        <f t="shared" si="16"/>
        <v>#NUM!</v>
      </c>
      <c r="Z27" s="144" t="e">
        <f t="shared" si="7"/>
        <v>#NUM!</v>
      </c>
      <c r="AA27" s="143" t="e">
        <f t="shared" si="17"/>
        <v>#NUM!</v>
      </c>
      <c r="AC27" s="33">
        <v>18</v>
      </c>
      <c r="AD27" s="34">
        <f t="shared" si="24"/>
        <v>46813</v>
      </c>
      <c r="AE27" s="141" t="e">
        <f t="shared" si="8"/>
        <v>#VALUE!</v>
      </c>
      <c r="AF27" s="142" t="e">
        <f t="shared" si="18"/>
        <v>#VALUE!</v>
      </c>
      <c r="AG27" s="144" t="e">
        <f t="shared" si="9"/>
        <v>#VALUE!</v>
      </c>
      <c r="AH27" s="143" t="e">
        <f t="shared" si="19"/>
        <v>#VALUE!</v>
      </c>
    </row>
    <row r="28" spans="1:34" x14ac:dyDescent="0.45">
      <c r="A28" s="47">
        <v>19</v>
      </c>
      <c r="B28" s="34">
        <f t="shared" si="20"/>
        <v>46844</v>
      </c>
      <c r="C28" s="150" t="e">
        <f t="shared" si="0"/>
        <v>#NUM!</v>
      </c>
      <c r="D28" s="142" t="e">
        <f t="shared" si="10"/>
        <v>#NUM!</v>
      </c>
      <c r="E28" s="142" t="e">
        <f t="shared" si="1"/>
        <v>#NUM!</v>
      </c>
      <c r="F28" s="143" t="e">
        <f t="shared" si="11"/>
        <v>#NUM!</v>
      </c>
      <c r="G28" s="127"/>
      <c r="H28" s="33">
        <v>19</v>
      </c>
      <c r="I28" s="34">
        <f t="shared" si="21"/>
        <v>46844</v>
      </c>
      <c r="J28" s="141" t="e">
        <f t="shared" si="2"/>
        <v>#NUM!</v>
      </c>
      <c r="K28" s="142" t="e">
        <f t="shared" si="12"/>
        <v>#NUM!</v>
      </c>
      <c r="L28" s="144" t="e">
        <f t="shared" si="3"/>
        <v>#NUM!</v>
      </c>
      <c r="M28" s="143" t="e">
        <f t="shared" si="13"/>
        <v>#NUM!</v>
      </c>
      <c r="O28" s="33">
        <v>19</v>
      </c>
      <c r="P28" s="34">
        <f t="shared" si="22"/>
        <v>46844</v>
      </c>
      <c r="Q28" s="141" t="e">
        <f t="shared" si="4"/>
        <v>#NUM!</v>
      </c>
      <c r="R28" s="142" t="e">
        <f t="shared" si="14"/>
        <v>#NUM!</v>
      </c>
      <c r="S28" s="144" t="e">
        <f t="shared" si="5"/>
        <v>#NUM!</v>
      </c>
      <c r="T28" s="143" t="e">
        <f t="shared" si="15"/>
        <v>#NUM!</v>
      </c>
      <c r="V28" s="33">
        <v>19</v>
      </c>
      <c r="W28" s="34">
        <f t="shared" si="23"/>
        <v>46844</v>
      </c>
      <c r="X28" s="141" t="e">
        <f t="shared" si="6"/>
        <v>#NUM!</v>
      </c>
      <c r="Y28" s="142" t="e">
        <f t="shared" si="16"/>
        <v>#NUM!</v>
      </c>
      <c r="Z28" s="144" t="e">
        <f t="shared" si="7"/>
        <v>#NUM!</v>
      </c>
      <c r="AA28" s="143" t="e">
        <f t="shared" si="17"/>
        <v>#NUM!</v>
      </c>
      <c r="AC28" s="33">
        <v>19</v>
      </c>
      <c r="AD28" s="34">
        <f t="shared" si="24"/>
        <v>46844</v>
      </c>
      <c r="AE28" s="141" t="e">
        <f t="shared" si="8"/>
        <v>#VALUE!</v>
      </c>
      <c r="AF28" s="142" t="e">
        <f t="shared" si="18"/>
        <v>#VALUE!</v>
      </c>
      <c r="AG28" s="144" t="e">
        <f t="shared" si="9"/>
        <v>#VALUE!</v>
      </c>
      <c r="AH28" s="143" t="e">
        <f t="shared" si="19"/>
        <v>#VALUE!</v>
      </c>
    </row>
    <row r="29" spans="1:34" x14ac:dyDescent="0.45">
      <c r="A29" s="47">
        <v>20</v>
      </c>
      <c r="B29" s="34">
        <f t="shared" si="20"/>
        <v>46874</v>
      </c>
      <c r="C29" s="150" t="e">
        <f t="shared" si="0"/>
        <v>#NUM!</v>
      </c>
      <c r="D29" s="142" t="e">
        <f t="shared" si="10"/>
        <v>#NUM!</v>
      </c>
      <c r="E29" s="142" t="e">
        <f t="shared" si="1"/>
        <v>#NUM!</v>
      </c>
      <c r="F29" s="143" t="e">
        <f t="shared" si="11"/>
        <v>#NUM!</v>
      </c>
      <c r="G29" s="127"/>
      <c r="H29" s="33">
        <v>20</v>
      </c>
      <c r="I29" s="34">
        <f t="shared" si="21"/>
        <v>46874</v>
      </c>
      <c r="J29" s="141" t="e">
        <f t="shared" si="2"/>
        <v>#NUM!</v>
      </c>
      <c r="K29" s="142" t="e">
        <f t="shared" si="12"/>
        <v>#NUM!</v>
      </c>
      <c r="L29" s="144" t="e">
        <f t="shared" si="3"/>
        <v>#NUM!</v>
      </c>
      <c r="M29" s="143" t="e">
        <f t="shared" si="13"/>
        <v>#NUM!</v>
      </c>
      <c r="O29" s="33">
        <v>20</v>
      </c>
      <c r="P29" s="34">
        <f t="shared" si="22"/>
        <v>46874</v>
      </c>
      <c r="Q29" s="141" t="e">
        <f t="shared" si="4"/>
        <v>#NUM!</v>
      </c>
      <c r="R29" s="142" t="e">
        <f t="shared" si="14"/>
        <v>#NUM!</v>
      </c>
      <c r="S29" s="144" t="e">
        <f t="shared" si="5"/>
        <v>#NUM!</v>
      </c>
      <c r="T29" s="143" t="e">
        <f t="shared" si="15"/>
        <v>#NUM!</v>
      </c>
      <c r="V29" s="33">
        <v>20</v>
      </c>
      <c r="W29" s="34">
        <f t="shared" si="23"/>
        <v>46874</v>
      </c>
      <c r="X29" s="141" t="e">
        <f t="shared" si="6"/>
        <v>#NUM!</v>
      </c>
      <c r="Y29" s="142" t="e">
        <f t="shared" si="16"/>
        <v>#NUM!</v>
      </c>
      <c r="Z29" s="144" t="e">
        <f t="shared" si="7"/>
        <v>#NUM!</v>
      </c>
      <c r="AA29" s="143" t="e">
        <f t="shared" si="17"/>
        <v>#NUM!</v>
      </c>
      <c r="AC29" s="33">
        <v>20</v>
      </c>
      <c r="AD29" s="34">
        <f t="shared" si="24"/>
        <v>46874</v>
      </c>
      <c r="AE29" s="141" t="e">
        <f t="shared" si="8"/>
        <v>#VALUE!</v>
      </c>
      <c r="AF29" s="142" t="e">
        <f t="shared" si="18"/>
        <v>#VALUE!</v>
      </c>
      <c r="AG29" s="144" t="e">
        <f t="shared" si="9"/>
        <v>#VALUE!</v>
      </c>
      <c r="AH29" s="143" t="e">
        <f t="shared" si="19"/>
        <v>#VALUE!</v>
      </c>
    </row>
    <row r="30" spans="1:34" x14ac:dyDescent="0.45">
      <c r="A30" s="47">
        <v>21</v>
      </c>
      <c r="B30" s="34">
        <f t="shared" si="20"/>
        <v>46905</v>
      </c>
      <c r="C30" s="150" t="e">
        <f t="shared" si="0"/>
        <v>#NUM!</v>
      </c>
      <c r="D30" s="142" t="e">
        <f t="shared" si="10"/>
        <v>#NUM!</v>
      </c>
      <c r="E30" s="142" t="e">
        <f t="shared" si="1"/>
        <v>#NUM!</v>
      </c>
      <c r="F30" s="143" t="e">
        <f t="shared" si="11"/>
        <v>#NUM!</v>
      </c>
      <c r="G30" s="127"/>
      <c r="H30" s="33">
        <v>21</v>
      </c>
      <c r="I30" s="34">
        <f t="shared" si="21"/>
        <v>46905</v>
      </c>
      <c r="J30" s="141" t="e">
        <f t="shared" si="2"/>
        <v>#NUM!</v>
      </c>
      <c r="K30" s="142" t="e">
        <f t="shared" si="12"/>
        <v>#NUM!</v>
      </c>
      <c r="L30" s="144" t="e">
        <f t="shared" si="3"/>
        <v>#NUM!</v>
      </c>
      <c r="M30" s="143" t="e">
        <f t="shared" si="13"/>
        <v>#NUM!</v>
      </c>
      <c r="O30" s="33">
        <v>21</v>
      </c>
      <c r="P30" s="34">
        <f t="shared" si="22"/>
        <v>46905</v>
      </c>
      <c r="Q30" s="141" t="e">
        <f t="shared" si="4"/>
        <v>#NUM!</v>
      </c>
      <c r="R30" s="142" t="e">
        <f t="shared" si="14"/>
        <v>#NUM!</v>
      </c>
      <c r="S30" s="144" t="e">
        <f t="shared" si="5"/>
        <v>#NUM!</v>
      </c>
      <c r="T30" s="143" t="e">
        <f t="shared" si="15"/>
        <v>#NUM!</v>
      </c>
      <c r="V30" s="33">
        <v>21</v>
      </c>
      <c r="W30" s="34">
        <f t="shared" si="23"/>
        <v>46905</v>
      </c>
      <c r="X30" s="141" t="e">
        <f t="shared" si="6"/>
        <v>#NUM!</v>
      </c>
      <c r="Y30" s="142" t="e">
        <f t="shared" si="16"/>
        <v>#NUM!</v>
      </c>
      <c r="Z30" s="144" t="e">
        <f t="shared" si="7"/>
        <v>#NUM!</v>
      </c>
      <c r="AA30" s="143" t="e">
        <f t="shared" si="17"/>
        <v>#NUM!</v>
      </c>
      <c r="AC30" s="33">
        <v>21</v>
      </c>
      <c r="AD30" s="34">
        <f t="shared" si="24"/>
        <v>46905</v>
      </c>
      <c r="AE30" s="141" t="e">
        <f t="shared" si="8"/>
        <v>#VALUE!</v>
      </c>
      <c r="AF30" s="142" t="e">
        <f t="shared" si="18"/>
        <v>#VALUE!</v>
      </c>
      <c r="AG30" s="144" t="e">
        <f t="shared" si="9"/>
        <v>#VALUE!</v>
      </c>
      <c r="AH30" s="143" t="e">
        <f t="shared" si="19"/>
        <v>#VALUE!</v>
      </c>
    </row>
    <row r="31" spans="1:34" x14ac:dyDescent="0.45">
      <c r="A31" s="47">
        <v>22</v>
      </c>
      <c r="B31" s="34">
        <f t="shared" si="20"/>
        <v>46935</v>
      </c>
      <c r="C31" s="150" t="e">
        <f t="shared" si="0"/>
        <v>#NUM!</v>
      </c>
      <c r="D31" s="142" t="e">
        <f t="shared" si="10"/>
        <v>#NUM!</v>
      </c>
      <c r="E31" s="142" t="e">
        <f t="shared" si="1"/>
        <v>#NUM!</v>
      </c>
      <c r="F31" s="143" t="e">
        <f t="shared" si="11"/>
        <v>#NUM!</v>
      </c>
      <c r="G31" s="127"/>
      <c r="H31" s="33">
        <v>22</v>
      </c>
      <c r="I31" s="34">
        <f t="shared" si="21"/>
        <v>46935</v>
      </c>
      <c r="J31" s="141" t="e">
        <f t="shared" si="2"/>
        <v>#NUM!</v>
      </c>
      <c r="K31" s="142" t="e">
        <f t="shared" si="12"/>
        <v>#NUM!</v>
      </c>
      <c r="L31" s="144" t="e">
        <f t="shared" si="3"/>
        <v>#NUM!</v>
      </c>
      <c r="M31" s="143" t="e">
        <f t="shared" si="13"/>
        <v>#NUM!</v>
      </c>
      <c r="O31" s="33">
        <v>22</v>
      </c>
      <c r="P31" s="34">
        <f t="shared" si="22"/>
        <v>46935</v>
      </c>
      <c r="Q31" s="141" t="e">
        <f t="shared" si="4"/>
        <v>#NUM!</v>
      </c>
      <c r="R31" s="142" t="e">
        <f t="shared" si="14"/>
        <v>#NUM!</v>
      </c>
      <c r="S31" s="144" t="e">
        <f t="shared" si="5"/>
        <v>#NUM!</v>
      </c>
      <c r="T31" s="143" t="e">
        <f t="shared" si="15"/>
        <v>#NUM!</v>
      </c>
      <c r="V31" s="33">
        <v>22</v>
      </c>
      <c r="W31" s="34">
        <f t="shared" si="23"/>
        <v>46935</v>
      </c>
      <c r="X31" s="141" t="e">
        <f t="shared" si="6"/>
        <v>#NUM!</v>
      </c>
      <c r="Y31" s="142" t="e">
        <f t="shared" si="16"/>
        <v>#NUM!</v>
      </c>
      <c r="Z31" s="144" t="e">
        <f t="shared" si="7"/>
        <v>#NUM!</v>
      </c>
      <c r="AA31" s="143" t="e">
        <f t="shared" si="17"/>
        <v>#NUM!</v>
      </c>
      <c r="AC31" s="33">
        <v>22</v>
      </c>
      <c r="AD31" s="34">
        <f t="shared" si="24"/>
        <v>46935</v>
      </c>
      <c r="AE31" s="141" t="e">
        <f t="shared" si="8"/>
        <v>#VALUE!</v>
      </c>
      <c r="AF31" s="142" t="e">
        <f t="shared" si="18"/>
        <v>#VALUE!</v>
      </c>
      <c r="AG31" s="144" t="e">
        <f t="shared" si="9"/>
        <v>#VALUE!</v>
      </c>
      <c r="AH31" s="143" t="e">
        <f t="shared" si="19"/>
        <v>#VALUE!</v>
      </c>
    </row>
    <row r="32" spans="1:34" x14ac:dyDescent="0.45">
      <c r="A32" s="47">
        <v>23</v>
      </c>
      <c r="B32" s="34">
        <f t="shared" si="20"/>
        <v>46966</v>
      </c>
      <c r="C32" s="150" t="e">
        <f t="shared" si="0"/>
        <v>#NUM!</v>
      </c>
      <c r="D32" s="142" t="e">
        <f t="shared" si="10"/>
        <v>#NUM!</v>
      </c>
      <c r="E32" s="142" t="e">
        <f t="shared" si="1"/>
        <v>#NUM!</v>
      </c>
      <c r="F32" s="143" t="e">
        <f t="shared" si="11"/>
        <v>#NUM!</v>
      </c>
      <c r="G32" s="127"/>
      <c r="H32" s="33">
        <v>23</v>
      </c>
      <c r="I32" s="34">
        <f t="shared" si="21"/>
        <v>46966</v>
      </c>
      <c r="J32" s="141" t="e">
        <f t="shared" si="2"/>
        <v>#NUM!</v>
      </c>
      <c r="K32" s="142" t="e">
        <f t="shared" si="12"/>
        <v>#NUM!</v>
      </c>
      <c r="L32" s="144" t="e">
        <f t="shared" si="3"/>
        <v>#NUM!</v>
      </c>
      <c r="M32" s="143" t="e">
        <f t="shared" si="13"/>
        <v>#NUM!</v>
      </c>
      <c r="O32" s="33">
        <v>23</v>
      </c>
      <c r="P32" s="34">
        <f t="shared" si="22"/>
        <v>46966</v>
      </c>
      <c r="Q32" s="141" t="e">
        <f t="shared" si="4"/>
        <v>#NUM!</v>
      </c>
      <c r="R32" s="142" t="e">
        <f t="shared" si="14"/>
        <v>#NUM!</v>
      </c>
      <c r="S32" s="144" t="e">
        <f t="shared" si="5"/>
        <v>#NUM!</v>
      </c>
      <c r="T32" s="143" t="e">
        <f t="shared" si="15"/>
        <v>#NUM!</v>
      </c>
      <c r="V32" s="33">
        <v>23</v>
      </c>
      <c r="W32" s="34">
        <f t="shared" si="23"/>
        <v>46966</v>
      </c>
      <c r="X32" s="141" t="e">
        <f t="shared" si="6"/>
        <v>#NUM!</v>
      </c>
      <c r="Y32" s="142" t="e">
        <f t="shared" si="16"/>
        <v>#NUM!</v>
      </c>
      <c r="Z32" s="144" t="e">
        <f t="shared" si="7"/>
        <v>#NUM!</v>
      </c>
      <c r="AA32" s="143" t="e">
        <f t="shared" si="17"/>
        <v>#NUM!</v>
      </c>
      <c r="AC32" s="33">
        <v>23</v>
      </c>
      <c r="AD32" s="34">
        <f t="shared" si="24"/>
        <v>46966</v>
      </c>
      <c r="AE32" s="141" t="e">
        <f t="shared" si="8"/>
        <v>#VALUE!</v>
      </c>
      <c r="AF32" s="142" t="e">
        <f t="shared" si="18"/>
        <v>#VALUE!</v>
      </c>
      <c r="AG32" s="144" t="e">
        <f t="shared" si="9"/>
        <v>#VALUE!</v>
      </c>
      <c r="AH32" s="143" t="e">
        <f t="shared" si="19"/>
        <v>#VALUE!</v>
      </c>
    </row>
    <row r="33" spans="1:34" ht="14.65" thickBot="1" x14ac:dyDescent="0.5">
      <c r="A33" s="47">
        <v>24</v>
      </c>
      <c r="B33" s="34">
        <f t="shared" si="20"/>
        <v>46997</v>
      </c>
      <c r="C33" s="151" t="e">
        <f t="shared" si="0"/>
        <v>#NUM!</v>
      </c>
      <c r="D33" s="146" t="e">
        <f t="shared" si="10"/>
        <v>#NUM!</v>
      </c>
      <c r="E33" s="146" t="e">
        <f t="shared" si="1"/>
        <v>#NUM!</v>
      </c>
      <c r="F33" s="147" t="e">
        <f t="shared" si="11"/>
        <v>#NUM!</v>
      </c>
      <c r="G33" s="127"/>
      <c r="H33" s="40">
        <v>24</v>
      </c>
      <c r="I33" s="34">
        <f t="shared" si="21"/>
        <v>46997</v>
      </c>
      <c r="J33" s="145" t="e">
        <f t="shared" si="2"/>
        <v>#NUM!</v>
      </c>
      <c r="K33" s="146" t="e">
        <f t="shared" si="12"/>
        <v>#NUM!</v>
      </c>
      <c r="L33" s="148" t="e">
        <f t="shared" si="3"/>
        <v>#NUM!</v>
      </c>
      <c r="M33" s="147" t="e">
        <f t="shared" si="13"/>
        <v>#NUM!</v>
      </c>
      <c r="O33" s="40">
        <v>24</v>
      </c>
      <c r="P33" s="34">
        <f t="shared" si="22"/>
        <v>46997</v>
      </c>
      <c r="Q33" s="145" t="e">
        <f t="shared" si="4"/>
        <v>#NUM!</v>
      </c>
      <c r="R33" s="146" t="e">
        <f t="shared" si="14"/>
        <v>#NUM!</v>
      </c>
      <c r="S33" s="148" t="e">
        <f t="shared" si="5"/>
        <v>#NUM!</v>
      </c>
      <c r="T33" s="147" t="e">
        <f t="shared" si="15"/>
        <v>#NUM!</v>
      </c>
      <c r="V33" s="40">
        <v>24</v>
      </c>
      <c r="W33" s="34">
        <f t="shared" si="23"/>
        <v>46997</v>
      </c>
      <c r="X33" s="145" t="e">
        <f t="shared" si="6"/>
        <v>#NUM!</v>
      </c>
      <c r="Y33" s="146" t="e">
        <f t="shared" si="16"/>
        <v>#NUM!</v>
      </c>
      <c r="Z33" s="148" t="e">
        <f t="shared" si="7"/>
        <v>#NUM!</v>
      </c>
      <c r="AA33" s="147" t="e">
        <f t="shared" si="17"/>
        <v>#NUM!</v>
      </c>
      <c r="AC33" s="40">
        <v>24</v>
      </c>
      <c r="AD33" s="34">
        <f t="shared" si="24"/>
        <v>46997</v>
      </c>
      <c r="AE33" s="145" t="e">
        <f t="shared" si="8"/>
        <v>#VALUE!</v>
      </c>
      <c r="AF33" s="146" t="e">
        <f t="shared" si="18"/>
        <v>#VALUE!</v>
      </c>
      <c r="AG33" s="148" t="e">
        <f t="shared" si="9"/>
        <v>#VALUE!</v>
      </c>
      <c r="AH33" s="147" t="e">
        <f t="shared" si="19"/>
        <v>#VALUE!</v>
      </c>
    </row>
    <row r="34" spans="1:34" x14ac:dyDescent="0.45">
      <c r="A34" s="51">
        <v>25</v>
      </c>
      <c r="B34" s="52">
        <f t="shared" si="20"/>
        <v>47027</v>
      </c>
      <c r="C34" s="152" t="e">
        <f t="shared" si="0"/>
        <v>#NUM!</v>
      </c>
      <c r="D34" s="138" t="e">
        <f t="shared" si="10"/>
        <v>#NUM!</v>
      </c>
      <c r="E34" s="138" t="e">
        <f t="shared" si="1"/>
        <v>#NUM!</v>
      </c>
      <c r="F34" s="139" t="e">
        <f t="shared" si="11"/>
        <v>#NUM!</v>
      </c>
      <c r="G34" s="127"/>
      <c r="H34" s="26">
        <v>25</v>
      </c>
      <c r="I34" s="52">
        <f t="shared" si="21"/>
        <v>47027</v>
      </c>
      <c r="J34" s="137" t="e">
        <f t="shared" si="2"/>
        <v>#NUM!</v>
      </c>
      <c r="K34" s="138" t="e">
        <f t="shared" si="12"/>
        <v>#NUM!</v>
      </c>
      <c r="L34" s="140" t="e">
        <f t="shared" si="3"/>
        <v>#NUM!</v>
      </c>
      <c r="M34" s="139" t="e">
        <f t="shared" si="13"/>
        <v>#NUM!</v>
      </c>
      <c r="O34" s="26">
        <v>25</v>
      </c>
      <c r="P34" s="52">
        <f t="shared" si="22"/>
        <v>47027</v>
      </c>
      <c r="Q34" s="137" t="e">
        <f t="shared" si="4"/>
        <v>#NUM!</v>
      </c>
      <c r="R34" s="138" t="e">
        <f t="shared" si="14"/>
        <v>#NUM!</v>
      </c>
      <c r="S34" s="140" t="e">
        <f t="shared" si="5"/>
        <v>#NUM!</v>
      </c>
      <c r="T34" s="139" t="e">
        <f t="shared" si="15"/>
        <v>#NUM!</v>
      </c>
      <c r="V34" s="26">
        <v>25</v>
      </c>
      <c r="W34" s="52">
        <f t="shared" si="23"/>
        <v>47027</v>
      </c>
      <c r="X34" s="137" t="e">
        <f t="shared" si="6"/>
        <v>#NUM!</v>
      </c>
      <c r="Y34" s="138" t="e">
        <f t="shared" si="16"/>
        <v>#NUM!</v>
      </c>
      <c r="Z34" s="140" t="e">
        <f t="shared" si="7"/>
        <v>#NUM!</v>
      </c>
      <c r="AA34" s="139" t="e">
        <f t="shared" si="17"/>
        <v>#NUM!</v>
      </c>
      <c r="AC34" s="26">
        <v>25</v>
      </c>
      <c r="AD34" s="52">
        <f t="shared" si="24"/>
        <v>47027</v>
      </c>
      <c r="AE34" s="137" t="e">
        <f t="shared" si="8"/>
        <v>#VALUE!</v>
      </c>
      <c r="AF34" s="138" t="e">
        <f t="shared" si="18"/>
        <v>#VALUE!</v>
      </c>
      <c r="AG34" s="140" t="e">
        <f t="shared" si="9"/>
        <v>#VALUE!</v>
      </c>
      <c r="AH34" s="139" t="e">
        <f t="shared" si="19"/>
        <v>#VALUE!</v>
      </c>
    </row>
    <row r="35" spans="1:34" x14ac:dyDescent="0.45">
      <c r="A35" s="47">
        <v>26</v>
      </c>
      <c r="B35" s="34">
        <f t="shared" si="20"/>
        <v>47058</v>
      </c>
      <c r="C35" s="150" t="e">
        <f t="shared" si="0"/>
        <v>#NUM!</v>
      </c>
      <c r="D35" s="142" t="e">
        <f t="shared" si="10"/>
        <v>#NUM!</v>
      </c>
      <c r="E35" s="142" t="e">
        <f t="shared" si="1"/>
        <v>#NUM!</v>
      </c>
      <c r="F35" s="143" t="e">
        <f t="shared" si="11"/>
        <v>#NUM!</v>
      </c>
      <c r="G35" s="127"/>
      <c r="H35" s="33">
        <v>26</v>
      </c>
      <c r="I35" s="34">
        <f t="shared" si="21"/>
        <v>47058</v>
      </c>
      <c r="J35" s="141" t="e">
        <f t="shared" si="2"/>
        <v>#NUM!</v>
      </c>
      <c r="K35" s="142" t="e">
        <f t="shared" si="12"/>
        <v>#NUM!</v>
      </c>
      <c r="L35" s="144" t="e">
        <f t="shared" si="3"/>
        <v>#NUM!</v>
      </c>
      <c r="M35" s="143" t="e">
        <f t="shared" si="13"/>
        <v>#NUM!</v>
      </c>
      <c r="O35" s="33">
        <v>26</v>
      </c>
      <c r="P35" s="34">
        <f t="shared" si="22"/>
        <v>47058</v>
      </c>
      <c r="Q35" s="141" t="e">
        <f t="shared" si="4"/>
        <v>#NUM!</v>
      </c>
      <c r="R35" s="142" t="e">
        <f t="shared" si="14"/>
        <v>#NUM!</v>
      </c>
      <c r="S35" s="144" t="e">
        <f t="shared" si="5"/>
        <v>#NUM!</v>
      </c>
      <c r="T35" s="143" t="e">
        <f t="shared" si="15"/>
        <v>#NUM!</v>
      </c>
      <c r="V35" s="33">
        <v>26</v>
      </c>
      <c r="W35" s="34">
        <f t="shared" si="23"/>
        <v>47058</v>
      </c>
      <c r="X35" s="141" t="e">
        <f t="shared" si="6"/>
        <v>#NUM!</v>
      </c>
      <c r="Y35" s="142" t="e">
        <f t="shared" si="16"/>
        <v>#NUM!</v>
      </c>
      <c r="Z35" s="144" t="e">
        <f t="shared" si="7"/>
        <v>#NUM!</v>
      </c>
      <c r="AA35" s="143" t="e">
        <f t="shared" si="17"/>
        <v>#NUM!</v>
      </c>
      <c r="AC35" s="33">
        <v>26</v>
      </c>
      <c r="AD35" s="34">
        <f t="shared" si="24"/>
        <v>47058</v>
      </c>
      <c r="AE35" s="141" t="e">
        <f t="shared" si="8"/>
        <v>#VALUE!</v>
      </c>
      <c r="AF35" s="142" t="e">
        <f t="shared" si="18"/>
        <v>#VALUE!</v>
      </c>
      <c r="AG35" s="144" t="e">
        <f t="shared" si="9"/>
        <v>#VALUE!</v>
      </c>
      <c r="AH35" s="143" t="e">
        <f t="shared" si="19"/>
        <v>#VALUE!</v>
      </c>
    </row>
    <row r="36" spans="1:34" x14ac:dyDescent="0.45">
      <c r="A36" s="47">
        <v>27</v>
      </c>
      <c r="B36" s="34">
        <f t="shared" si="20"/>
        <v>47088</v>
      </c>
      <c r="C36" s="150" t="e">
        <f t="shared" si="0"/>
        <v>#NUM!</v>
      </c>
      <c r="D36" s="142" t="e">
        <f t="shared" si="10"/>
        <v>#NUM!</v>
      </c>
      <c r="E36" s="142" t="e">
        <f t="shared" si="1"/>
        <v>#NUM!</v>
      </c>
      <c r="F36" s="143" t="e">
        <f t="shared" si="11"/>
        <v>#NUM!</v>
      </c>
      <c r="G36" s="127"/>
      <c r="H36" s="33">
        <v>27</v>
      </c>
      <c r="I36" s="34">
        <f t="shared" si="21"/>
        <v>47088</v>
      </c>
      <c r="J36" s="141" t="e">
        <f t="shared" si="2"/>
        <v>#NUM!</v>
      </c>
      <c r="K36" s="142" t="e">
        <f t="shared" si="12"/>
        <v>#NUM!</v>
      </c>
      <c r="L36" s="144" t="e">
        <f t="shared" si="3"/>
        <v>#NUM!</v>
      </c>
      <c r="M36" s="143" t="e">
        <f t="shared" si="13"/>
        <v>#NUM!</v>
      </c>
      <c r="O36" s="33">
        <v>27</v>
      </c>
      <c r="P36" s="34">
        <f t="shared" si="22"/>
        <v>47088</v>
      </c>
      <c r="Q36" s="141" t="e">
        <f t="shared" si="4"/>
        <v>#NUM!</v>
      </c>
      <c r="R36" s="142" t="e">
        <f t="shared" si="14"/>
        <v>#NUM!</v>
      </c>
      <c r="S36" s="144" t="e">
        <f t="shared" si="5"/>
        <v>#NUM!</v>
      </c>
      <c r="T36" s="143" t="e">
        <f t="shared" si="15"/>
        <v>#NUM!</v>
      </c>
      <c r="V36" s="33">
        <v>27</v>
      </c>
      <c r="W36" s="34">
        <f t="shared" si="23"/>
        <v>47088</v>
      </c>
      <c r="X36" s="141" t="e">
        <f t="shared" si="6"/>
        <v>#NUM!</v>
      </c>
      <c r="Y36" s="142" t="e">
        <f t="shared" si="16"/>
        <v>#NUM!</v>
      </c>
      <c r="Z36" s="144" t="e">
        <f t="shared" si="7"/>
        <v>#NUM!</v>
      </c>
      <c r="AA36" s="143" t="e">
        <f t="shared" si="17"/>
        <v>#NUM!</v>
      </c>
      <c r="AC36" s="33">
        <v>27</v>
      </c>
      <c r="AD36" s="34">
        <f t="shared" si="24"/>
        <v>47088</v>
      </c>
      <c r="AE36" s="141" t="e">
        <f t="shared" si="8"/>
        <v>#VALUE!</v>
      </c>
      <c r="AF36" s="142" t="e">
        <f t="shared" si="18"/>
        <v>#VALUE!</v>
      </c>
      <c r="AG36" s="144" t="e">
        <f t="shared" si="9"/>
        <v>#VALUE!</v>
      </c>
      <c r="AH36" s="143" t="e">
        <f t="shared" si="19"/>
        <v>#VALUE!</v>
      </c>
    </row>
    <row r="37" spans="1:34" x14ac:dyDescent="0.45">
      <c r="A37" s="47">
        <v>28</v>
      </c>
      <c r="B37" s="34">
        <f t="shared" si="20"/>
        <v>47119</v>
      </c>
      <c r="C37" s="150" t="e">
        <f t="shared" si="0"/>
        <v>#NUM!</v>
      </c>
      <c r="D37" s="142" t="e">
        <f t="shared" si="10"/>
        <v>#NUM!</v>
      </c>
      <c r="E37" s="142" t="e">
        <f t="shared" si="1"/>
        <v>#NUM!</v>
      </c>
      <c r="F37" s="143" t="e">
        <f t="shared" si="11"/>
        <v>#NUM!</v>
      </c>
      <c r="G37" s="127"/>
      <c r="H37" s="33">
        <v>28</v>
      </c>
      <c r="I37" s="34">
        <f t="shared" si="21"/>
        <v>47119</v>
      </c>
      <c r="J37" s="141" t="e">
        <f t="shared" si="2"/>
        <v>#NUM!</v>
      </c>
      <c r="K37" s="142" t="e">
        <f t="shared" si="12"/>
        <v>#NUM!</v>
      </c>
      <c r="L37" s="144" t="e">
        <f t="shared" si="3"/>
        <v>#NUM!</v>
      </c>
      <c r="M37" s="143" t="e">
        <f t="shared" si="13"/>
        <v>#NUM!</v>
      </c>
      <c r="O37" s="33">
        <v>28</v>
      </c>
      <c r="P37" s="34">
        <f t="shared" si="22"/>
        <v>47119</v>
      </c>
      <c r="Q37" s="141" t="e">
        <f t="shared" si="4"/>
        <v>#NUM!</v>
      </c>
      <c r="R37" s="142" t="e">
        <f t="shared" si="14"/>
        <v>#NUM!</v>
      </c>
      <c r="S37" s="144" t="e">
        <f t="shared" si="5"/>
        <v>#NUM!</v>
      </c>
      <c r="T37" s="143" t="e">
        <f t="shared" si="15"/>
        <v>#NUM!</v>
      </c>
      <c r="V37" s="33">
        <v>28</v>
      </c>
      <c r="W37" s="34">
        <f t="shared" si="23"/>
        <v>47119</v>
      </c>
      <c r="X37" s="141" t="e">
        <f t="shared" si="6"/>
        <v>#NUM!</v>
      </c>
      <c r="Y37" s="142" t="e">
        <f t="shared" si="16"/>
        <v>#NUM!</v>
      </c>
      <c r="Z37" s="144" t="e">
        <f t="shared" si="7"/>
        <v>#NUM!</v>
      </c>
      <c r="AA37" s="143" t="e">
        <f t="shared" si="17"/>
        <v>#NUM!</v>
      </c>
      <c r="AC37" s="33">
        <v>28</v>
      </c>
      <c r="AD37" s="34">
        <f t="shared" si="24"/>
        <v>47119</v>
      </c>
      <c r="AE37" s="141" t="e">
        <f t="shared" si="8"/>
        <v>#VALUE!</v>
      </c>
      <c r="AF37" s="142" t="e">
        <f t="shared" si="18"/>
        <v>#VALUE!</v>
      </c>
      <c r="AG37" s="144" t="e">
        <f t="shared" si="9"/>
        <v>#VALUE!</v>
      </c>
      <c r="AH37" s="143" t="e">
        <f t="shared" si="19"/>
        <v>#VALUE!</v>
      </c>
    </row>
    <row r="38" spans="1:34" x14ac:dyDescent="0.45">
      <c r="A38" s="47">
        <v>29</v>
      </c>
      <c r="B38" s="34">
        <f t="shared" si="20"/>
        <v>47150</v>
      </c>
      <c r="C38" s="150" t="e">
        <f t="shared" si="0"/>
        <v>#NUM!</v>
      </c>
      <c r="D38" s="142" t="e">
        <f t="shared" si="10"/>
        <v>#NUM!</v>
      </c>
      <c r="E38" s="142" t="e">
        <f t="shared" si="1"/>
        <v>#NUM!</v>
      </c>
      <c r="F38" s="143" t="e">
        <f t="shared" si="11"/>
        <v>#NUM!</v>
      </c>
      <c r="G38" s="127"/>
      <c r="H38" s="33">
        <v>29</v>
      </c>
      <c r="I38" s="34">
        <f t="shared" si="21"/>
        <v>47150</v>
      </c>
      <c r="J38" s="141" t="e">
        <f t="shared" si="2"/>
        <v>#NUM!</v>
      </c>
      <c r="K38" s="142" t="e">
        <f t="shared" si="12"/>
        <v>#NUM!</v>
      </c>
      <c r="L38" s="144" t="e">
        <f t="shared" si="3"/>
        <v>#NUM!</v>
      </c>
      <c r="M38" s="143" t="e">
        <f t="shared" si="13"/>
        <v>#NUM!</v>
      </c>
      <c r="O38" s="33">
        <v>29</v>
      </c>
      <c r="P38" s="34">
        <f t="shared" si="22"/>
        <v>47150</v>
      </c>
      <c r="Q38" s="141" t="e">
        <f t="shared" si="4"/>
        <v>#NUM!</v>
      </c>
      <c r="R38" s="142" t="e">
        <f t="shared" si="14"/>
        <v>#NUM!</v>
      </c>
      <c r="S38" s="144" t="e">
        <f t="shared" si="5"/>
        <v>#NUM!</v>
      </c>
      <c r="T38" s="143" t="e">
        <f t="shared" si="15"/>
        <v>#NUM!</v>
      </c>
      <c r="V38" s="33">
        <v>29</v>
      </c>
      <c r="W38" s="34">
        <f t="shared" si="23"/>
        <v>47150</v>
      </c>
      <c r="X38" s="141" t="e">
        <f t="shared" si="6"/>
        <v>#NUM!</v>
      </c>
      <c r="Y38" s="142" t="e">
        <f t="shared" si="16"/>
        <v>#NUM!</v>
      </c>
      <c r="Z38" s="144" t="e">
        <f t="shared" si="7"/>
        <v>#NUM!</v>
      </c>
      <c r="AA38" s="143" t="e">
        <f t="shared" si="17"/>
        <v>#NUM!</v>
      </c>
      <c r="AC38" s="33">
        <v>29</v>
      </c>
      <c r="AD38" s="34">
        <f t="shared" si="24"/>
        <v>47150</v>
      </c>
      <c r="AE38" s="141" t="e">
        <f t="shared" si="8"/>
        <v>#VALUE!</v>
      </c>
      <c r="AF38" s="142" t="e">
        <f t="shared" si="18"/>
        <v>#VALUE!</v>
      </c>
      <c r="AG38" s="144" t="e">
        <f t="shared" si="9"/>
        <v>#VALUE!</v>
      </c>
      <c r="AH38" s="143" t="e">
        <f t="shared" si="19"/>
        <v>#VALUE!</v>
      </c>
    </row>
    <row r="39" spans="1:34" x14ac:dyDescent="0.45">
      <c r="A39" s="47">
        <v>30</v>
      </c>
      <c r="B39" s="34">
        <f t="shared" si="20"/>
        <v>47178</v>
      </c>
      <c r="C39" s="150" t="e">
        <f t="shared" si="0"/>
        <v>#NUM!</v>
      </c>
      <c r="D39" s="142" t="e">
        <f t="shared" si="10"/>
        <v>#NUM!</v>
      </c>
      <c r="E39" s="142" t="e">
        <f t="shared" si="1"/>
        <v>#NUM!</v>
      </c>
      <c r="F39" s="143" t="e">
        <f t="shared" si="11"/>
        <v>#NUM!</v>
      </c>
      <c r="G39" s="127"/>
      <c r="H39" s="33">
        <v>30</v>
      </c>
      <c r="I39" s="34">
        <f t="shared" si="21"/>
        <v>47178</v>
      </c>
      <c r="J39" s="141" t="e">
        <f t="shared" si="2"/>
        <v>#NUM!</v>
      </c>
      <c r="K39" s="142" t="e">
        <f t="shared" si="12"/>
        <v>#NUM!</v>
      </c>
      <c r="L39" s="144" t="e">
        <f t="shared" si="3"/>
        <v>#NUM!</v>
      </c>
      <c r="M39" s="143" t="e">
        <f t="shared" si="13"/>
        <v>#NUM!</v>
      </c>
      <c r="O39" s="33">
        <v>30</v>
      </c>
      <c r="P39" s="34">
        <f t="shared" si="22"/>
        <v>47178</v>
      </c>
      <c r="Q39" s="141" t="e">
        <f t="shared" si="4"/>
        <v>#NUM!</v>
      </c>
      <c r="R39" s="142" t="e">
        <f t="shared" si="14"/>
        <v>#NUM!</v>
      </c>
      <c r="S39" s="144" t="e">
        <f t="shared" si="5"/>
        <v>#NUM!</v>
      </c>
      <c r="T39" s="143" t="e">
        <f t="shared" si="15"/>
        <v>#NUM!</v>
      </c>
      <c r="V39" s="33">
        <v>30</v>
      </c>
      <c r="W39" s="34">
        <f t="shared" si="23"/>
        <v>47178</v>
      </c>
      <c r="X39" s="141" t="e">
        <f t="shared" si="6"/>
        <v>#NUM!</v>
      </c>
      <c r="Y39" s="142" t="e">
        <f t="shared" si="16"/>
        <v>#NUM!</v>
      </c>
      <c r="Z39" s="144" t="e">
        <f t="shared" si="7"/>
        <v>#NUM!</v>
      </c>
      <c r="AA39" s="143" t="e">
        <f t="shared" si="17"/>
        <v>#NUM!</v>
      </c>
      <c r="AC39" s="33">
        <v>30</v>
      </c>
      <c r="AD39" s="34">
        <f t="shared" si="24"/>
        <v>47178</v>
      </c>
      <c r="AE39" s="141" t="e">
        <f t="shared" si="8"/>
        <v>#VALUE!</v>
      </c>
      <c r="AF39" s="142" t="e">
        <f t="shared" si="18"/>
        <v>#VALUE!</v>
      </c>
      <c r="AG39" s="144" t="e">
        <f t="shared" si="9"/>
        <v>#VALUE!</v>
      </c>
      <c r="AH39" s="143" t="e">
        <f t="shared" si="19"/>
        <v>#VALUE!</v>
      </c>
    </row>
    <row r="40" spans="1:34" x14ac:dyDescent="0.45">
      <c r="A40" s="47">
        <v>31</v>
      </c>
      <c r="B40" s="34">
        <f t="shared" si="20"/>
        <v>47209</v>
      </c>
      <c r="C40" s="150" t="e">
        <f t="shared" si="0"/>
        <v>#NUM!</v>
      </c>
      <c r="D40" s="142" t="e">
        <f t="shared" si="10"/>
        <v>#NUM!</v>
      </c>
      <c r="E40" s="142" t="e">
        <f t="shared" si="1"/>
        <v>#NUM!</v>
      </c>
      <c r="F40" s="143" t="e">
        <f t="shared" si="11"/>
        <v>#NUM!</v>
      </c>
      <c r="G40" s="127"/>
      <c r="H40" s="33">
        <v>31</v>
      </c>
      <c r="I40" s="34">
        <f t="shared" si="21"/>
        <v>47209</v>
      </c>
      <c r="J40" s="141" t="e">
        <f t="shared" si="2"/>
        <v>#NUM!</v>
      </c>
      <c r="K40" s="142" t="e">
        <f t="shared" si="12"/>
        <v>#NUM!</v>
      </c>
      <c r="L40" s="144" t="e">
        <f t="shared" si="3"/>
        <v>#NUM!</v>
      </c>
      <c r="M40" s="143" t="e">
        <f t="shared" si="13"/>
        <v>#NUM!</v>
      </c>
      <c r="O40" s="33">
        <v>31</v>
      </c>
      <c r="P40" s="34">
        <f t="shared" si="22"/>
        <v>47209</v>
      </c>
      <c r="Q40" s="141" t="e">
        <f t="shared" si="4"/>
        <v>#NUM!</v>
      </c>
      <c r="R40" s="142" t="e">
        <f t="shared" si="14"/>
        <v>#NUM!</v>
      </c>
      <c r="S40" s="144" t="e">
        <f t="shared" si="5"/>
        <v>#NUM!</v>
      </c>
      <c r="T40" s="143" t="e">
        <f t="shared" si="15"/>
        <v>#NUM!</v>
      </c>
      <c r="V40" s="33">
        <v>31</v>
      </c>
      <c r="W40" s="34">
        <f t="shared" si="23"/>
        <v>47209</v>
      </c>
      <c r="X40" s="141" t="e">
        <f t="shared" si="6"/>
        <v>#NUM!</v>
      </c>
      <c r="Y40" s="142" t="e">
        <f t="shared" si="16"/>
        <v>#NUM!</v>
      </c>
      <c r="Z40" s="144" t="e">
        <f t="shared" si="7"/>
        <v>#NUM!</v>
      </c>
      <c r="AA40" s="143" t="e">
        <f t="shared" si="17"/>
        <v>#NUM!</v>
      </c>
      <c r="AC40" s="33">
        <v>31</v>
      </c>
      <c r="AD40" s="34">
        <f t="shared" si="24"/>
        <v>47209</v>
      </c>
      <c r="AE40" s="141" t="e">
        <f t="shared" si="8"/>
        <v>#VALUE!</v>
      </c>
      <c r="AF40" s="142" t="e">
        <f t="shared" si="18"/>
        <v>#VALUE!</v>
      </c>
      <c r="AG40" s="144" t="e">
        <f t="shared" si="9"/>
        <v>#VALUE!</v>
      </c>
      <c r="AH40" s="143" t="e">
        <f t="shared" si="19"/>
        <v>#VALUE!</v>
      </c>
    </row>
    <row r="41" spans="1:34" x14ac:dyDescent="0.45">
      <c r="A41" s="47">
        <v>32</v>
      </c>
      <c r="B41" s="34">
        <f t="shared" si="20"/>
        <v>47239</v>
      </c>
      <c r="C41" s="150" t="e">
        <f t="shared" si="0"/>
        <v>#NUM!</v>
      </c>
      <c r="D41" s="142" t="e">
        <f t="shared" si="10"/>
        <v>#NUM!</v>
      </c>
      <c r="E41" s="142" t="e">
        <f t="shared" si="1"/>
        <v>#NUM!</v>
      </c>
      <c r="F41" s="143" t="e">
        <f t="shared" si="11"/>
        <v>#NUM!</v>
      </c>
      <c r="G41" s="127"/>
      <c r="H41" s="33">
        <v>32</v>
      </c>
      <c r="I41" s="34">
        <f t="shared" si="21"/>
        <v>47239</v>
      </c>
      <c r="J41" s="141" t="e">
        <f t="shared" si="2"/>
        <v>#NUM!</v>
      </c>
      <c r="K41" s="142" t="e">
        <f t="shared" si="12"/>
        <v>#NUM!</v>
      </c>
      <c r="L41" s="144" t="e">
        <f t="shared" si="3"/>
        <v>#NUM!</v>
      </c>
      <c r="M41" s="143" t="e">
        <f t="shared" si="13"/>
        <v>#NUM!</v>
      </c>
      <c r="O41" s="33">
        <v>32</v>
      </c>
      <c r="P41" s="34">
        <f t="shared" si="22"/>
        <v>47239</v>
      </c>
      <c r="Q41" s="141" t="e">
        <f t="shared" si="4"/>
        <v>#NUM!</v>
      </c>
      <c r="R41" s="142" t="e">
        <f t="shared" si="14"/>
        <v>#NUM!</v>
      </c>
      <c r="S41" s="144" t="e">
        <f t="shared" si="5"/>
        <v>#NUM!</v>
      </c>
      <c r="T41" s="143" t="e">
        <f t="shared" si="15"/>
        <v>#NUM!</v>
      </c>
      <c r="V41" s="33">
        <v>32</v>
      </c>
      <c r="W41" s="34">
        <f t="shared" si="23"/>
        <v>47239</v>
      </c>
      <c r="X41" s="141" t="e">
        <f t="shared" si="6"/>
        <v>#NUM!</v>
      </c>
      <c r="Y41" s="142" t="e">
        <f t="shared" si="16"/>
        <v>#NUM!</v>
      </c>
      <c r="Z41" s="144" t="e">
        <f t="shared" si="7"/>
        <v>#NUM!</v>
      </c>
      <c r="AA41" s="143" t="e">
        <f t="shared" si="17"/>
        <v>#NUM!</v>
      </c>
      <c r="AC41" s="33">
        <v>32</v>
      </c>
      <c r="AD41" s="34">
        <f t="shared" si="24"/>
        <v>47239</v>
      </c>
      <c r="AE41" s="141" t="e">
        <f t="shared" si="8"/>
        <v>#VALUE!</v>
      </c>
      <c r="AF41" s="142" t="e">
        <f t="shared" si="18"/>
        <v>#VALUE!</v>
      </c>
      <c r="AG41" s="144" t="e">
        <f t="shared" si="9"/>
        <v>#VALUE!</v>
      </c>
      <c r="AH41" s="143" t="e">
        <f t="shared" si="19"/>
        <v>#VALUE!</v>
      </c>
    </row>
    <row r="42" spans="1:34" x14ac:dyDescent="0.45">
      <c r="A42" s="47">
        <v>33</v>
      </c>
      <c r="B42" s="34">
        <f t="shared" si="20"/>
        <v>47270</v>
      </c>
      <c r="C42" s="150" t="e">
        <f t="shared" si="0"/>
        <v>#NUM!</v>
      </c>
      <c r="D42" s="142" t="e">
        <f t="shared" si="10"/>
        <v>#NUM!</v>
      </c>
      <c r="E42" s="142" t="e">
        <f t="shared" si="1"/>
        <v>#NUM!</v>
      </c>
      <c r="F42" s="143" t="e">
        <f t="shared" si="11"/>
        <v>#NUM!</v>
      </c>
      <c r="G42" s="127"/>
      <c r="H42" s="33">
        <v>33</v>
      </c>
      <c r="I42" s="34">
        <f t="shared" si="21"/>
        <v>47270</v>
      </c>
      <c r="J42" s="141" t="e">
        <f t="shared" si="2"/>
        <v>#NUM!</v>
      </c>
      <c r="K42" s="142" t="e">
        <f t="shared" si="12"/>
        <v>#NUM!</v>
      </c>
      <c r="L42" s="144" t="e">
        <f t="shared" si="3"/>
        <v>#NUM!</v>
      </c>
      <c r="M42" s="143" t="e">
        <f t="shared" si="13"/>
        <v>#NUM!</v>
      </c>
      <c r="O42" s="33">
        <v>33</v>
      </c>
      <c r="P42" s="34">
        <f t="shared" si="22"/>
        <v>47270</v>
      </c>
      <c r="Q42" s="141" t="e">
        <f t="shared" si="4"/>
        <v>#NUM!</v>
      </c>
      <c r="R42" s="142" t="e">
        <f t="shared" si="14"/>
        <v>#NUM!</v>
      </c>
      <c r="S42" s="144" t="e">
        <f t="shared" si="5"/>
        <v>#NUM!</v>
      </c>
      <c r="T42" s="143" t="e">
        <f t="shared" si="15"/>
        <v>#NUM!</v>
      </c>
      <c r="V42" s="33">
        <v>33</v>
      </c>
      <c r="W42" s="34">
        <f t="shared" si="23"/>
        <v>47270</v>
      </c>
      <c r="X42" s="141" t="e">
        <f t="shared" si="6"/>
        <v>#NUM!</v>
      </c>
      <c r="Y42" s="142" t="e">
        <f t="shared" si="16"/>
        <v>#NUM!</v>
      </c>
      <c r="Z42" s="144" t="e">
        <f t="shared" si="7"/>
        <v>#NUM!</v>
      </c>
      <c r="AA42" s="143" t="e">
        <f t="shared" si="17"/>
        <v>#NUM!</v>
      </c>
      <c r="AC42" s="33">
        <v>33</v>
      </c>
      <c r="AD42" s="34">
        <f t="shared" si="24"/>
        <v>47270</v>
      </c>
      <c r="AE42" s="141" t="e">
        <f t="shared" si="8"/>
        <v>#VALUE!</v>
      </c>
      <c r="AF42" s="142" t="e">
        <f t="shared" si="18"/>
        <v>#VALUE!</v>
      </c>
      <c r="AG42" s="144" t="e">
        <f t="shared" si="9"/>
        <v>#VALUE!</v>
      </c>
      <c r="AH42" s="143" t="e">
        <f t="shared" si="19"/>
        <v>#VALUE!</v>
      </c>
    </row>
    <row r="43" spans="1:34" x14ac:dyDescent="0.45">
      <c r="A43" s="47">
        <v>34</v>
      </c>
      <c r="B43" s="34">
        <f t="shared" si="20"/>
        <v>47300</v>
      </c>
      <c r="C43" s="150" t="e">
        <f t="shared" si="0"/>
        <v>#NUM!</v>
      </c>
      <c r="D43" s="142" t="e">
        <f t="shared" si="10"/>
        <v>#NUM!</v>
      </c>
      <c r="E43" s="142" t="e">
        <f t="shared" si="1"/>
        <v>#NUM!</v>
      </c>
      <c r="F43" s="143" t="e">
        <f t="shared" si="11"/>
        <v>#NUM!</v>
      </c>
      <c r="G43" s="127"/>
      <c r="H43" s="33">
        <v>34</v>
      </c>
      <c r="I43" s="34">
        <f t="shared" si="21"/>
        <v>47300</v>
      </c>
      <c r="J43" s="141" t="e">
        <f t="shared" si="2"/>
        <v>#NUM!</v>
      </c>
      <c r="K43" s="142" t="e">
        <f t="shared" si="12"/>
        <v>#NUM!</v>
      </c>
      <c r="L43" s="144" t="e">
        <f t="shared" si="3"/>
        <v>#NUM!</v>
      </c>
      <c r="M43" s="143" t="e">
        <f t="shared" si="13"/>
        <v>#NUM!</v>
      </c>
      <c r="O43" s="33">
        <v>34</v>
      </c>
      <c r="P43" s="34">
        <f t="shared" si="22"/>
        <v>47300</v>
      </c>
      <c r="Q43" s="141" t="e">
        <f t="shared" si="4"/>
        <v>#NUM!</v>
      </c>
      <c r="R43" s="142" t="e">
        <f t="shared" si="14"/>
        <v>#NUM!</v>
      </c>
      <c r="S43" s="144" t="e">
        <f t="shared" si="5"/>
        <v>#NUM!</v>
      </c>
      <c r="T43" s="143" t="e">
        <f t="shared" si="15"/>
        <v>#NUM!</v>
      </c>
      <c r="V43" s="33">
        <v>34</v>
      </c>
      <c r="W43" s="34">
        <f t="shared" si="23"/>
        <v>47300</v>
      </c>
      <c r="X43" s="141" t="e">
        <f t="shared" si="6"/>
        <v>#NUM!</v>
      </c>
      <c r="Y43" s="142" t="e">
        <f t="shared" si="16"/>
        <v>#NUM!</v>
      </c>
      <c r="Z43" s="144" t="e">
        <f t="shared" si="7"/>
        <v>#NUM!</v>
      </c>
      <c r="AA43" s="143" t="e">
        <f t="shared" si="17"/>
        <v>#NUM!</v>
      </c>
      <c r="AC43" s="33">
        <v>34</v>
      </c>
      <c r="AD43" s="34">
        <f t="shared" si="24"/>
        <v>47300</v>
      </c>
      <c r="AE43" s="141" t="e">
        <f t="shared" si="8"/>
        <v>#VALUE!</v>
      </c>
      <c r="AF43" s="142" t="e">
        <f t="shared" si="18"/>
        <v>#VALUE!</v>
      </c>
      <c r="AG43" s="144" t="e">
        <f t="shared" si="9"/>
        <v>#VALUE!</v>
      </c>
      <c r="AH43" s="143" t="e">
        <f t="shared" si="19"/>
        <v>#VALUE!</v>
      </c>
    </row>
    <row r="44" spans="1:34" x14ac:dyDescent="0.45">
      <c r="A44" s="47">
        <v>35</v>
      </c>
      <c r="B44" s="34">
        <f t="shared" si="20"/>
        <v>47331</v>
      </c>
      <c r="C44" s="150" t="e">
        <f t="shared" si="0"/>
        <v>#NUM!</v>
      </c>
      <c r="D44" s="142" t="e">
        <f t="shared" si="10"/>
        <v>#NUM!</v>
      </c>
      <c r="E44" s="142" t="e">
        <f t="shared" si="1"/>
        <v>#NUM!</v>
      </c>
      <c r="F44" s="143" t="e">
        <f t="shared" si="11"/>
        <v>#NUM!</v>
      </c>
      <c r="G44" s="127"/>
      <c r="H44" s="33">
        <v>35</v>
      </c>
      <c r="I44" s="34">
        <f t="shared" si="21"/>
        <v>47331</v>
      </c>
      <c r="J44" s="141" t="e">
        <f t="shared" si="2"/>
        <v>#NUM!</v>
      </c>
      <c r="K44" s="142" t="e">
        <f t="shared" si="12"/>
        <v>#NUM!</v>
      </c>
      <c r="L44" s="144" t="e">
        <f t="shared" si="3"/>
        <v>#NUM!</v>
      </c>
      <c r="M44" s="143" t="e">
        <f t="shared" si="13"/>
        <v>#NUM!</v>
      </c>
      <c r="O44" s="33">
        <v>35</v>
      </c>
      <c r="P44" s="34">
        <f t="shared" si="22"/>
        <v>47331</v>
      </c>
      <c r="Q44" s="141" t="e">
        <f t="shared" si="4"/>
        <v>#NUM!</v>
      </c>
      <c r="R44" s="142" t="e">
        <f t="shared" si="14"/>
        <v>#NUM!</v>
      </c>
      <c r="S44" s="144" t="e">
        <f t="shared" si="5"/>
        <v>#NUM!</v>
      </c>
      <c r="T44" s="143" t="e">
        <f t="shared" si="15"/>
        <v>#NUM!</v>
      </c>
      <c r="V44" s="33">
        <v>35</v>
      </c>
      <c r="W44" s="34">
        <f t="shared" si="23"/>
        <v>47331</v>
      </c>
      <c r="X44" s="141" t="e">
        <f t="shared" si="6"/>
        <v>#NUM!</v>
      </c>
      <c r="Y44" s="142" t="e">
        <f t="shared" si="16"/>
        <v>#NUM!</v>
      </c>
      <c r="Z44" s="144" t="e">
        <f t="shared" si="7"/>
        <v>#NUM!</v>
      </c>
      <c r="AA44" s="143" t="e">
        <f t="shared" si="17"/>
        <v>#NUM!</v>
      </c>
      <c r="AC44" s="33">
        <v>35</v>
      </c>
      <c r="AD44" s="34">
        <f t="shared" si="24"/>
        <v>47331</v>
      </c>
      <c r="AE44" s="141" t="e">
        <f t="shared" si="8"/>
        <v>#VALUE!</v>
      </c>
      <c r="AF44" s="142" t="e">
        <f t="shared" si="18"/>
        <v>#VALUE!</v>
      </c>
      <c r="AG44" s="144" t="e">
        <f t="shared" si="9"/>
        <v>#VALUE!</v>
      </c>
      <c r="AH44" s="143" t="e">
        <f t="shared" si="19"/>
        <v>#VALUE!</v>
      </c>
    </row>
    <row r="45" spans="1:34" ht="14.65" thickBot="1" x14ac:dyDescent="0.5">
      <c r="A45" s="750">
        <v>36</v>
      </c>
      <c r="B45" s="267">
        <f t="shared" si="20"/>
        <v>47362</v>
      </c>
      <c r="C45" s="151" t="e">
        <f t="shared" si="0"/>
        <v>#NUM!</v>
      </c>
      <c r="D45" s="146" t="e">
        <f t="shared" si="10"/>
        <v>#NUM!</v>
      </c>
      <c r="E45" s="146" t="e">
        <f t="shared" si="1"/>
        <v>#NUM!</v>
      </c>
      <c r="F45" s="147" t="e">
        <f t="shared" si="11"/>
        <v>#NUM!</v>
      </c>
      <c r="G45" s="127"/>
      <c r="H45" s="40">
        <v>36</v>
      </c>
      <c r="I45" s="267">
        <f t="shared" si="21"/>
        <v>47362</v>
      </c>
      <c r="J45" s="145" t="e">
        <f t="shared" si="2"/>
        <v>#NUM!</v>
      </c>
      <c r="K45" s="146" t="e">
        <f t="shared" si="12"/>
        <v>#NUM!</v>
      </c>
      <c r="L45" s="148" t="e">
        <f t="shared" si="3"/>
        <v>#NUM!</v>
      </c>
      <c r="M45" s="147" t="e">
        <f t="shared" si="13"/>
        <v>#NUM!</v>
      </c>
      <c r="O45" s="40">
        <v>36</v>
      </c>
      <c r="P45" s="267">
        <f t="shared" si="22"/>
        <v>47362</v>
      </c>
      <c r="Q45" s="145" t="e">
        <f t="shared" si="4"/>
        <v>#NUM!</v>
      </c>
      <c r="R45" s="146" t="e">
        <f t="shared" si="14"/>
        <v>#NUM!</v>
      </c>
      <c r="S45" s="148" t="e">
        <f t="shared" si="5"/>
        <v>#NUM!</v>
      </c>
      <c r="T45" s="147" t="e">
        <f t="shared" si="15"/>
        <v>#NUM!</v>
      </c>
      <c r="V45" s="40">
        <v>36</v>
      </c>
      <c r="W45" s="267">
        <f t="shared" si="23"/>
        <v>47362</v>
      </c>
      <c r="X45" s="145" t="e">
        <f t="shared" si="6"/>
        <v>#NUM!</v>
      </c>
      <c r="Y45" s="146" t="e">
        <f t="shared" si="16"/>
        <v>#NUM!</v>
      </c>
      <c r="Z45" s="148" t="e">
        <f t="shared" si="7"/>
        <v>#NUM!</v>
      </c>
      <c r="AA45" s="147" t="e">
        <f t="shared" si="17"/>
        <v>#NUM!</v>
      </c>
      <c r="AC45" s="40">
        <v>36</v>
      </c>
      <c r="AD45" s="267">
        <f t="shared" si="24"/>
        <v>47362</v>
      </c>
      <c r="AE45" s="145" t="e">
        <f t="shared" si="8"/>
        <v>#VALUE!</v>
      </c>
      <c r="AF45" s="146" t="e">
        <f t="shared" si="18"/>
        <v>#VALUE!</v>
      </c>
      <c r="AG45" s="148" t="e">
        <f t="shared" si="9"/>
        <v>#VALUE!</v>
      </c>
      <c r="AH45" s="147" t="e">
        <f t="shared" si="19"/>
        <v>#VALUE!</v>
      </c>
    </row>
    <row r="46" spans="1:34" x14ac:dyDescent="0.45">
      <c r="A46" s="47">
        <v>37</v>
      </c>
      <c r="B46" s="34">
        <f t="shared" si="20"/>
        <v>47392</v>
      </c>
      <c r="C46" s="152" t="e">
        <f t="shared" si="0"/>
        <v>#NUM!</v>
      </c>
      <c r="D46" s="138" t="e">
        <f t="shared" si="10"/>
        <v>#NUM!</v>
      </c>
      <c r="E46" s="138" t="e">
        <f t="shared" si="1"/>
        <v>#NUM!</v>
      </c>
      <c r="F46" s="139" t="e">
        <f t="shared" si="11"/>
        <v>#NUM!</v>
      </c>
      <c r="G46" s="127"/>
      <c r="H46" s="26">
        <v>37</v>
      </c>
      <c r="I46" s="34">
        <f t="shared" si="21"/>
        <v>47392</v>
      </c>
      <c r="J46" s="137" t="e">
        <f t="shared" si="2"/>
        <v>#NUM!</v>
      </c>
      <c r="K46" s="138" t="e">
        <f t="shared" si="12"/>
        <v>#NUM!</v>
      </c>
      <c r="L46" s="140" t="e">
        <f t="shared" si="3"/>
        <v>#NUM!</v>
      </c>
      <c r="M46" s="139" t="e">
        <f t="shared" si="13"/>
        <v>#NUM!</v>
      </c>
      <c r="O46" s="26">
        <v>37</v>
      </c>
      <c r="P46" s="34">
        <f t="shared" si="22"/>
        <v>47392</v>
      </c>
      <c r="Q46" s="137" t="e">
        <f t="shared" si="4"/>
        <v>#NUM!</v>
      </c>
      <c r="R46" s="138" t="e">
        <f t="shared" si="14"/>
        <v>#NUM!</v>
      </c>
      <c r="S46" s="140" t="e">
        <f t="shared" si="5"/>
        <v>#NUM!</v>
      </c>
      <c r="T46" s="139" t="e">
        <f t="shared" si="15"/>
        <v>#NUM!</v>
      </c>
      <c r="V46" s="26">
        <v>37</v>
      </c>
      <c r="W46" s="34">
        <f t="shared" si="23"/>
        <v>47392</v>
      </c>
      <c r="X46" s="137" t="e">
        <f t="shared" si="6"/>
        <v>#NUM!</v>
      </c>
      <c r="Y46" s="138" t="e">
        <f t="shared" si="16"/>
        <v>#NUM!</v>
      </c>
      <c r="Z46" s="140" t="e">
        <f t="shared" si="7"/>
        <v>#NUM!</v>
      </c>
      <c r="AA46" s="139" t="e">
        <f t="shared" si="17"/>
        <v>#NUM!</v>
      </c>
      <c r="AC46" s="26">
        <v>37</v>
      </c>
      <c r="AD46" s="34">
        <f t="shared" si="24"/>
        <v>47392</v>
      </c>
      <c r="AE46" s="137" t="e">
        <f t="shared" si="8"/>
        <v>#VALUE!</v>
      </c>
      <c r="AF46" s="138" t="e">
        <f t="shared" si="18"/>
        <v>#VALUE!</v>
      </c>
      <c r="AG46" s="140" t="e">
        <f t="shared" si="9"/>
        <v>#VALUE!</v>
      </c>
      <c r="AH46" s="139" t="e">
        <f t="shared" si="19"/>
        <v>#VALUE!</v>
      </c>
    </row>
    <row r="47" spans="1:34" x14ac:dyDescent="0.45">
      <c r="A47" s="47">
        <v>38</v>
      </c>
      <c r="B47" s="34">
        <f t="shared" si="20"/>
        <v>47423</v>
      </c>
      <c r="C47" s="150" t="e">
        <f t="shared" si="0"/>
        <v>#NUM!</v>
      </c>
      <c r="D47" s="142" t="e">
        <f t="shared" si="10"/>
        <v>#NUM!</v>
      </c>
      <c r="E47" s="142" t="e">
        <f t="shared" si="1"/>
        <v>#NUM!</v>
      </c>
      <c r="F47" s="143" t="e">
        <f t="shared" si="11"/>
        <v>#NUM!</v>
      </c>
      <c r="G47" s="127"/>
      <c r="H47" s="33">
        <v>38</v>
      </c>
      <c r="I47" s="34">
        <f t="shared" si="21"/>
        <v>47423</v>
      </c>
      <c r="J47" s="141" t="e">
        <f t="shared" si="2"/>
        <v>#NUM!</v>
      </c>
      <c r="K47" s="142" t="e">
        <f t="shared" si="12"/>
        <v>#NUM!</v>
      </c>
      <c r="L47" s="144" t="e">
        <f t="shared" si="3"/>
        <v>#NUM!</v>
      </c>
      <c r="M47" s="143" t="e">
        <f t="shared" si="13"/>
        <v>#NUM!</v>
      </c>
      <c r="O47" s="33">
        <v>38</v>
      </c>
      <c r="P47" s="34">
        <f t="shared" si="22"/>
        <v>47423</v>
      </c>
      <c r="Q47" s="141" t="e">
        <f t="shared" si="4"/>
        <v>#NUM!</v>
      </c>
      <c r="R47" s="142" t="e">
        <f t="shared" si="14"/>
        <v>#NUM!</v>
      </c>
      <c r="S47" s="144" t="e">
        <f t="shared" si="5"/>
        <v>#NUM!</v>
      </c>
      <c r="T47" s="143" t="e">
        <f t="shared" si="15"/>
        <v>#NUM!</v>
      </c>
      <c r="V47" s="33">
        <v>38</v>
      </c>
      <c r="W47" s="34">
        <f t="shared" si="23"/>
        <v>47423</v>
      </c>
      <c r="X47" s="141" t="e">
        <f t="shared" si="6"/>
        <v>#NUM!</v>
      </c>
      <c r="Y47" s="142" t="e">
        <f t="shared" si="16"/>
        <v>#NUM!</v>
      </c>
      <c r="Z47" s="144" t="e">
        <f t="shared" si="7"/>
        <v>#NUM!</v>
      </c>
      <c r="AA47" s="143" t="e">
        <f t="shared" si="17"/>
        <v>#NUM!</v>
      </c>
      <c r="AC47" s="33">
        <v>38</v>
      </c>
      <c r="AD47" s="34">
        <f t="shared" si="24"/>
        <v>47423</v>
      </c>
      <c r="AE47" s="141" t="e">
        <f t="shared" si="8"/>
        <v>#VALUE!</v>
      </c>
      <c r="AF47" s="142" t="e">
        <f t="shared" si="18"/>
        <v>#VALUE!</v>
      </c>
      <c r="AG47" s="144" t="e">
        <f t="shared" si="9"/>
        <v>#VALUE!</v>
      </c>
      <c r="AH47" s="143" t="e">
        <f t="shared" si="19"/>
        <v>#VALUE!</v>
      </c>
    </row>
    <row r="48" spans="1:34" x14ac:dyDescent="0.45">
      <c r="A48" s="47">
        <v>39</v>
      </c>
      <c r="B48" s="34">
        <f t="shared" si="20"/>
        <v>47453</v>
      </c>
      <c r="C48" s="150" t="e">
        <f t="shared" si="0"/>
        <v>#NUM!</v>
      </c>
      <c r="D48" s="142" t="e">
        <f t="shared" si="10"/>
        <v>#NUM!</v>
      </c>
      <c r="E48" s="142" t="e">
        <f t="shared" si="1"/>
        <v>#NUM!</v>
      </c>
      <c r="F48" s="143" t="e">
        <f t="shared" si="11"/>
        <v>#NUM!</v>
      </c>
      <c r="G48" s="127"/>
      <c r="H48" s="33">
        <v>39</v>
      </c>
      <c r="I48" s="34">
        <f t="shared" si="21"/>
        <v>47453</v>
      </c>
      <c r="J48" s="141" t="e">
        <f t="shared" si="2"/>
        <v>#NUM!</v>
      </c>
      <c r="K48" s="142" t="e">
        <f t="shared" si="12"/>
        <v>#NUM!</v>
      </c>
      <c r="L48" s="144" t="e">
        <f t="shared" si="3"/>
        <v>#NUM!</v>
      </c>
      <c r="M48" s="143" t="e">
        <f t="shared" si="13"/>
        <v>#NUM!</v>
      </c>
      <c r="O48" s="33">
        <v>39</v>
      </c>
      <c r="P48" s="34">
        <f t="shared" si="22"/>
        <v>47453</v>
      </c>
      <c r="Q48" s="141" t="e">
        <f t="shared" si="4"/>
        <v>#NUM!</v>
      </c>
      <c r="R48" s="142" t="e">
        <f t="shared" si="14"/>
        <v>#NUM!</v>
      </c>
      <c r="S48" s="144" t="e">
        <f t="shared" si="5"/>
        <v>#NUM!</v>
      </c>
      <c r="T48" s="143" t="e">
        <f t="shared" si="15"/>
        <v>#NUM!</v>
      </c>
      <c r="V48" s="33">
        <v>39</v>
      </c>
      <c r="W48" s="34">
        <f t="shared" si="23"/>
        <v>47453</v>
      </c>
      <c r="X48" s="141" t="e">
        <f t="shared" si="6"/>
        <v>#NUM!</v>
      </c>
      <c r="Y48" s="142" t="e">
        <f t="shared" si="16"/>
        <v>#NUM!</v>
      </c>
      <c r="Z48" s="144" t="e">
        <f t="shared" si="7"/>
        <v>#NUM!</v>
      </c>
      <c r="AA48" s="143" t="e">
        <f t="shared" si="17"/>
        <v>#NUM!</v>
      </c>
      <c r="AC48" s="33">
        <v>39</v>
      </c>
      <c r="AD48" s="34">
        <f t="shared" si="24"/>
        <v>47453</v>
      </c>
      <c r="AE48" s="141" t="e">
        <f t="shared" si="8"/>
        <v>#VALUE!</v>
      </c>
      <c r="AF48" s="142" t="e">
        <f t="shared" si="18"/>
        <v>#VALUE!</v>
      </c>
      <c r="AG48" s="144" t="e">
        <f t="shared" si="9"/>
        <v>#VALUE!</v>
      </c>
      <c r="AH48" s="143" t="e">
        <f t="shared" si="19"/>
        <v>#VALUE!</v>
      </c>
    </row>
    <row r="49" spans="1:34" x14ac:dyDescent="0.45">
      <c r="A49" s="47">
        <v>40</v>
      </c>
      <c r="B49" s="34">
        <f t="shared" si="20"/>
        <v>47484</v>
      </c>
      <c r="C49" s="150" t="e">
        <f t="shared" si="0"/>
        <v>#NUM!</v>
      </c>
      <c r="D49" s="142" t="e">
        <f t="shared" si="10"/>
        <v>#NUM!</v>
      </c>
      <c r="E49" s="142" t="e">
        <f t="shared" si="1"/>
        <v>#NUM!</v>
      </c>
      <c r="F49" s="143" t="e">
        <f t="shared" si="11"/>
        <v>#NUM!</v>
      </c>
      <c r="G49" s="127"/>
      <c r="H49" s="33">
        <v>40</v>
      </c>
      <c r="I49" s="34">
        <f t="shared" si="21"/>
        <v>47484</v>
      </c>
      <c r="J49" s="141" t="e">
        <f t="shared" si="2"/>
        <v>#NUM!</v>
      </c>
      <c r="K49" s="142" t="e">
        <f t="shared" si="12"/>
        <v>#NUM!</v>
      </c>
      <c r="L49" s="144" t="e">
        <f t="shared" si="3"/>
        <v>#NUM!</v>
      </c>
      <c r="M49" s="143" t="e">
        <f t="shared" si="13"/>
        <v>#NUM!</v>
      </c>
      <c r="O49" s="33">
        <v>40</v>
      </c>
      <c r="P49" s="34">
        <f t="shared" si="22"/>
        <v>47484</v>
      </c>
      <c r="Q49" s="141" t="e">
        <f t="shared" si="4"/>
        <v>#NUM!</v>
      </c>
      <c r="R49" s="142" t="e">
        <f t="shared" si="14"/>
        <v>#NUM!</v>
      </c>
      <c r="S49" s="144" t="e">
        <f t="shared" si="5"/>
        <v>#NUM!</v>
      </c>
      <c r="T49" s="143" t="e">
        <f t="shared" si="15"/>
        <v>#NUM!</v>
      </c>
      <c r="V49" s="33">
        <v>40</v>
      </c>
      <c r="W49" s="34">
        <f t="shared" si="23"/>
        <v>47484</v>
      </c>
      <c r="X49" s="141" t="e">
        <f t="shared" si="6"/>
        <v>#NUM!</v>
      </c>
      <c r="Y49" s="142" t="e">
        <f t="shared" si="16"/>
        <v>#NUM!</v>
      </c>
      <c r="Z49" s="144" t="e">
        <f t="shared" si="7"/>
        <v>#NUM!</v>
      </c>
      <c r="AA49" s="143" t="e">
        <f t="shared" si="17"/>
        <v>#NUM!</v>
      </c>
      <c r="AC49" s="33">
        <v>40</v>
      </c>
      <c r="AD49" s="34">
        <f t="shared" si="24"/>
        <v>47484</v>
      </c>
      <c r="AE49" s="141" t="e">
        <f t="shared" si="8"/>
        <v>#VALUE!</v>
      </c>
      <c r="AF49" s="142" t="e">
        <f t="shared" si="18"/>
        <v>#VALUE!</v>
      </c>
      <c r="AG49" s="144" t="e">
        <f t="shared" si="9"/>
        <v>#VALUE!</v>
      </c>
      <c r="AH49" s="143" t="e">
        <f t="shared" si="19"/>
        <v>#VALUE!</v>
      </c>
    </row>
    <row r="50" spans="1:34" x14ac:dyDescent="0.45">
      <c r="A50" s="47">
        <v>41</v>
      </c>
      <c r="B50" s="34">
        <f t="shared" si="20"/>
        <v>47515</v>
      </c>
      <c r="C50" s="150" t="e">
        <f t="shared" si="0"/>
        <v>#NUM!</v>
      </c>
      <c r="D50" s="142" t="e">
        <f t="shared" si="10"/>
        <v>#NUM!</v>
      </c>
      <c r="E50" s="142" t="e">
        <f t="shared" si="1"/>
        <v>#NUM!</v>
      </c>
      <c r="F50" s="143" t="e">
        <f t="shared" si="11"/>
        <v>#NUM!</v>
      </c>
      <c r="G50" s="127"/>
      <c r="H50" s="33">
        <v>41</v>
      </c>
      <c r="I50" s="34">
        <f t="shared" si="21"/>
        <v>47515</v>
      </c>
      <c r="J50" s="141" t="e">
        <f t="shared" si="2"/>
        <v>#NUM!</v>
      </c>
      <c r="K50" s="142" t="e">
        <f t="shared" si="12"/>
        <v>#NUM!</v>
      </c>
      <c r="L50" s="144" t="e">
        <f t="shared" si="3"/>
        <v>#NUM!</v>
      </c>
      <c r="M50" s="143" t="e">
        <f t="shared" si="13"/>
        <v>#NUM!</v>
      </c>
      <c r="O50" s="33">
        <v>41</v>
      </c>
      <c r="P50" s="34">
        <f t="shared" si="22"/>
        <v>47515</v>
      </c>
      <c r="Q50" s="141" t="e">
        <f t="shared" si="4"/>
        <v>#NUM!</v>
      </c>
      <c r="R50" s="142" t="e">
        <f t="shared" si="14"/>
        <v>#NUM!</v>
      </c>
      <c r="S50" s="144" t="e">
        <f t="shared" si="5"/>
        <v>#NUM!</v>
      </c>
      <c r="T50" s="143" t="e">
        <f t="shared" si="15"/>
        <v>#NUM!</v>
      </c>
      <c r="V50" s="33">
        <v>41</v>
      </c>
      <c r="W50" s="34">
        <f t="shared" si="23"/>
        <v>47515</v>
      </c>
      <c r="X50" s="141" t="e">
        <f t="shared" si="6"/>
        <v>#NUM!</v>
      </c>
      <c r="Y50" s="142" t="e">
        <f t="shared" si="16"/>
        <v>#NUM!</v>
      </c>
      <c r="Z50" s="144" t="e">
        <f t="shared" si="7"/>
        <v>#NUM!</v>
      </c>
      <c r="AA50" s="143" t="e">
        <f t="shared" si="17"/>
        <v>#NUM!</v>
      </c>
      <c r="AC50" s="33">
        <v>41</v>
      </c>
      <c r="AD50" s="34">
        <f t="shared" si="24"/>
        <v>47515</v>
      </c>
      <c r="AE50" s="141" t="e">
        <f t="shared" si="8"/>
        <v>#VALUE!</v>
      </c>
      <c r="AF50" s="142" t="e">
        <f t="shared" si="18"/>
        <v>#VALUE!</v>
      </c>
      <c r="AG50" s="144" t="e">
        <f t="shared" si="9"/>
        <v>#VALUE!</v>
      </c>
      <c r="AH50" s="143" t="e">
        <f t="shared" si="19"/>
        <v>#VALUE!</v>
      </c>
    </row>
    <row r="51" spans="1:34" x14ac:dyDescent="0.45">
      <c r="A51" s="47">
        <v>42</v>
      </c>
      <c r="B51" s="34">
        <f t="shared" si="20"/>
        <v>47543</v>
      </c>
      <c r="C51" s="150" t="e">
        <f t="shared" si="0"/>
        <v>#NUM!</v>
      </c>
      <c r="D51" s="142" t="e">
        <f t="shared" si="10"/>
        <v>#NUM!</v>
      </c>
      <c r="E51" s="142" t="e">
        <f t="shared" si="1"/>
        <v>#NUM!</v>
      </c>
      <c r="F51" s="143" t="e">
        <f t="shared" si="11"/>
        <v>#NUM!</v>
      </c>
      <c r="G51" s="127"/>
      <c r="H51" s="33">
        <v>42</v>
      </c>
      <c r="I51" s="34">
        <f t="shared" si="21"/>
        <v>47543</v>
      </c>
      <c r="J51" s="141" t="e">
        <f t="shared" si="2"/>
        <v>#NUM!</v>
      </c>
      <c r="K51" s="142" t="e">
        <f t="shared" si="12"/>
        <v>#NUM!</v>
      </c>
      <c r="L51" s="144" t="e">
        <f t="shared" si="3"/>
        <v>#NUM!</v>
      </c>
      <c r="M51" s="143" t="e">
        <f t="shared" si="13"/>
        <v>#NUM!</v>
      </c>
      <c r="O51" s="33">
        <v>42</v>
      </c>
      <c r="P51" s="34">
        <f t="shared" si="22"/>
        <v>47543</v>
      </c>
      <c r="Q51" s="141" t="e">
        <f t="shared" si="4"/>
        <v>#NUM!</v>
      </c>
      <c r="R51" s="142" t="e">
        <f t="shared" si="14"/>
        <v>#NUM!</v>
      </c>
      <c r="S51" s="144" t="e">
        <f t="shared" si="5"/>
        <v>#NUM!</v>
      </c>
      <c r="T51" s="143" t="e">
        <f t="shared" si="15"/>
        <v>#NUM!</v>
      </c>
      <c r="V51" s="33">
        <v>42</v>
      </c>
      <c r="W51" s="34">
        <f t="shared" si="23"/>
        <v>47543</v>
      </c>
      <c r="X51" s="141" t="e">
        <f t="shared" si="6"/>
        <v>#NUM!</v>
      </c>
      <c r="Y51" s="142" t="e">
        <f t="shared" si="16"/>
        <v>#NUM!</v>
      </c>
      <c r="Z51" s="144" t="e">
        <f t="shared" si="7"/>
        <v>#NUM!</v>
      </c>
      <c r="AA51" s="143" t="e">
        <f t="shared" si="17"/>
        <v>#NUM!</v>
      </c>
      <c r="AC51" s="33">
        <v>42</v>
      </c>
      <c r="AD51" s="34">
        <f t="shared" si="24"/>
        <v>47543</v>
      </c>
      <c r="AE51" s="141" t="e">
        <f t="shared" si="8"/>
        <v>#VALUE!</v>
      </c>
      <c r="AF51" s="142" t="e">
        <f t="shared" si="18"/>
        <v>#VALUE!</v>
      </c>
      <c r="AG51" s="144" t="e">
        <f t="shared" si="9"/>
        <v>#VALUE!</v>
      </c>
      <c r="AH51" s="143" t="e">
        <f t="shared" si="19"/>
        <v>#VALUE!</v>
      </c>
    </row>
    <row r="52" spans="1:34" x14ac:dyDescent="0.45">
      <c r="A52" s="47">
        <v>43</v>
      </c>
      <c r="B52" s="34">
        <f t="shared" si="20"/>
        <v>47574</v>
      </c>
      <c r="C52" s="150" t="e">
        <f t="shared" si="0"/>
        <v>#NUM!</v>
      </c>
      <c r="D52" s="142" t="e">
        <f t="shared" si="10"/>
        <v>#NUM!</v>
      </c>
      <c r="E52" s="142" t="e">
        <f t="shared" si="1"/>
        <v>#NUM!</v>
      </c>
      <c r="F52" s="143" t="e">
        <f t="shared" si="11"/>
        <v>#NUM!</v>
      </c>
      <c r="G52" s="127"/>
      <c r="H52" s="33">
        <v>43</v>
      </c>
      <c r="I52" s="34">
        <f t="shared" si="21"/>
        <v>47574</v>
      </c>
      <c r="J52" s="141" t="e">
        <f t="shared" si="2"/>
        <v>#NUM!</v>
      </c>
      <c r="K52" s="142" t="e">
        <f t="shared" si="12"/>
        <v>#NUM!</v>
      </c>
      <c r="L52" s="144" t="e">
        <f t="shared" si="3"/>
        <v>#NUM!</v>
      </c>
      <c r="M52" s="143" t="e">
        <f t="shared" si="13"/>
        <v>#NUM!</v>
      </c>
      <c r="O52" s="33">
        <v>43</v>
      </c>
      <c r="P52" s="34">
        <f t="shared" si="22"/>
        <v>47574</v>
      </c>
      <c r="Q52" s="141" t="e">
        <f t="shared" si="4"/>
        <v>#NUM!</v>
      </c>
      <c r="R52" s="142" t="e">
        <f t="shared" si="14"/>
        <v>#NUM!</v>
      </c>
      <c r="S52" s="144" t="e">
        <f t="shared" si="5"/>
        <v>#NUM!</v>
      </c>
      <c r="T52" s="143" t="e">
        <f t="shared" si="15"/>
        <v>#NUM!</v>
      </c>
      <c r="V52" s="33">
        <v>43</v>
      </c>
      <c r="W52" s="34">
        <f t="shared" si="23"/>
        <v>47574</v>
      </c>
      <c r="X52" s="141" t="e">
        <f t="shared" si="6"/>
        <v>#NUM!</v>
      </c>
      <c r="Y52" s="142" t="e">
        <f t="shared" si="16"/>
        <v>#NUM!</v>
      </c>
      <c r="Z52" s="144" t="e">
        <f t="shared" si="7"/>
        <v>#NUM!</v>
      </c>
      <c r="AA52" s="143" t="e">
        <f t="shared" si="17"/>
        <v>#NUM!</v>
      </c>
      <c r="AC52" s="33">
        <v>43</v>
      </c>
      <c r="AD52" s="34">
        <f t="shared" si="24"/>
        <v>47574</v>
      </c>
      <c r="AE52" s="141" t="e">
        <f t="shared" si="8"/>
        <v>#VALUE!</v>
      </c>
      <c r="AF52" s="142" t="e">
        <f t="shared" si="18"/>
        <v>#VALUE!</v>
      </c>
      <c r="AG52" s="144" t="e">
        <f t="shared" si="9"/>
        <v>#VALUE!</v>
      </c>
      <c r="AH52" s="143" t="e">
        <f t="shared" si="19"/>
        <v>#VALUE!</v>
      </c>
    </row>
    <row r="53" spans="1:34" x14ac:dyDescent="0.45">
      <c r="A53" s="47">
        <v>44</v>
      </c>
      <c r="B53" s="34">
        <f t="shared" si="20"/>
        <v>47604</v>
      </c>
      <c r="C53" s="150" t="e">
        <f t="shared" si="0"/>
        <v>#NUM!</v>
      </c>
      <c r="D53" s="142" t="e">
        <f t="shared" si="10"/>
        <v>#NUM!</v>
      </c>
      <c r="E53" s="142" t="e">
        <f t="shared" si="1"/>
        <v>#NUM!</v>
      </c>
      <c r="F53" s="143" t="e">
        <f t="shared" si="11"/>
        <v>#NUM!</v>
      </c>
      <c r="G53" s="127"/>
      <c r="H53" s="33">
        <v>44</v>
      </c>
      <c r="I53" s="34">
        <f t="shared" si="21"/>
        <v>47604</v>
      </c>
      <c r="J53" s="141" t="e">
        <f t="shared" si="2"/>
        <v>#NUM!</v>
      </c>
      <c r="K53" s="142" t="e">
        <f t="shared" si="12"/>
        <v>#NUM!</v>
      </c>
      <c r="L53" s="144" t="e">
        <f t="shared" si="3"/>
        <v>#NUM!</v>
      </c>
      <c r="M53" s="143" t="e">
        <f t="shared" si="13"/>
        <v>#NUM!</v>
      </c>
      <c r="O53" s="33">
        <v>44</v>
      </c>
      <c r="P53" s="34">
        <f t="shared" si="22"/>
        <v>47604</v>
      </c>
      <c r="Q53" s="141" t="e">
        <f t="shared" si="4"/>
        <v>#NUM!</v>
      </c>
      <c r="R53" s="142" t="e">
        <f t="shared" si="14"/>
        <v>#NUM!</v>
      </c>
      <c r="S53" s="144" t="e">
        <f t="shared" si="5"/>
        <v>#NUM!</v>
      </c>
      <c r="T53" s="143" t="e">
        <f t="shared" si="15"/>
        <v>#NUM!</v>
      </c>
      <c r="V53" s="33">
        <v>44</v>
      </c>
      <c r="W53" s="34">
        <f t="shared" si="23"/>
        <v>47604</v>
      </c>
      <c r="X53" s="141" t="e">
        <f t="shared" si="6"/>
        <v>#NUM!</v>
      </c>
      <c r="Y53" s="142" t="e">
        <f t="shared" si="16"/>
        <v>#NUM!</v>
      </c>
      <c r="Z53" s="144" t="e">
        <f t="shared" si="7"/>
        <v>#NUM!</v>
      </c>
      <c r="AA53" s="143" t="e">
        <f t="shared" si="17"/>
        <v>#NUM!</v>
      </c>
      <c r="AC53" s="33">
        <v>44</v>
      </c>
      <c r="AD53" s="34">
        <f t="shared" si="24"/>
        <v>47604</v>
      </c>
      <c r="AE53" s="141" t="e">
        <f t="shared" si="8"/>
        <v>#VALUE!</v>
      </c>
      <c r="AF53" s="142" t="e">
        <f t="shared" si="18"/>
        <v>#VALUE!</v>
      </c>
      <c r="AG53" s="144" t="e">
        <f t="shared" si="9"/>
        <v>#VALUE!</v>
      </c>
      <c r="AH53" s="143" t="e">
        <f t="shared" si="19"/>
        <v>#VALUE!</v>
      </c>
    </row>
    <row r="54" spans="1:34" x14ac:dyDescent="0.45">
      <c r="A54" s="47">
        <v>45</v>
      </c>
      <c r="B54" s="34">
        <f t="shared" si="20"/>
        <v>47635</v>
      </c>
      <c r="C54" s="150" t="e">
        <f t="shared" si="0"/>
        <v>#NUM!</v>
      </c>
      <c r="D54" s="142" t="e">
        <f t="shared" si="10"/>
        <v>#NUM!</v>
      </c>
      <c r="E54" s="142" t="e">
        <f t="shared" si="1"/>
        <v>#NUM!</v>
      </c>
      <c r="F54" s="143" t="e">
        <f t="shared" si="11"/>
        <v>#NUM!</v>
      </c>
      <c r="G54" s="127"/>
      <c r="H54" s="33">
        <v>45</v>
      </c>
      <c r="I54" s="34">
        <f t="shared" si="21"/>
        <v>47635</v>
      </c>
      <c r="J54" s="141" t="e">
        <f t="shared" si="2"/>
        <v>#NUM!</v>
      </c>
      <c r="K54" s="142" t="e">
        <f t="shared" si="12"/>
        <v>#NUM!</v>
      </c>
      <c r="L54" s="144" t="e">
        <f t="shared" si="3"/>
        <v>#NUM!</v>
      </c>
      <c r="M54" s="143" t="e">
        <f t="shared" si="13"/>
        <v>#NUM!</v>
      </c>
      <c r="O54" s="33">
        <v>45</v>
      </c>
      <c r="P54" s="34">
        <f t="shared" si="22"/>
        <v>47635</v>
      </c>
      <c r="Q54" s="141" t="e">
        <f t="shared" si="4"/>
        <v>#NUM!</v>
      </c>
      <c r="R54" s="142" t="e">
        <f t="shared" si="14"/>
        <v>#NUM!</v>
      </c>
      <c r="S54" s="144" t="e">
        <f t="shared" si="5"/>
        <v>#NUM!</v>
      </c>
      <c r="T54" s="143" t="e">
        <f t="shared" si="15"/>
        <v>#NUM!</v>
      </c>
      <c r="V54" s="33">
        <v>45</v>
      </c>
      <c r="W54" s="34">
        <f t="shared" si="23"/>
        <v>47635</v>
      </c>
      <c r="X54" s="141" t="e">
        <f t="shared" si="6"/>
        <v>#NUM!</v>
      </c>
      <c r="Y54" s="142" t="e">
        <f t="shared" si="16"/>
        <v>#NUM!</v>
      </c>
      <c r="Z54" s="144" t="e">
        <f t="shared" si="7"/>
        <v>#NUM!</v>
      </c>
      <c r="AA54" s="143" t="e">
        <f t="shared" si="17"/>
        <v>#NUM!</v>
      </c>
      <c r="AC54" s="33">
        <v>45</v>
      </c>
      <c r="AD54" s="34">
        <f t="shared" si="24"/>
        <v>47635</v>
      </c>
      <c r="AE54" s="141" t="e">
        <f t="shared" si="8"/>
        <v>#VALUE!</v>
      </c>
      <c r="AF54" s="142" t="e">
        <f t="shared" si="18"/>
        <v>#VALUE!</v>
      </c>
      <c r="AG54" s="144" t="e">
        <f t="shared" si="9"/>
        <v>#VALUE!</v>
      </c>
      <c r="AH54" s="143" t="e">
        <f t="shared" si="19"/>
        <v>#VALUE!</v>
      </c>
    </row>
    <row r="55" spans="1:34" x14ac:dyDescent="0.45">
      <c r="A55" s="47">
        <v>46</v>
      </c>
      <c r="B55" s="34">
        <f t="shared" si="20"/>
        <v>47665</v>
      </c>
      <c r="C55" s="150" t="e">
        <f t="shared" si="0"/>
        <v>#NUM!</v>
      </c>
      <c r="D55" s="142" t="e">
        <f t="shared" si="10"/>
        <v>#NUM!</v>
      </c>
      <c r="E55" s="142" t="e">
        <f t="shared" si="1"/>
        <v>#NUM!</v>
      </c>
      <c r="F55" s="143" t="e">
        <f t="shared" si="11"/>
        <v>#NUM!</v>
      </c>
      <c r="G55" s="127"/>
      <c r="H55" s="33">
        <v>46</v>
      </c>
      <c r="I55" s="34">
        <f t="shared" si="21"/>
        <v>47665</v>
      </c>
      <c r="J55" s="141" t="e">
        <f t="shared" si="2"/>
        <v>#NUM!</v>
      </c>
      <c r="K55" s="142" t="e">
        <f t="shared" si="12"/>
        <v>#NUM!</v>
      </c>
      <c r="L55" s="144" t="e">
        <f t="shared" si="3"/>
        <v>#NUM!</v>
      </c>
      <c r="M55" s="143" t="e">
        <f t="shared" si="13"/>
        <v>#NUM!</v>
      </c>
      <c r="O55" s="33">
        <v>46</v>
      </c>
      <c r="P55" s="34">
        <f t="shared" si="22"/>
        <v>47665</v>
      </c>
      <c r="Q55" s="141" t="e">
        <f t="shared" si="4"/>
        <v>#NUM!</v>
      </c>
      <c r="R55" s="142" t="e">
        <f t="shared" si="14"/>
        <v>#NUM!</v>
      </c>
      <c r="S55" s="144" t="e">
        <f t="shared" si="5"/>
        <v>#NUM!</v>
      </c>
      <c r="T55" s="143" t="e">
        <f t="shared" si="15"/>
        <v>#NUM!</v>
      </c>
      <c r="V55" s="33">
        <v>46</v>
      </c>
      <c r="W55" s="34">
        <f t="shared" si="23"/>
        <v>47665</v>
      </c>
      <c r="X55" s="141" t="e">
        <f t="shared" si="6"/>
        <v>#NUM!</v>
      </c>
      <c r="Y55" s="142" t="e">
        <f t="shared" si="16"/>
        <v>#NUM!</v>
      </c>
      <c r="Z55" s="144" t="e">
        <f t="shared" si="7"/>
        <v>#NUM!</v>
      </c>
      <c r="AA55" s="143" t="e">
        <f t="shared" si="17"/>
        <v>#NUM!</v>
      </c>
      <c r="AC55" s="33">
        <v>46</v>
      </c>
      <c r="AD55" s="34">
        <f t="shared" si="24"/>
        <v>47665</v>
      </c>
      <c r="AE55" s="141" t="e">
        <f t="shared" si="8"/>
        <v>#VALUE!</v>
      </c>
      <c r="AF55" s="142" t="e">
        <f t="shared" si="18"/>
        <v>#VALUE!</v>
      </c>
      <c r="AG55" s="144" t="e">
        <f t="shared" si="9"/>
        <v>#VALUE!</v>
      </c>
      <c r="AH55" s="143" t="e">
        <f t="shared" si="19"/>
        <v>#VALUE!</v>
      </c>
    </row>
    <row r="56" spans="1:34" x14ac:dyDescent="0.45">
      <c r="A56" s="47">
        <v>47</v>
      </c>
      <c r="B56" s="34">
        <f t="shared" si="20"/>
        <v>47696</v>
      </c>
      <c r="C56" s="150" t="e">
        <f t="shared" si="0"/>
        <v>#NUM!</v>
      </c>
      <c r="D56" s="142" t="e">
        <f t="shared" si="10"/>
        <v>#NUM!</v>
      </c>
      <c r="E56" s="142" t="e">
        <f t="shared" si="1"/>
        <v>#NUM!</v>
      </c>
      <c r="F56" s="143" t="e">
        <f t="shared" si="11"/>
        <v>#NUM!</v>
      </c>
      <c r="G56" s="127"/>
      <c r="H56" s="33">
        <v>47</v>
      </c>
      <c r="I56" s="34">
        <f t="shared" si="21"/>
        <v>47696</v>
      </c>
      <c r="J56" s="141" t="e">
        <f t="shared" si="2"/>
        <v>#NUM!</v>
      </c>
      <c r="K56" s="142" t="e">
        <f t="shared" si="12"/>
        <v>#NUM!</v>
      </c>
      <c r="L56" s="144" t="e">
        <f t="shared" si="3"/>
        <v>#NUM!</v>
      </c>
      <c r="M56" s="143" t="e">
        <f t="shared" si="13"/>
        <v>#NUM!</v>
      </c>
      <c r="O56" s="33">
        <v>47</v>
      </c>
      <c r="P56" s="34">
        <f t="shared" si="22"/>
        <v>47696</v>
      </c>
      <c r="Q56" s="141" t="e">
        <f t="shared" si="4"/>
        <v>#NUM!</v>
      </c>
      <c r="R56" s="142" t="e">
        <f t="shared" si="14"/>
        <v>#NUM!</v>
      </c>
      <c r="S56" s="144" t="e">
        <f t="shared" si="5"/>
        <v>#NUM!</v>
      </c>
      <c r="T56" s="143" t="e">
        <f t="shared" si="15"/>
        <v>#NUM!</v>
      </c>
      <c r="V56" s="33">
        <v>47</v>
      </c>
      <c r="W56" s="34">
        <f t="shared" si="23"/>
        <v>47696</v>
      </c>
      <c r="X56" s="141" t="e">
        <f t="shared" si="6"/>
        <v>#NUM!</v>
      </c>
      <c r="Y56" s="142" t="e">
        <f t="shared" si="16"/>
        <v>#NUM!</v>
      </c>
      <c r="Z56" s="144" t="e">
        <f t="shared" si="7"/>
        <v>#NUM!</v>
      </c>
      <c r="AA56" s="143" t="e">
        <f t="shared" si="17"/>
        <v>#NUM!</v>
      </c>
      <c r="AC56" s="33">
        <v>47</v>
      </c>
      <c r="AD56" s="34">
        <f t="shared" si="24"/>
        <v>47696</v>
      </c>
      <c r="AE56" s="141" t="e">
        <f t="shared" si="8"/>
        <v>#VALUE!</v>
      </c>
      <c r="AF56" s="142" t="e">
        <f t="shared" si="18"/>
        <v>#VALUE!</v>
      </c>
      <c r="AG56" s="144" t="e">
        <f t="shared" si="9"/>
        <v>#VALUE!</v>
      </c>
      <c r="AH56" s="143" t="e">
        <f t="shared" si="19"/>
        <v>#VALUE!</v>
      </c>
    </row>
    <row r="57" spans="1:34" ht="14.65" thickBot="1" x14ac:dyDescent="0.5">
      <c r="A57" s="47">
        <v>48</v>
      </c>
      <c r="B57" s="34">
        <f t="shared" si="20"/>
        <v>47727</v>
      </c>
      <c r="C57" s="151" t="e">
        <f t="shared" si="0"/>
        <v>#NUM!</v>
      </c>
      <c r="D57" s="146" t="e">
        <f t="shared" si="10"/>
        <v>#NUM!</v>
      </c>
      <c r="E57" s="146" t="e">
        <f t="shared" si="1"/>
        <v>#NUM!</v>
      </c>
      <c r="F57" s="147" t="e">
        <f t="shared" si="11"/>
        <v>#NUM!</v>
      </c>
      <c r="G57" s="127"/>
      <c r="H57" s="40">
        <v>48</v>
      </c>
      <c r="I57" s="34">
        <f t="shared" si="21"/>
        <v>47727</v>
      </c>
      <c r="J57" s="145" t="e">
        <f t="shared" si="2"/>
        <v>#NUM!</v>
      </c>
      <c r="K57" s="146" t="e">
        <f t="shared" si="12"/>
        <v>#NUM!</v>
      </c>
      <c r="L57" s="148" t="e">
        <f t="shared" si="3"/>
        <v>#NUM!</v>
      </c>
      <c r="M57" s="147" t="e">
        <f t="shared" si="13"/>
        <v>#NUM!</v>
      </c>
      <c r="O57" s="40">
        <v>48</v>
      </c>
      <c r="P57" s="34">
        <f t="shared" si="22"/>
        <v>47727</v>
      </c>
      <c r="Q57" s="145" t="e">
        <f t="shared" si="4"/>
        <v>#NUM!</v>
      </c>
      <c r="R57" s="146" t="e">
        <f t="shared" si="14"/>
        <v>#NUM!</v>
      </c>
      <c r="S57" s="148" t="e">
        <f t="shared" si="5"/>
        <v>#NUM!</v>
      </c>
      <c r="T57" s="147" t="e">
        <f t="shared" si="15"/>
        <v>#NUM!</v>
      </c>
      <c r="V57" s="40">
        <v>48</v>
      </c>
      <c r="W57" s="34">
        <f t="shared" si="23"/>
        <v>47727</v>
      </c>
      <c r="X57" s="145" t="e">
        <f t="shared" si="6"/>
        <v>#NUM!</v>
      </c>
      <c r="Y57" s="146" t="e">
        <f t="shared" si="16"/>
        <v>#NUM!</v>
      </c>
      <c r="Z57" s="148" t="e">
        <f t="shared" si="7"/>
        <v>#NUM!</v>
      </c>
      <c r="AA57" s="147" t="e">
        <f t="shared" si="17"/>
        <v>#NUM!</v>
      </c>
      <c r="AC57" s="40">
        <v>48</v>
      </c>
      <c r="AD57" s="34">
        <f t="shared" si="24"/>
        <v>47727</v>
      </c>
      <c r="AE57" s="145" t="e">
        <f t="shared" si="8"/>
        <v>#VALUE!</v>
      </c>
      <c r="AF57" s="146" t="e">
        <f t="shared" si="18"/>
        <v>#VALUE!</v>
      </c>
      <c r="AG57" s="148" t="e">
        <f t="shared" si="9"/>
        <v>#VALUE!</v>
      </c>
      <c r="AH57" s="147" t="e">
        <f t="shared" si="19"/>
        <v>#VALUE!</v>
      </c>
    </row>
    <row r="58" spans="1:34" x14ac:dyDescent="0.45">
      <c r="A58" s="51">
        <v>49</v>
      </c>
      <c r="B58" s="52">
        <f t="shared" si="20"/>
        <v>47757</v>
      </c>
      <c r="C58" s="152" t="e">
        <f t="shared" si="0"/>
        <v>#NUM!</v>
      </c>
      <c r="D58" s="138" t="e">
        <f t="shared" si="10"/>
        <v>#NUM!</v>
      </c>
      <c r="E58" s="138" t="e">
        <f t="shared" si="1"/>
        <v>#NUM!</v>
      </c>
      <c r="F58" s="139" t="e">
        <f t="shared" si="11"/>
        <v>#NUM!</v>
      </c>
      <c r="G58" s="127"/>
      <c r="H58" s="26">
        <v>49</v>
      </c>
      <c r="I58" s="52">
        <f t="shared" si="21"/>
        <v>47757</v>
      </c>
      <c r="J58" s="137" t="e">
        <f t="shared" si="2"/>
        <v>#NUM!</v>
      </c>
      <c r="K58" s="138" t="e">
        <f t="shared" si="12"/>
        <v>#NUM!</v>
      </c>
      <c r="L58" s="140" t="e">
        <f t="shared" si="3"/>
        <v>#NUM!</v>
      </c>
      <c r="M58" s="139" t="e">
        <f t="shared" si="13"/>
        <v>#NUM!</v>
      </c>
      <c r="O58" s="26">
        <v>49</v>
      </c>
      <c r="P58" s="52">
        <f t="shared" si="22"/>
        <v>47757</v>
      </c>
      <c r="Q58" s="137" t="e">
        <f t="shared" si="4"/>
        <v>#NUM!</v>
      </c>
      <c r="R58" s="138" t="e">
        <f t="shared" si="14"/>
        <v>#NUM!</v>
      </c>
      <c r="S58" s="140" t="e">
        <f t="shared" si="5"/>
        <v>#NUM!</v>
      </c>
      <c r="T58" s="139" t="e">
        <f t="shared" si="15"/>
        <v>#NUM!</v>
      </c>
      <c r="V58" s="26">
        <v>49</v>
      </c>
      <c r="W58" s="52">
        <f t="shared" si="23"/>
        <v>47757</v>
      </c>
      <c r="X58" s="137" t="e">
        <f t="shared" si="6"/>
        <v>#NUM!</v>
      </c>
      <c r="Y58" s="138" t="e">
        <f t="shared" si="16"/>
        <v>#NUM!</v>
      </c>
      <c r="Z58" s="140" t="e">
        <f t="shared" si="7"/>
        <v>#NUM!</v>
      </c>
      <c r="AA58" s="139" t="e">
        <f t="shared" si="17"/>
        <v>#NUM!</v>
      </c>
      <c r="AC58" s="26">
        <v>49</v>
      </c>
      <c r="AD58" s="52">
        <f t="shared" si="24"/>
        <v>47757</v>
      </c>
      <c r="AE58" s="137" t="e">
        <f t="shared" si="8"/>
        <v>#VALUE!</v>
      </c>
      <c r="AF58" s="138" t="e">
        <f t="shared" si="18"/>
        <v>#VALUE!</v>
      </c>
      <c r="AG58" s="140" t="e">
        <f t="shared" si="9"/>
        <v>#VALUE!</v>
      </c>
      <c r="AH58" s="139" t="e">
        <f t="shared" si="19"/>
        <v>#VALUE!</v>
      </c>
    </row>
    <row r="59" spans="1:34" x14ac:dyDescent="0.45">
      <c r="A59" s="47">
        <v>50</v>
      </c>
      <c r="B59" s="34">
        <f t="shared" si="20"/>
        <v>47788</v>
      </c>
      <c r="C59" s="150" t="e">
        <f t="shared" si="0"/>
        <v>#NUM!</v>
      </c>
      <c r="D59" s="142" t="e">
        <f t="shared" si="10"/>
        <v>#NUM!</v>
      </c>
      <c r="E59" s="142" t="e">
        <f t="shared" si="1"/>
        <v>#NUM!</v>
      </c>
      <c r="F59" s="143" t="e">
        <f t="shared" si="11"/>
        <v>#NUM!</v>
      </c>
      <c r="G59" s="127"/>
      <c r="H59" s="33">
        <v>50</v>
      </c>
      <c r="I59" s="34">
        <f t="shared" si="21"/>
        <v>47788</v>
      </c>
      <c r="J59" s="141" t="e">
        <f t="shared" si="2"/>
        <v>#NUM!</v>
      </c>
      <c r="K59" s="142" t="e">
        <f t="shared" si="12"/>
        <v>#NUM!</v>
      </c>
      <c r="L59" s="144" t="e">
        <f t="shared" si="3"/>
        <v>#NUM!</v>
      </c>
      <c r="M59" s="143" t="e">
        <f t="shared" si="13"/>
        <v>#NUM!</v>
      </c>
      <c r="O59" s="33">
        <v>50</v>
      </c>
      <c r="P59" s="34">
        <f t="shared" si="22"/>
        <v>47788</v>
      </c>
      <c r="Q59" s="141" t="e">
        <f t="shared" si="4"/>
        <v>#NUM!</v>
      </c>
      <c r="R59" s="142" t="e">
        <f t="shared" si="14"/>
        <v>#NUM!</v>
      </c>
      <c r="S59" s="144" t="e">
        <f t="shared" si="5"/>
        <v>#NUM!</v>
      </c>
      <c r="T59" s="143" t="e">
        <f t="shared" si="15"/>
        <v>#NUM!</v>
      </c>
      <c r="V59" s="33">
        <v>50</v>
      </c>
      <c r="W59" s="34">
        <f t="shared" si="23"/>
        <v>47788</v>
      </c>
      <c r="X59" s="141" t="e">
        <f t="shared" si="6"/>
        <v>#NUM!</v>
      </c>
      <c r="Y59" s="142" t="e">
        <f t="shared" si="16"/>
        <v>#NUM!</v>
      </c>
      <c r="Z59" s="144" t="e">
        <f t="shared" si="7"/>
        <v>#NUM!</v>
      </c>
      <c r="AA59" s="143" t="e">
        <f t="shared" si="17"/>
        <v>#NUM!</v>
      </c>
      <c r="AC59" s="33">
        <v>50</v>
      </c>
      <c r="AD59" s="34">
        <f t="shared" si="24"/>
        <v>47788</v>
      </c>
      <c r="AE59" s="141" t="e">
        <f t="shared" si="8"/>
        <v>#VALUE!</v>
      </c>
      <c r="AF59" s="142" t="e">
        <f t="shared" si="18"/>
        <v>#VALUE!</v>
      </c>
      <c r="AG59" s="144" t="e">
        <f t="shared" si="9"/>
        <v>#VALUE!</v>
      </c>
      <c r="AH59" s="143" t="e">
        <f t="shared" si="19"/>
        <v>#VALUE!</v>
      </c>
    </row>
    <row r="60" spans="1:34" x14ac:dyDescent="0.45">
      <c r="A60" s="47">
        <v>51</v>
      </c>
      <c r="B60" s="34">
        <f t="shared" si="20"/>
        <v>47818</v>
      </c>
      <c r="C60" s="150" t="e">
        <f t="shared" si="0"/>
        <v>#NUM!</v>
      </c>
      <c r="D60" s="142" t="e">
        <f t="shared" si="10"/>
        <v>#NUM!</v>
      </c>
      <c r="E60" s="142" t="e">
        <f t="shared" si="1"/>
        <v>#NUM!</v>
      </c>
      <c r="F60" s="143" t="e">
        <f t="shared" si="11"/>
        <v>#NUM!</v>
      </c>
      <c r="G60" s="127"/>
      <c r="H60" s="33">
        <v>51</v>
      </c>
      <c r="I60" s="34">
        <f t="shared" si="21"/>
        <v>47818</v>
      </c>
      <c r="J60" s="141" t="e">
        <f t="shared" si="2"/>
        <v>#NUM!</v>
      </c>
      <c r="K60" s="142" t="e">
        <f t="shared" si="12"/>
        <v>#NUM!</v>
      </c>
      <c r="L60" s="144" t="e">
        <f t="shared" si="3"/>
        <v>#NUM!</v>
      </c>
      <c r="M60" s="143" t="e">
        <f t="shared" si="13"/>
        <v>#NUM!</v>
      </c>
      <c r="O60" s="33">
        <v>51</v>
      </c>
      <c r="P60" s="34">
        <f t="shared" si="22"/>
        <v>47818</v>
      </c>
      <c r="Q60" s="141" t="e">
        <f t="shared" si="4"/>
        <v>#NUM!</v>
      </c>
      <c r="R60" s="142" t="e">
        <f t="shared" si="14"/>
        <v>#NUM!</v>
      </c>
      <c r="S60" s="144" t="e">
        <f t="shared" si="5"/>
        <v>#NUM!</v>
      </c>
      <c r="T60" s="143" t="e">
        <f t="shared" si="15"/>
        <v>#NUM!</v>
      </c>
      <c r="V60" s="33">
        <v>51</v>
      </c>
      <c r="W60" s="34">
        <f t="shared" si="23"/>
        <v>47818</v>
      </c>
      <c r="X60" s="141" t="e">
        <f t="shared" si="6"/>
        <v>#NUM!</v>
      </c>
      <c r="Y60" s="142" t="e">
        <f t="shared" si="16"/>
        <v>#NUM!</v>
      </c>
      <c r="Z60" s="144" t="e">
        <f t="shared" si="7"/>
        <v>#NUM!</v>
      </c>
      <c r="AA60" s="143" t="e">
        <f t="shared" si="17"/>
        <v>#NUM!</v>
      </c>
      <c r="AC60" s="33">
        <v>51</v>
      </c>
      <c r="AD60" s="34">
        <f t="shared" si="24"/>
        <v>47818</v>
      </c>
      <c r="AE60" s="141" t="e">
        <f t="shared" si="8"/>
        <v>#VALUE!</v>
      </c>
      <c r="AF60" s="142" t="e">
        <f t="shared" si="18"/>
        <v>#VALUE!</v>
      </c>
      <c r="AG60" s="144" t="e">
        <f t="shared" si="9"/>
        <v>#VALUE!</v>
      </c>
      <c r="AH60" s="143" t="e">
        <f t="shared" si="19"/>
        <v>#VALUE!</v>
      </c>
    </row>
    <row r="61" spans="1:34" x14ac:dyDescent="0.45">
      <c r="A61" s="47">
        <v>52</v>
      </c>
      <c r="B61" s="34">
        <f t="shared" si="20"/>
        <v>47849</v>
      </c>
      <c r="C61" s="150" t="e">
        <f t="shared" si="0"/>
        <v>#NUM!</v>
      </c>
      <c r="D61" s="142" t="e">
        <f t="shared" si="10"/>
        <v>#NUM!</v>
      </c>
      <c r="E61" s="142" t="e">
        <f t="shared" si="1"/>
        <v>#NUM!</v>
      </c>
      <c r="F61" s="143" t="e">
        <f t="shared" si="11"/>
        <v>#NUM!</v>
      </c>
      <c r="G61" s="127"/>
      <c r="H61" s="33">
        <v>52</v>
      </c>
      <c r="I61" s="34">
        <f t="shared" si="21"/>
        <v>47849</v>
      </c>
      <c r="J61" s="141" t="e">
        <f t="shared" si="2"/>
        <v>#NUM!</v>
      </c>
      <c r="K61" s="142" t="e">
        <f t="shared" si="12"/>
        <v>#NUM!</v>
      </c>
      <c r="L61" s="144" t="e">
        <f t="shared" si="3"/>
        <v>#NUM!</v>
      </c>
      <c r="M61" s="143" t="e">
        <f t="shared" si="13"/>
        <v>#NUM!</v>
      </c>
      <c r="O61" s="33">
        <v>52</v>
      </c>
      <c r="P61" s="34">
        <f t="shared" si="22"/>
        <v>47849</v>
      </c>
      <c r="Q61" s="141" t="e">
        <f t="shared" si="4"/>
        <v>#NUM!</v>
      </c>
      <c r="R61" s="142" t="e">
        <f t="shared" si="14"/>
        <v>#NUM!</v>
      </c>
      <c r="S61" s="144" t="e">
        <f t="shared" si="5"/>
        <v>#NUM!</v>
      </c>
      <c r="T61" s="143" t="e">
        <f t="shared" si="15"/>
        <v>#NUM!</v>
      </c>
      <c r="V61" s="33">
        <v>52</v>
      </c>
      <c r="W61" s="34">
        <f t="shared" si="23"/>
        <v>47849</v>
      </c>
      <c r="X61" s="141" t="e">
        <f t="shared" si="6"/>
        <v>#NUM!</v>
      </c>
      <c r="Y61" s="142" t="e">
        <f t="shared" si="16"/>
        <v>#NUM!</v>
      </c>
      <c r="Z61" s="144" t="e">
        <f t="shared" si="7"/>
        <v>#NUM!</v>
      </c>
      <c r="AA61" s="143" t="e">
        <f t="shared" si="17"/>
        <v>#NUM!</v>
      </c>
      <c r="AC61" s="33">
        <v>52</v>
      </c>
      <c r="AD61" s="34">
        <f t="shared" si="24"/>
        <v>47849</v>
      </c>
      <c r="AE61" s="141" t="e">
        <f t="shared" si="8"/>
        <v>#VALUE!</v>
      </c>
      <c r="AF61" s="142" t="e">
        <f t="shared" si="18"/>
        <v>#VALUE!</v>
      </c>
      <c r="AG61" s="144" t="e">
        <f t="shared" si="9"/>
        <v>#VALUE!</v>
      </c>
      <c r="AH61" s="143" t="e">
        <f t="shared" si="19"/>
        <v>#VALUE!</v>
      </c>
    </row>
    <row r="62" spans="1:34" x14ac:dyDescent="0.45">
      <c r="A62" s="47">
        <v>53</v>
      </c>
      <c r="B62" s="34">
        <f t="shared" si="20"/>
        <v>47880</v>
      </c>
      <c r="C62" s="150" t="e">
        <f t="shared" si="0"/>
        <v>#NUM!</v>
      </c>
      <c r="D62" s="142" t="e">
        <f t="shared" si="10"/>
        <v>#NUM!</v>
      </c>
      <c r="E62" s="142" t="e">
        <f t="shared" si="1"/>
        <v>#NUM!</v>
      </c>
      <c r="F62" s="143" t="e">
        <f t="shared" si="11"/>
        <v>#NUM!</v>
      </c>
      <c r="G62" s="127"/>
      <c r="H62" s="33">
        <v>53</v>
      </c>
      <c r="I62" s="34">
        <f t="shared" si="21"/>
        <v>47880</v>
      </c>
      <c r="J62" s="141" t="e">
        <f t="shared" si="2"/>
        <v>#NUM!</v>
      </c>
      <c r="K62" s="142" t="e">
        <f t="shared" si="12"/>
        <v>#NUM!</v>
      </c>
      <c r="L62" s="144" t="e">
        <f t="shared" si="3"/>
        <v>#NUM!</v>
      </c>
      <c r="M62" s="143" t="e">
        <f t="shared" si="13"/>
        <v>#NUM!</v>
      </c>
      <c r="O62" s="33">
        <v>53</v>
      </c>
      <c r="P62" s="34">
        <f t="shared" si="22"/>
        <v>47880</v>
      </c>
      <c r="Q62" s="141" t="e">
        <f t="shared" si="4"/>
        <v>#NUM!</v>
      </c>
      <c r="R62" s="142" t="e">
        <f t="shared" si="14"/>
        <v>#NUM!</v>
      </c>
      <c r="S62" s="144" t="e">
        <f t="shared" si="5"/>
        <v>#NUM!</v>
      </c>
      <c r="T62" s="143" t="e">
        <f t="shared" si="15"/>
        <v>#NUM!</v>
      </c>
      <c r="V62" s="33">
        <v>53</v>
      </c>
      <c r="W62" s="34">
        <f t="shared" si="23"/>
        <v>47880</v>
      </c>
      <c r="X62" s="141" t="e">
        <f t="shared" si="6"/>
        <v>#NUM!</v>
      </c>
      <c r="Y62" s="142" t="e">
        <f t="shared" si="16"/>
        <v>#NUM!</v>
      </c>
      <c r="Z62" s="144" t="e">
        <f t="shared" si="7"/>
        <v>#NUM!</v>
      </c>
      <c r="AA62" s="143" t="e">
        <f t="shared" si="17"/>
        <v>#NUM!</v>
      </c>
      <c r="AC62" s="33">
        <v>53</v>
      </c>
      <c r="AD62" s="34">
        <f t="shared" si="24"/>
        <v>47880</v>
      </c>
      <c r="AE62" s="141" t="e">
        <f t="shared" si="8"/>
        <v>#VALUE!</v>
      </c>
      <c r="AF62" s="142" t="e">
        <f t="shared" si="18"/>
        <v>#VALUE!</v>
      </c>
      <c r="AG62" s="144" t="e">
        <f t="shared" si="9"/>
        <v>#VALUE!</v>
      </c>
      <c r="AH62" s="143" t="e">
        <f t="shared" si="19"/>
        <v>#VALUE!</v>
      </c>
    </row>
    <row r="63" spans="1:34" x14ac:dyDescent="0.45">
      <c r="A63" s="47">
        <v>54</v>
      </c>
      <c r="B63" s="34">
        <f t="shared" si="20"/>
        <v>47908</v>
      </c>
      <c r="C63" s="150" t="e">
        <f t="shared" si="0"/>
        <v>#NUM!</v>
      </c>
      <c r="D63" s="142" t="e">
        <f t="shared" si="10"/>
        <v>#NUM!</v>
      </c>
      <c r="E63" s="142" t="e">
        <f t="shared" si="1"/>
        <v>#NUM!</v>
      </c>
      <c r="F63" s="143" t="e">
        <f t="shared" si="11"/>
        <v>#NUM!</v>
      </c>
      <c r="G63" s="127"/>
      <c r="H63" s="33">
        <v>54</v>
      </c>
      <c r="I63" s="34">
        <f t="shared" si="21"/>
        <v>47908</v>
      </c>
      <c r="J63" s="141" t="e">
        <f t="shared" si="2"/>
        <v>#NUM!</v>
      </c>
      <c r="K63" s="142" t="e">
        <f t="shared" si="12"/>
        <v>#NUM!</v>
      </c>
      <c r="L63" s="144" t="e">
        <f t="shared" si="3"/>
        <v>#NUM!</v>
      </c>
      <c r="M63" s="143" t="e">
        <f t="shared" si="13"/>
        <v>#NUM!</v>
      </c>
      <c r="O63" s="33">
        <v>54</v>
      </c>
      <c r="P63" s="34">
        <f t="shared" si="22"/>
        <v>47908</v>
      </c>
      <c r="Q63" s="141" t="e">
        <f t="shared" si="4"/>
        <v>#NUM!</v>
      </c>
      <c r="R63" s="142" t="e">
        <f t="shared" si="14"/>
        <v>#NUM!</v>
      </c>
      <c r="S63" s="144" t="e">
        <f t="shared" si="5"/>
        <v>#NUM!</v>
      </c>
      <c r="T63" s="143" t="e">
        <f t="shared" si="15"/>
        <v>#NUM!</v>
      </c>
      <c r="V63" s="33">
        <v>54</v>
      </c>
      <c r="W63" s="34">
        <f t="shared" si="23"/>
        <v>47908</v>
      </c>
      <c r="X63" s="141" t="e">
        <f t="shared" si="6"/>
        <v>#NUM!</v>
      </c>
      <c r="Y63" s="142" t="e">
        <f t="shared" si="16"/>
        <v>#NUM!</v>
      </c>
      <c r="Z63" s="144" t="e">
        <f t="shared" si="7"/>
        <v>#NUM!</v>
      </c>
      <c r="AA63" s="143" t="e">
        <f t="shared" si="17"/>
        <v>#NUM!</v>
      </c>
      <c r="AC63" s="33">
        <v>54</v>
      </c>
      <c r="AD63" s="34">
        <f t="shared" si="24"/>
        <v>47908</v>
      </c>
      <c r="AE63" s="141" t="e">
        <f t="shared" si="8"/>
        <v>#VALUE!</v>
      </c>
      <c r="AF63" s="142" t="e">
        <f t="shared" si="18"/>
        <v>#VALUE!</v>
      </c>
      <c r="AG63" s="144" t="e">
        <f t="shared" si="9"/>
        <v>#VALUE!</v>
      </c>
      <c r="AH63" s="143" t="e">
        <f t="shared" si="19"/>
        <v>#VALUE!</v>
      </c>
    </row>
    <row r="64" spans="1:34" x14ac:dyDescent="0.45">
      <c r="A64" s="47">
        <v>55</v>
      </c>
      <c r="B64" s="34">
        <f t="shared" si="20"/>
        <v>47939</v>
      </c>
      <c r="C64" s="150" t="e">
        <f t="shared" si="0"/>
        <v>#NUM!</v>
      </c>
      <c r="D64" s="142" t="e">
        <f t="shared" si="10"/>
        <v>#NUM!</v>
      </c>
      <c r="E64" s="142" t="e">
        <f t="shared" si="1"/>
        <v>#NUM!</v>
      </c>
      <c r="F64" s="143" t="e">
        <f t="shared" si="11"/>
        <v>#NUM!</v>
      </c>
      <c r="G64" s="127"/>
      <c r="H64" s="33">
        <v>55</v>
      </c>
      <c r="I64" s="34">
        <f t="shared" si="21"/>
        <v>47939</v>
      </c>
      <c r="J64" s="141" t="e">
        <f t="shared" si="2"/>
        <v>#NUM!</v>
      </c>
      <c r="K64" s="142" t="e">
        <f t="shared" si="12"/>
        <v>#NUM!</v>
      </c>
      <c r="L64" s="144" t="e">
        <f t="shared" si="3"/>
        <v>#NUM!</v>
      </c>
      <c r="M64" s="143" t="e">
        <f t="shared" si="13"/>
        <v>#NUM!</v>
      </c>
      <c r="O64" s="33">
        <v>55</v>
      </c>
      <c r="P64" s="34">
        <f t="shared" si="22"/>
        <v>47939</v>
      </c>
      <c r="Q64" s="141" t="e">
        <f t="shared" si="4"/>
        <v>#NUM!</v>
      </c>
      <c r="R64" s="142" t="e">
        <f t="shared" si="14"/>
        <v>#NUM!</v>
      </c>
      <c r="S64" s="144" t="e">
        <f t="shared" si="5"/>
        <v>#NUM!</v>
      </c>
      <c r="T64" s="143" t="e">
        <f t="shared" si="15"/>
        <v>#NUM!</v>
      </c>
      <c r="V64" s="33">
        <v>55</v>
      </c>
      <c r="W64" s="34">
        <f t="shared" si="23"/>
        <v>47939</v>
      </c>
      <c r="X64" s="141" t="e">
        <f t="shared" si="6"/>
        <v>#NUM!</v>
      </c>
      <c r="Y64" s="142" t="e">
        <f t="shared" si="16"/>
        <v>#NUM!</v>
      </c>
      <c r="Z64" s="144" t="e">
        <f t="shared" si="7"/>
        <v>#NUM!</v>
      </c>
      <c r="AA64" s="143" t="e">
        <f t="shared" si="17"/>
        <v>#NUM!</v>
      </c>
      <c r="AC64" s="33">
        <v>55</v>
      </c>
      <c r="AD64" s="34">
        <f t="shared" si="24"/>
        <v>47939</v>
      </c>
      <c r="AE64" s="141" t="e">
        <f t="shared" si="8"/>
        <v>#VALUE!</v>
      </c>
      <c r="AF64" s="142" t="e">
        <f t="shared" si="18"/>
        <v>#VALUE!</v>
      </c>
      <c r="AG64" s="144" t="e">
        <f t="shared" si="9"/>
        <v>#VALUE!</v>
      </c>
      <c r="AH64" s="143" t="e">
        <f t="shared" si="19"/>
        <v>#VALUE!</v>
      </c>
    </row>
    <row r="65" spans="1:34" x14ac:dyDescent="0.45">
      <c r="A65" s="47">
        <v>56</v>
      </c>
      <c r="B65" s="34">
        <f t="shared" si="20"/>
        <v>47969</v>
      </c>
      <c r="C65" s="150" t="e">
        <f t="shared" si="0"/>
        <v>#NUM!</v>
      </c>
      <c r="D65" s="142" t="e">
        <f t="shared" si="10"/>
        <v>#NUM!</v>
      </c>
      <c r="E65" s="142" t="e">
        <f t="shared" si="1"/>
        <v>#NUM!</v>
      </c>
      <c r="F65" s="143" t="e">
        <f t="shared" si="11"/>
        <v>#NUM!</v>
      </c>
      <c r="G65" s="127"/>
      <c r="H65" s="33">
        <v>56</v>
      </c>
      <c r="I65" s="34">
        <f t="shared" si="21"/>
        <v>47969</v>
      </c>
      <c r="J65" s="141" t="e">
        <f t="shared" si="2"/>
        <v>#NUM!</v>
      </c>
      <c r="K65" s="142" t="e">
        <f t="shared" si="12"/>
        <v>#NUM!</v>
      </c>
      <c r="L65" s="144" t="e">
        <f t="shared" si="3"/>
        <v>#NUM!</v>
      </c>
      <c r="M65" s="143" t="e">
        <f t="shared" si="13"/>
        <v>#NUM!</v>
      </c>
      <c r="O65" s="33">
        <v>56</v>
      </c>
      <c r="P65" s="34">
        <f t="shared" si="22"/>
        <v>47969</v>
      </c>
      <c r="Q65" s="141" t="e">
        <f t="shared" si="4"/>
        <v>#NUM!</v>
      </c>
      <c r="R65" s="142" t="e">
        <f t="shared" si="14"/>
        <v>#NUM!</v>
      </c>
      <c r="S65" s="144" t="e">
        <f t="shared" si="5"/>
        <v>#NUM!</v>
      </c>
      <c r="T65" s="143" t="e">
        <f t="shared" si="15"/>
        <v>#NUM!</v>
      </c>
      <c r="V65" s="33">
        <v>56</v>
      </c>
      <c r="W65" s="34">
        <f t="shared" si="23"/>
        <v>47969</v>
      </c>
      <c r="X65" s="141" t="e">
        <f t="shared" si="6"/>
        <v>#NUM!</v>
      </c>
      <c r="Y65" s="142" t="e">
        <f t="shared" si="16"/>
        <v>#NUM!</v>
      </c>
      <c r="Z65" s="144" t="e">
        <f t="shared" si="7"/>
        <v>#NUM!</v>
      </c>
      <c r="AA65" s="143" t="e">
        <f t="shared" si="17"/>
        <v>#NUM!</v>
      </c>
      <c r="AC65" s="33">
        <v>56</v>
      </c>
      <c r="AD65" s="34">
        <f t="shared" si="24"/>
        <v>47969</v>
      </c>
      <c r="AE65" s="141" t="e">
        <f t="shared" si="8"/>
        <v>#VALUE!</v>
      </c>
      <c r="AF65" s="142" t="e">
        <f t="shared" si="18"/>
        <v>#VALUE!</v>
      </c>
      <c r="AG65" s="144" t="e">
        <f t="shared" si="9"/>
        <v>#VALUE!</v>
      </c>
      <c r="AH65" s="143" t="e">
        <f t="shared" si="19"/>
        <v>#VALUE!</v>
      </c>
    </row>
    <row r="66" spans="1:34" x14ac:dyDescent="0.45">
      <c r="A66" s="47">
        <v>57</v>
      </c>
      <c r="B66" s="34">
        <f t="shared" si="20"/>
        <v>48000</v>
      </c>
      <c r="C66" s="150" t="e">
        <f t="shared" si="0"/>
        <v>#NUM!</v>
      </c>
      <c r="D66" s="142" t="e">
        <f t="shared" si="10"/>
        <v>#NUM!</v>
      </c>
      <c r="E66" s="142" t="e">
        <f t="shared" si="1"/>
        <v>#NUM!</v>
      </c>
      <c r="F66" s="143" t="e">
        <f t="shared" si="11"/>
        <v>#NUM!</v>
      </c>
      <c r="G66" s="127"/>
      <c r="H66" s="33">
        <v>57</v>
      </c>
      <c r="I66" s="34">
        <f t="shared" si="21"/>
        <v>48000</v>
      </c>
      <c r="J66" s="141" t="e">
        <f t="shared" si="2"/>
        <v>#NUM!</v>
      </c>
      <c r="K66" s="142" t="e">
        <f t="shared" si="12"/>
        <v>#NUM!</v>
      </c>
      <c r="L66" s="144" t="e">
        <f t="shared" si="3"/>
        <v>#NUM!</v>
      </c>
      <c r="M66" s="143" t="e">
        <f t="shared" si="13"/>
        <v>#NUM!</v>
      </c>
      <c r="O66" s="33">
        <v>57</v>
      </c>
      <c r="P66" s="34">
        <f t="shared" si="22"/>
        <v>48000</v>
      </c>
      <c r="Q66" s="141" t="e">
        <f t="shared" si="4"/>
        <v>#NUM!</v>
      </c>
      <c r="R66" s="142" t="e">
        <f t="shared" si="14"/>
        <v>#NUM!</v>
      </c>
      <c r="S66" s="144" t="e">
        <f t="shared" si="5"/>
        <v>#NUM!</v>
      </c>
      <c r="T66" s="143" t="e">
        <f t="shared" si="15"/>
        <v>#NUM!</v>
      </c>
      <c r="V66" s="33">
        <v>57</v>
      </c>
      <c r="W66" s="34">
        <f t="shared" si="23"/>
        <v>48000</v>
      </c>
      <c r="X66" s="141" t="e">
        <f t="shared" si="6"/>
        <v>#NUM!</v>
      </c>
      <c r="Y66" s="142" t="e">
        <f t="shared" si="16"/>
        <v>#NUM!</v>
      </c>
      <c r="Z66" s="144" t="e">
        <f t="shared" si="7"/>
        <v>#NUM!</v>
      </c>
      <c r="AA66" s="143" t="e">
        <f t="shared" si="17"/>
        <v>#NUM!</v>
      </c>
      <c r="AC66" s="33">
        <v>57</v>
      </c>
      <c r="AD66" s="34">
        <f t="shared" si="24"/>
        <v>48000</v>
      </c>
      <c r="AE66" s="141" t="e">
        <f t="shared" si="8"/>
        <v>#VALUE!</v>
      </c>
      <c r="AF66" s="142" t="e">
        <f t="shared" si="18"/>
        <v>#VALUE!</v>
      </c>
      <c r="AG66" s="144" t="e">
        <f t="shared" si="9"/>
        <v>#VALUE!</v>
      </c>
      <c r="AH66" s="143" t="e">
        <f t="shared" si="19"/>
        <v>#VALUE!</v>
      </c>
    </row>
    <row r="67" spans="1:34" x14ac:dyDescent="0.45">
      <c r="A67" s="47">
        <v>58</v>
      </c>
      <c r="B67" s="34">
        <f t="shared" si="20"/>
        <v>48030</v>
      </c>
      <c r="C67" s="150" t="e">
        <f t="shared" si="0"/>
        <v>#NUM!</v>
      </c>
      <c r="D67" s="142" t="e">
        <f t="shared" si="10"/>
        <v>#NUM!</v>
      </c>
      <c r="E67" s="142" t="e">
        <f t="shared" si="1"/>
        <v>#NUM!</v>
      </c>
      <c r="F67" s="143" t="e">
        <f t="shared" si="11"/>
        <v>#NUM!</v>
      </c>
      <c r="G67" s="127"/>
      <c r="H67" s="33">
        <v>58</v>
      </c>
      <c r="I67" s="34">
        <f t="shared" si="21"/>
        <v>48030</v>
      </c>
      <c r="J67" s="141" t="e">
        <f t="shared" si="2"/>
        <v>#NUM!</v>
      </c>
      <c r="K67" s="142" t="e">
        <f t="shared" si="12"/>
        <v>#NUM!</v>
      </c>
      <c r="L67" s="144" t="e">
        <f t="shared" si="3"/>
        <v>#NUM!</v>
      </c>
      <c r="M67" s="143" t="e">
        <f t="shared" si="13"/>
        <v>#NUM!</v>
      </c>
      <c r="O67" s="33">
        <v>58</v>
      </c>
      <c r="P67" s="34">
        <f t="shared" si="22"/>
        <v>48030</v>
      </c>
      <c r="Q67" s="141" t="e">
        <f t="shared" si="4"/>
        <v>#NUM!</v>
      </c>
      <c r="R67" s="142" t="e">
        <f t="shared" si="14"/>
        <v>#NUM!</v>
      </c>
      <c r="S67" s="144" t="e">
        <f t="shared" si="5"/>
        <v>#NUM!</v>
      </c>
      <c r="T67" s="143" t="e">
        <f t="shared" si="15"/>
        <v>#NUM!</v>
      </c>
      <c r="V67" s="33">
        <v>58</v>
      </c>
      <c r="W67" s="34">
        <f t="shared" si="23"/>
        <v>48030</v>
      </c>
      <c r="X67" s="141" t="e">
        <f t="shared" si="6"/>
        <v>#NUM!</v>
      </c>
      <c r="Y67" s="142" t="e">
        <f t="shared" si="16"/>
        <v>#NUM!</v>
      </c>
      <c r="Z67" s="144" t="e">
        <f t="shared" si="7"/>
        <v>#NUM!</v>
      </c>
      <c r="AA67" s="143" t="e">
        <f t="shared" si="17"/>
        <v>#NUM!</v>
      </c>
      <c r="AC67" s="33">
        <v>58</v>
      </c>
      <c r="AD67" s="34">
        <f t="shared" si="24"/>
        <v>48030</v>
      </c>
      <c r="AE67" s="141" t="e">
        <f t="shared" si="8"/>
        <v>#VALUE!</v>
      </c>
      <c r="AF67" s="142" t="e">
        <f t="shared" si="18"/>
        <v>#VALUE!</v>
      </c>
      <c r="AG67" s="144" t="e">
        <f t="shared" si="9"/>
        <v>#VALUE!</v>
      </c>
      <c r="AH67" s="143" t="e">
        <f t="shared" si="19"/>
        <v>#VALUE!</v>
      </c>
    </row>
    <row r="68" spans="1:34" x14ac:dyDescent="0.45">
      <c r="A68" s="47">
        <v>59</v>
      </c>
      <c r="B68" s="34">
        <f t="shared" si="20"/>
        <v>48061</v>
      </c>
      <c r="C68" s="150" t="e">
        <f t="shared" si="0"/>
        <v>#NUM!</v>
      </c>
      <c r="D68" s="142" t="e">
        <f t="shared" si="10"/>
        <v>#NUM!</v>
      </c>
      <c r="E68" s="142" t="e">
        <f t="shared" si="1"/>
        <v>#NUM!</v>
      </c>
      <c r="F68" s="143" t="e">
        <f t="shared" si="11"/>
        <v>#NUM!</v>
      </c>
      <c r="G68" s="127"/>
      <c r="H68" s="33">
        <v>59</v>
      </c>
      <c r="I68" s="34">
        <f t="shared" si="21"/>
        <v>48061</v>
      </c>
      <c r="J68" s="141" t="e">
        <f t="shared" si="2"/>
        <v>#NUM!</v>
      </c>
      <c r="K68" s="142" t="e">
        <f t="shared" si="12"/>
        <v>#NUM!</v>
      </c>
      <c r="L68" s="144" t="e">
        <f t="shared" si="3"/>
        <v>#NUM!</v>
      </c>
      <c r="M68" s="143" t="e">
        <f t="shared" si="13"/>
        <v>#NUM!</v>
      </c>
      <c r="O68" s="33">
        <v>59</v>
      </c>
      <c r="P68" s="34">
        <f t="shared" si="22"/>
        <v>48061</v>
      </c>
      <c r="Q68" s="141" t="e">
        <f t="shared" si="4"/>
        <v>#NUM!</v>
      </c>
      <c r="R68" s="142" t="e">
        <f t="shared" si="14"/>
        <v>#NUM!</v>
      </c>
      <c r="S68" s="144" t="e">
        <f t="shared" si="5"/>
        <v>#NUM!</v>
      </c>
      <c r="T68" s="143" t="e">
        <f t="shared" si="15"/>
        <v>#NUM!</v>
      </c>
      <c r="V68" s="33">
        <v>59</v>
      </c>
      <c r="W68" s="34">
        <f t="shared" si="23"/>
        <v>48061</v>
      </c>
      <c r="X68" s="141" t="e">
        <f t="shared" si="6"/>
        <v>#NUM!</v>
      </c>
      <c r="Y68" s="142" t="e">
        <f t="shared" si="16"/>
        <v>#NUM!</v>
      </c>
      <c r="Z68" s="144" t="e">
        <f t="shared" si="7"/>
        <v>#NUM!</v>
      </c>
      <c r="AA68" s="143" t="e">
        <f t="shared" si="17"/>
        <v>#NUM!</v>
      </c>
      <c r="AC68" s="33">
        <v>59</v>
      </c>
      <c r="AD68" s="34">
        <f t="shared" si="24"/>
        <v>48061</v>
      </c>
      <c r="AE68" s="141" t="e">
        <f t="shared" si="8"/>
        <v>#VALUE!</v>
      </c>
      <c r="AF68" s="142" t="e">
        <f t="shared" si="18"/>
        <v>#VALUE!</v>
      </c>
      <c r="AG68" s="144" t="e">
        <f t="shared" si="9"/>
        <v>#VALUE!</v>
      </c>
      <c r="AH68" s="143" t="e">
        <f t="shared" si="19"/>
        <v>#VALUE!</v>
      </c>
    </row>
    <row r="69" spans="1:34" ht="14.65" thickBot="1" x14ac:dyDescent="0.5">
      <c r="A69" s="750">
        <v>60</v>
      </c>
      <c r="B69" s="267">
        <f t="shared" si="20"/>
        <v>48092</v>
      </c>
      <c r="C69" s="151" t="e">
        <f t="shared" si="0"/>
        <v>#NUM!</v>
      </c>
      <c r="D69" s="146" t="e">
        <f t="shared" si="10"/>
        <v>#NUM!</v>
      </c>
      <c r="E69" s="146" t="e">
        <f t="shared" si="1"/>
        <v>#NUM!</v>
      </c>
      <c r="F69" s="147" t="e">
        <f t="shared" si="11"/>
        <v>#NUM!</v>
      </c>
      <c r="G69" s="127"/>
      <c r="H69" s="40">
        <v>60</v>
      </c>
      <c r="I69" s="267">
        <f t="shared" si="21"/>
        <v>48092</v>
      </c>
      <c r="J69" s="145" t="e">
        <f t="shared" si="2"/>
        <v>#NUM!</v>
      </c>
      <c r="K69" s="146" t="e">
        <f t="shared" si="12"/>
        <v>#NUM!</v>
      </c>
      <c r="L69" s="148" t="e">
        <f t="shared" si="3"/>
        <v>#NUM!</v>
      </c>
      <c r="M69" s="147" t="e">
        <f t="shared" si="13"/>
        <v>#NUM!</v>
      </c>
      <c r="O69" s="40">
        <v>60</v>
      </c>
      <c r="P69" s="267">
        <f t="shared" si="22"/>
        <v>48092</v>
      </c>
      <c r="Q69" s="145" t="e">
        <f t="shared" si="4"/>
        <v>#NUM!</v>
      </c>
      <c r="R69" s="146" t="e">
        <f t="shared" si="14"/>
        <v>#NUM!</v>
      </c>
      <c r="S69" s="148" t="e">
        <f t="shared" si="5"/>
        <v>#NUM!</v>
      </c>
      <c r="T69" s="147" t="e">
        <f t="shared" si="15"/>
        <v>#NUM!</v>
      </c>
      <c r="V69" s="40">
        <v>60</v>
      </c>
      <c r="W69" s="267">
        <f t="shared" si="23"/>
        <v>48092</v>
      </c>
      <c r="X69" s="145" t="e">
        <f t="shared" si="6"/>
        <v>#NUM!</v>
      </c>
      <c r="Y69" s="146" t="e">
        <f t="shared" si="16"/>
        <v>#NUM!</v>
      </c>
      <c r="Z69" s="148" t="e">
        <f t="shared" si="7"/>
        <v>#NUM!</v>
      </c>
      <c r="AA69" s="147" t="e">
        <f t="shared" si="17"/>
        <v>#NUM!</v>
      </c>
      <c r="AC69" s="40">
        <v>60</v>
      </c>
      <c r="AD69" s="267">
        <f t="shared" si="24"/>
        <v>48092</v>
      </c>
      <c r="AE69" s="145" t="e">
        <f t="shared" si="8"/>
        <v>#VALUE!</v>
      </c>
      <c r="AF69" s="146" t="e">
        <f t="shared" si="18"/>
        <v>#VALUE!</v>
      </c>
      <c r="AG69" s="148" t="e">
        <f t="shared" si="9"/>
        <v>#VALUE!</v>
      </c>
      <c r="AH69" s="147" t="e">
        <f t="shared" si="19"/>
        <v>#VALUE!</v>
      </c>
    </row>
    <row r="70" spans="1:34" x14ac:dyDescent="0.45">
      <c r="A70" s="47">
        <v>61</v>
      </c>
      <c r="B70" s="34">
        <f t="shared" si="20"/>
        <v>48122</v>
      </c>
      <c r="C70" s="152" t="e">
        <f t="shared" si="0"/>
        <v>#NUM!</v>
      </c>
      <c r="D70" s="138" t="e">
        <f t="shared" si="10"/>
        <v>#NUM!</v>
      </c>
      <c r="E70" s="138" t="e">
        <f t="shared" si="1"/>
        <v>#NUM!</v>
      </c>
      <c r="F70" s="139" t="e">
        <f t="shared" si="11"/>
        <v>#NUM!</v>
      </c>
      <c r="G70" s="127"/>
      <c r="H70" s="26">
        <v>61</v>
      </c>
      <c r="I70" s="34">
        <f t="shared" si="21"/>
        <v>48122</v>
      </c>
      <c r="J70" s="137" t="e">
        <f t="shared" si="2"/>
        <v>#NUM!</v>
      </c>
      <c r="K70" s="138" t="e">
        <f t="shared" si="12"/>
        <v>#NUM!</v>
      </c>
      <c r="L70" s="140" t="e">
        <f t="shared" si="3"/>
        <v>#NUM!</v>
      </c>
      <c r="M70" s="139" t="e">
        <f t="shared" si="13"/>
        <v>#NUM!</v>
      </c>
      <c r="O70" s="26">
        <v>61</v>
      </c>
      <c r="P70" s="34">
        <f t="shared" si="22"/>
        <v>48122</v>
      </c>
      <c r="Q70" s="137" t="e">
        <f t="shared" si="4"/>
        <v>#NUM!</v>
      </c>
      <c r="R70" s="138" t="e">
        <f t="shared" si="14"/>
        <v>#NUM!</v>
      </c>
      <c r="S70" s="140" t="e">
        <f t="shared" si="5"/>
        <v>#NUM!</v>
      </c>
      <c r="T70" s="139" t="e">
        <f t="shared" si="15"/>
        <v>#NUM!</v>
      </c>
      <c r="V70" s="26">
        <v>61</v>
      </c>
      <c r="W70" s="34">
        <f t="shared" si="23"/>
        <v>48122</v>
      </c>
      <c r="X70" s="137" t="e">
        <f t="shared" si="6"/>
        <v>#NUM!</v>
      </c>
      <c r="Y70" s="138" t="e">
        <f t="shared" si="16"/>
        <v>#NUM!</v>
      </c>
      <c r="Z70" s="140" t="e">
        <f t="shared" si="7"/>
        <v>#NUM!</v>
      </c>
      <c r="AA70" s="139" t="e">
        <f t="shared" si="17"/>
        <v>#NUM!</v>
      </c>
      <c r="AC70" s="26">
        <v>61</v>
      </c>
      <c r="AD70" s="34">
        <f t="shared" si="24"/>
        <v>48122</v>
      </c>
      <c r="AE70" s="137" t="e">
        <f t="shared" si="8"/>
        <v>#VALUE!</v>
      </c>
      <c r="AF70" s="138" t="e">
        <f t="shared" si="18"/>
        <v>#VALUE!</v>
      </c>
      <c r="AG70" s="140" t="e">
        <f t="shared" si="9"/>
        <v>#VALUE!</v>
      </c>
      <c r="AH70" s="139" t="e">
        <f t="shared" si="19"/>
        <v>#VALUE!</v>
      </c>
    </row>
    <row r="71" spans="1:34" x14ac:dyDescent="0.45">
      <c r="A71" s="47">
        <v>62</v>
      </c>
      <c r="B71" s="34">
        <f t="shared" si="20"/>
        <v>48153</v>
      </c>
      <c r="C71" s="150" t="e">
        <f t="shared" si="0"/>
        <v>#NUM!</v>
      </c>
      <c r="D71" s="142" t="e">
        <f t="shared" si="10"/>
        <v>#NUM!</v>
      </c>
      <c r="E71" s="142" t="e">
        <f t="shared" si="1"/>
        <v>#NUM!</v>
      </c>
      <c r="F71" s="143" t="e">
        <f t="shared" si="11"/>
        <v>#NUM!</v>
      </c>
      <c r="G71" s="127"/>
      <c r="H71" s="33">
        <v>62</v>
      </c>
      <c r="I71" s="34">
        <f t="shared" si="21"/>
        <v>48153</v>
      </c>
      <c r="J71" s="141" t="e">
        <f t="shared" si="2"/>
        <v>#NUM!</v>
      </c>
      <c r="K71" s="142" t="e">
        <f t="shared" si="12"/>
        <v>#NUM!</v>
      </c>
      <c r="L71" s="144" t="e">
        <f t="shared" si="3"/>
        <v>#NUM!</v>
      </c>
      <c r="M71" s="143" t="e">
        <f t="shared" si="13"/>
        <v>#NUM!</v>
      </c>
      <c r="O71" s="33">
        <v>62</v>
      </c>
      <c r="P71" s="34">
        <f t="shared" si="22"/>
        <v>48153</v>
      </c>
      <c r="Q71" s="141" t="e">
        <f t="shared" si="4"/>
        <v>#NUM!</v>
      </c>
      <c r="R71" s="142" t="e">
        <f t="shared" si="14"/>
        <v>#NUM!</v>
      </c>
      <c r="S71" s="144" t="e">
        <f t="shared" si="5"/>
        <v>#NUM!</v>
      </c>
      <c r="T71" s="143" t="e">
        <f t="shared" si="15"/>
        <v>#NUM!</v>
      </c>
      <c r="V71" s="33">
        <v>62</v>
      </c>
      <c r="W71" s="34">
        <f t="shared" si="23"/>
        <v>48153</v>
      </c>
      <c r="X71" s="141" t="e">
        <f t="shared" si="6"/>
        <v>#NUM!</v>
      </c>
      <c r="Y71" s="142" t="e">
        <f t="shared" si="16"/>
        <v>#NUM!</v>
      </c>
      <c r="Z71" s="144" t="e">
        <f t="shared" si="7"/>
        <v>#NUM!</v>
      </c>
      <c r="AA71" s="143" t="e">
        <f t="shared" si="17"/>
        <v>#NUM!</v>
      </c>
      <c r="AC71" s="33">
        <v>62</v>
      </c>
      <c r="AD71" s="34">
        <f t="shared" si="24"/>
        <v>48153</v>
      </c>
      <c r="AE71" s="141" t="e">
        <f t="shared" si="8"/>
        <v>#VALUE!</v>
      </c>
      <c r="AF71" s="142" t="e">
        <f t="shared" si="18"/>
        <v>#VALUE!</v>
      </c>
      <c r="AG71" s="144" t="e">
        <f t="shared" si="9"/>
        <v>#VALUE!</v>
      </c>
      <c r="AH71" s="143" t="e">
        <f t="shared" si="19"/>
        <v>#VALUE!</v>
      </c>
    </row>
    <row r="72" spans="1:34" x14ac:dyDescent="0.45">
      <c r="A72" s="47">
        <v>63</v>
      </c>
      <c r="B72" s="34">
        <f t="shared" si="20"/>
        <v>48183</v>
      </c>
      <c r="C72" s="150" t="e">
        <f t="shared" si="0"/>
        <v>#NUM!</v>
      </c>
      <c r="D72" s="142" t="e">
        <f t="shared" si="10"/>
        <v>#NUM!</v>
      </c>
      <c r="E72" s="142" t="e">
        <f t="shared" si="1"/>
        <v>#NUM!</v>
      </c>
      <c r="F72" s="143" t="e">
        <f t="shared" si="11"/>
        <v>#NUM!</v>
      </c>
      <c r="G72" s="127"/>
      <c r="H72" s="33">
        <v>63</v>
      </c>
      <c r="I72" s="34">
        <f t="shared" si="21"/>
        <v>48183</v>
      </c>
      <c r="J72" s="141" t="e">
        <f t="shared" si="2"/>
        <v>#NUM!</v>
      </c>
      <c r="K72" s="142" t="e">
        <f t="shared" si="12"/>
        <v>#NUM!</v>
      </c>
      <c r="L72" s="144" t="e">
        <f t="shared" si="3"/>
        <v>#NUM!</v>
      </c>
      <c r="M72" s="143" t="e">
        <f t="shared" si="13"/>
        <v>#NUM!</v>
      </c>
      <c r="O72" s="33">
        <v>63</v>
      </c>
      <c r="P72" s="34">
        <f t="shared" si="22"/>
        <v>48183</v>
      </c>
      <c r="Q72" s="141" t="e">
        <f t="shared" si="4"/>
        <v>#NUM!</v>
      </c>
      <c r="R72" s="142" t="e">
        <f t="shared" si="14"/>
        <v>#NUM!</v>
      </c>
      <c r="S72" s="144" t="e">
        <f t="shared" si="5"/>
        <v>#NUM!</v>
      </c>
      <c r="T72" s="143" t="e">
        <f t="shared" si="15"/>
        <v>#NUM!</v>
      </c>
      <c r="V72" s="33">
        <v>63</v>
      </c>
      <c r="W72" s="34">
        <f t="shared" si="23"/>
        <v>48183</v>
      </c>
      <c r="X72" s="141" t="e">
        <f t="shared" si="6"/>
        <v>#NUM!</v>
      </c>
      <c r="Y72" s="142" t="e">
        <f t="shared" si="16"/>
        <v>#NUM!</v>
      </c>
      <c r="Z72" s="144" t="e">
        <f t="shared" si="7"/>
        <v>#NUM!</v>
      </c>
      <c r="AA72" s="143" t="e">
        <f t="shared" si="17"/>
        <v>#NUM!</v>
      </c>
      <c r="AC72" s="33">
        <v>63</v>
      </c>
      <c r="AD72" s="34">
        <f t="shared" si="24"/>
        <v>48183</v>
      </c>
      <c r="AE72" s="141" t="e">
        <f t="shared" si="8"/>
        <v>#VALUE!</v>
      </c>
      <c r="AF72" s="142" t="e">
        <f t="shared" si="18"/>
        <v>#VALUE!</v>
      </c>
      <c r="AG72" s="144" t="e">
        <f t="shared" si="9"/>
        <v>#VALUE!</v>
      </c>
      <c r="AH72" s="143" t="e">
        <f t="shared" si="19"/>
        <v>#VALUE!</v>
      </c>
    </row>
    <row r="73" spans="1:34" x14ac:dyDescent="0.45">
      <c r="A73" s="47">
        <v>64</v>
      </c>
      <c r="B73" s="34">
        <f t="shared" si="20"/>
        <v>48214</v>
      </c>
      <c r="C73" s="150" t="e">
        <f t="shared" si="0"/>
        <v>#NUM!</v>
      </c>
      <c r="D73" s="142" t="e">
        <f t="shared" si="10"/>
        <v>#NUM!</v>
      </c>
      <c r="E73" s="142" t="e">
        <f t="shared" si="1"/>
        <v>#NUM!</v>
      </c>
      <c r="F73" s="143" t="e">
        <f t="shared" si="11"/>
        <v>#NUM!</v>
      </c>
      <c r="G73" s="127"/>
      <c r="H73" s="33">
        <v>64</v>
      </c>
      <c r="I73" s="34">
        <f t="shared" si="21"/>
        <v>48214</v>
      </c>
      <c r="J73" s="141" t="e">
        <f t="shared" si="2"/>
        <v>#NUM!</v>
      </c>
      <c r="K73" s="142" t="e">
        <f t="shared" si="12"/>
        <v>#NUM!</v>
      </c>
      <c r="L73" s="144" t="e">
        <f t="shared" si="3"/>
        <v>#NUM!</v>
      </c>
      <c r="M73" s="143" t="e">
        <f t="shared" si="13"/>
        <v>#NUM!</v>
      </c>
      <c r="O73" s="33">
        <v>64</v>
      </c>
      <c r="P73" s="34">
        <f t="shared" si="22"/>
        <v>48214</v>
      </c>
      <c r="Q73" s="141" t="e">
        <f t="shared" si="4"/>
        <v>#NUM!</v>
      </c>
      <c r="R73" s="142" t="e">
        <f t="shared" si="14"/>
        <v>#NUM!</v>
      </c>
      <c r="S73" s="144" t="e">
        <f t="shared" si="5"/>
        <v>#NUM!</v>
      </c>
      <c r="T73" s="143" t="e">
        <f t="shared" si="15"/>
        <v>#NUM!</v>
      </c>
      <c r="V73" s="33">
        <v>64</v>
      </c>
      <c r="W73" s="34">
        <f t="shared" si="23"/>
        <v>48214</v>
      </c>
      <c r="X73" s="141" t="e">
        <f t="shared" si="6"/>
        <v>#NUM!</v>
      </c>
      <c r="Y73" s="142" t="e">
        <f t="shared" si="16"/>
        <v>#NUM!</v>
      </c>
      <c r="Z73" s="144" t="e">
        <f t="shared" si="7"/>
        <v>#NUM!</v>
      </c>
      <c r="AA73" s="143" t="e">
        <f t="shared" si="17"/>
        <v>#NUM!</v>
      </c>
      <c r="AC73" s="33">
        <v>64</v>
      </c>
      <c r="AD73" s="34">
        <f t="shared" si="24"/>
        <v>48214</v>
      </c>
      <c r="AE73" s="141" t="e">
        <f t="shared" si="8"/>
        <v>#VALUE!</v>
      </c>
      <c r="AF73" s="142" t="e">
        <f t="shared" si="18"/>
        <v>#VALUE!</v>
      </c>
      <c r="AG73" s="144" t="e">
        <f t="shared" si="9"/>
        <v>#VALUE!</v>
      </c>
      <c r="AH73" s="143" t="e">
        <f t="shared" si="19"/>
        <v>#VALUE!</v>
      </c>
    </row>
    <row r="74" spans="1:34" x14ac:dyDescent="0.45">
      <c r="A74" s="47">
        <v>65</v>
      </c>
      <c r="B74" s="34">
        <f t="shared" si="20"/>
        <v>48245</v>
      </c>
      <c r="C74" s="150" t="e">
        <f t="shared" ref="C74:C137" si="25">C73-D74</f>
        <v>#NUM!</v>
      </c>
      <c r="D74" s="142" t="e">
        <f t="shared" si="10"/>
        <v>#NUM!</v>
      </c>
      <c r="E74" s="142" t="e">
        <f t="shared" ref="E74:E137" si="26">F74-D74</f>
        <v>#NUM!</v>
      </c>
      <c r="F74" s="143" t="e">
        <f t="shared" si="11"/>
        <v>#NUM!</v>
      </c>
      <c r="G74" s="127"/>
      <c r="H74" s="33">
        <v>65</v>
      </c>
      <c r="I74" s="34">
        <f t="shared" si="21"/>
        <v>48245</v>
      </c>
      <c r="J74" s="141" t="e">
        <f t="shared" ref="J74:J137" si="27">J73-K74</f>
        <v>#NUM!</v>
      </c>
      <c r="K74" s="142" t="e">
        <f t="shared" si="12"/>
        <v>#NUM!</v>
      </c>
      <c r="L74" s="144" t="e">
        <f t="shared" ref="L74:L137" si="28">M74-K74</f>
        <v>#NUM!</v>
      </c>
      <c r="M74" s="143" t="e">
        <f t="shared" si="13"/>
        <v>#NUM!</v>
      </c>
      <c r="O74" s="33">
        <v>65</v>
      </c>
      <c r="P74" s="34">
        <f t="shared" si="22"/>
        <v>48245</v>
      </c>
      <c r="Q74" s="141" t="e">
        <f t="shared" ref="Q74:Q137" si="29">Q73-R74</f>
        <v>#NUM!</v>
      </c>
      <c r="R74" s="142" t="e">
        <f t="shared" si="14"/>
        <v>#NUM!</v>
      </c>
      <c r="S74" s="144" t="e">
        <f t="shared" ref="S74:S137" si="30">T74-R74</f>
        <v>#NUM!</v>
      </c>
      <c r="T74" s="143" t="e">
        <f t="shared" si="15"/>
        <v>#NUM!</v>
      </c>
      <c r="V74" s="33">
        <v>65</v>
      </c>
      <c r="W74" s="34">
        <f t="shared" si="23"/>
        <v>48245</v>
      </c>
      <c r="X74" s="141" t="e">
        <f t="shared" ref="X74:X137" si="31">X73-Y74</f>
        <v>#NUM!</v>
      </c>
      <c r="Y74" s="142" t="e">
        <f t="shared" si="16"/>
        <v>#NUM!</v>
      </c>
      <c r="Z74" s="144" t="e">
        <f t="shared" ref="Z74:Z137" si="32">AA74-Y74</f>
        <v>#NUM!</v>
      </c>
      <c r="AA74" s="143" t="e">
        <f t="shared" si="17"/>
        <v>#NUM!</v>
      </c>
      <c r="AC74" s="33">
        <v>65</v>
      </c>
      <c r="AD74" s="34">
        <f t="shared" si="24"/>
        <v>48245</v>
      </c>
      <c r="AE74" s="141" t="e">
        <f t="shared" ref="AE74:AE137" si="33">AE73-AF74</f>
        <v>#VALUE!</v>
      </c>
      <c r="AF74" s="142" t="e">
        <f t="shared" si="18"/>
        <v>#VALUE!</v>
      </c>
      <c r="AG74" s="144" t="e">
        <f t="shared" ref="AG74:AG137" si="34">AH74-AF74</f>
        <v>#VALUE!</v>
      </c>
      <c r="AH74" s="143" t="e">
        <f t="shared" si="19"/>
        <v>#VALUE!</v>
      </c>
    </row>
    <row r="75" spans="1:34" x14ac:dyDescent="0.45">
      <c r="A75" s="47">
        <v>66</v>
      </c>
      <c r="B75" s="34">
        <f t="shared" si="20"/>
        <v>48274</v>
      </c>
      <c r="C75" s="150" t="e">
        <f t="shared" si="25"/>
        <v>#NUM!</v>
      </c>
      <c r="D75" s="142" t="e">
        <f t="shared" ref="D75:D138" si="35">IF(D$5="I/O",0,IF(AND(D$6&gt;0,A75/12&lt;=D$6),0,-PPMT(C$3/12,(A75-D$6*12),D$3*D$5,C$2)))</f>
        <v>#NUM!</v>
      </c>
      <c r="E75" s="142" t="e">
        <f t="shared" si="26"/>
        <v>#NUM!</v>
      </c>
      <c r="F75" s="143" t="e">
        <f t="shared" ref="F75:F138" si="36">IF(AND($D$6&gt;0,A75/12&lt;=$D$6),$C$2*($C$3/12),$D$2)</f>
        <v>#NUM!</v>
      </c>
      <c r="G75" s="127"/>
      <c r="H75" s="33">
        <v>66</v>
      </c>
      <c r="I75" s="34">
        <f t="shared" si="21"/>
        <v>48274</v>
      </c>
      <c r="J75" s="141" t="e">
        <f t="shared" si="27"/>
        <v>#NUM!</v>
      </c>
      <c r="K75" s="142" t="e">
        <f t="shared" ref="K75:K138" si="37">IF(K$5="I/O",0,IF(AND(K$6&gt;0,H75/12&lt;=K$6),0,-PPMT(J$3/12,(H75-K$6*12),K$3*K$5,J$2)))</f>
        <v>#NUM!</v>
      </c>
      <c r="L75" s="144" t="e">
        <f t="shared" si="28"/>
        <v>#NUM!</v>
      </c>
      <c r="M75" s="143" t="e">
        <f t="shared" ref="M75:M138" si="38">IF(AND(K$6&gt;0,H75/12&lt;=K$6),J$2*(J$3/12),K$2)</f>
        <v>#NUM!</v>
      </c>
      <c r="O75" s="33">
        <v>66</v>
      </c>
      <c r="P75" s="34">
        <f t="shared" si="22"/>
        <v>48274</v>
      </c>
      <c r="Q75" s="141" t="e">
        <f t="shared" si="29"/>
        <v>#NUM!</v>
      </c>
      <c r="R75" s="142" t="e">
        <f t="shared" ref="R75:R138" si="39">IF(R$5="I/O",0,IF(AND(R$6&gt;0,O75/12&lt;=R$6),0,-PPMT(Q$3/12,(O75-R$6*12),R$3*R$5,Q$2)))</f>
        <v>#NUM!</v>
      </c>
      <c r="S75" s="144" t="e">
        <f t="shared" si="30"/>
        <v>#NUM!</v>
      </c>
      <c r="T75" s="143" t="e">
        <f t="shared" ref="T75:T138" si="40">IF(AND(R$6&gt;0,O75/12&lt;=R$6),Q$2*(Q$3/12),R$2)</f>
        <v>#NUM!</v>
      </c>
      <c r="V75" s="33">
        <v>66</v>
      </c>
      <c r="W75" s="34">
        <f t="shared" si="23"/>
        <v>48274</v>
      </c>
      <c r="X75" s="141" t="e">
        <f t="shared" si="31"/>
        <v>#NUM!</v>
      </c>
      <c r="Y75" s="142" t="e">
        <f t="shared" ref="Y75:Y138" si="41">IF(Y$5="I/O",0,IF(AND(Y$6&gt;0,V75/12&lt;=Y$6),0,-PPMT(X$3/12,(V75-Y$6*12),Y$3*Y$5,X$2)))</f>
        <v>#NUM!</v>
      </c>
      <c r="Z75" s="144" t="e">
        <f t="shared" si="32"/>
        <v>#NUM!</v>
      </c>
      <c r="AA75" s="143" t="e">
        <f t="shared" ref="AA75:AA138" si="42">IF(AND(Y$6&gt;0,V75/12&lt;=Y$6),X$2*(X$3/12),Y$2)</f>
        <v>#NUM!</v>
      </c>
      <c r="AC75" s="33">
        <v>66</v>
      </c>
      <c r="AD75" s="34">
        <f t="shared" si="24"/>
        <v>48274</v>
      </c>
      <c r="AE75" s="141" t="e">
        <f t="shared" si="33"/>
        <v>#VALUE!</v>
      </c>
      <c r="AF75" s="142" t="e">
        <f t="shared" ref="AF75:AF138" si="43">IF(AF$5="I/O",0,IF(AND(AF$6&gt;0,AC75/12&lt;=AF$6),0,-PPMT(AE$3/12,(AC75-AF$6*12),AF$3*AF$5,AE$2)))</f>
        <v>#VALUE!</v>
      </c>
      <c r="AG75" s="144" t="e">
        <f t="shared" si="34"/>
        <v>#VALUE!</v>
      </c>
      <c r="AH75" s="143" t="e">
        <f t="shared" ref="AH75:AH138" si="44">IF(AND(AF$6&gt;0,AC75/12&lt;=AF$6),AE$2*(AE$3/12),AF$2)</f>
        <v>#VALUE!</v>
      </c>
    </row>
    <row r="76" spans="1:34" x14ac:dyDescent="0.45">
      <c r="A76" s="47">
        <v>67</v>
      </c>
      <c r="B76" s="34">
        <f t="shared" si="20"/>
        <v>48305</v>
      </c>
      <c r="C76" s="150" t="e">
        <f t="shared" si="25"/>
        <v>#NUM!</v>
      </c>
      <c r="D76" s="142" t="e">
        <f t="shared" si="35"/>
        <v>#NUM!</v>
      </c>
      <c r="E76" s="142" t="e">
        <f t="shared" si="26"/>
        <v>#NUM!</v>
      </c>
      <c r="F76" s="143" t="e">
        <f t="shared" si="36"/>
        <v>#NUM!</v>
      </c>
      <c r="G76" s="127"/>
      <c r="H76" s="33">
        <v>67</v>
      </c>
      <c r="I76" s="34">
        <f t="shared" si="21"/>
        <v>48305</v>
      </c>
      <c r="J76" s="141" t="e">
        <f t="shared" si="27"/>
        <v>#NUM!</v>
      </c>
      <c r="K76" s="142" t="e">
        <f t="shared" si="37"/>
        <v>#NUM!</v>
      </c>
      <c r="L76" s="144" t="e">
        <f t="shared" si="28"/>
        <v>#NUM!</v>
      </c>
      <c r="M76" s="143" t="e">
        <f t="shared" si="38"/>
        <v>#NUM!</v>
      </c>
      <c r="O76" s="33">
        <v>67</v>
      </c>
      <c r="P76" s="34">
        <f t="shared" si="22"/>
        <v>48305</v>
      </c>
      <c r="Q76" s="141" t="e">
        <f t="shared" si="29"/>
        <v>#NUM!</v>
      </c>
      <c r="R76" s="142" t="e">
        <f t="shared" si="39"/>
        <v>#NUM!</v>
      </c>
      <c r="S76" s="144" t="e">
        <f t="shared" si="30"/>
        <v>#NUM!</v>
      </c>
      <c r="T76" s="143" t="e">
        <f t="shared" si="40"/>
        <v>#NUM!</v>
      </c>
      <c r="V76" s="33">
        <v>67</v>
      </c>
      <c r="W76" s="34">
        <f t="shared" si="23"/>
        <v>48305</v>
      </c>
      <c r="X76" s="141" t="e">
        <f t="shared" si="31"/>
        <v>#NUM!</v>
      </c>
      <c r="Y76" s="142" t="e">
        <f t="shared" si="41"/>
        <v>#NUM!</v>
      </c>
      <c r="Z76" s="144" t="e">
        <f t="shared" si="32"/>
        <v>#NUM!</v>
      </c>
      <c r="AA76" s="143" t="e">
        <f t="shared" si="42"/>
        <v>#NUM!</v>
      </c>
      <c r="AC76" s="33">
        <v>67</v>
      </c>
      <c r="AD76" s="34">
        <f t="shared" si="24"/>
        <v>48305</v>
      </c>
      <c r="AE76" s="141" t="e">
        <f t="shared" si="33"/>
        <v>#VALUE!</v>
      </c>
      <c r="AF76" s="142" t="e">
        <f t="shared" si="43"/>
        <v>#VALUE!</v>
      </c>
      <c r="AG76" s="144" t="e">
        <f t="shared" si="34"/>
        <v>#VALUE!</v>
      </c>
      <c r="AH76" s="143" t="e">
        <f t="shared" si="44"/>
        <v>#VALUE!</v>
      </c>
    </row>
    <row r="77" spans="1:34" x14ac:dyDescent="0.45">
      <c r="A77" s="47">
        <v>68</v>
      </c>
      <c r="B77" s="34">
        <f t="shared" ref="B77:B140" si="45">EDATE(B76,1)</f>
        <v>48335</v>
      </c>
      <c r="C77" s="150" t="e">
        <f t="shared" si="25"/>
        <v>#NUM!</v>
      </c>
      <c r="D77" s="142" t="e">
        <f t="shared" si="35"/>
        <v>#NUM!</v>
      </c>
      <c r="E77" s="142" t="e">
        <f t="shared" si="26"/>
        <v>#NUM!</v>
      </c>
      <c r="F77" s="143" t="e">
        <f t="shared" si="36"/>
        <v>#NUM!</v>
      </c>
      <c r="G77" s="127"/>
      <c r="H77" s="33">
        <v>68</v>
      </c>
      <c r="I77" s="34">
        <f t="shared" ref="I77:I140" si="46">EDATE(I76,1)</f>
        <v>48335</v>
      </c>
      <c r="J77" s="141" t="e">
        <f t="shared" si="27"/>
        <v>#NUM!</v>
      </c>
      <c r="K77" s="142" t="e">
        <f t="shared" si="37"/>
        <v>#NUM!</v>
      </c>
      <c r="L77" s="144" t="e">
        <f t="shared" si="28"/>
        <v>#NUM!</v>
      </c>
      <c r="M77" s="143" t="e">
        <f t="shared" si="38"/>
        <v>#NUM!</v>
      </c>
      <c r="O77" s="33">
        <v>68</v>
      </c>
      <c r="P77" s="34">
        <f t="shared" ref="P77:P140" si="47">EDATE(P76,1)</f>
        <v>48335</v>
      </c>
      <c r="Q77" s="141" t="e">
        <f t="shared" si="29"/>
        <v>#NUM!</v>
      </c>
      <c r="R77" s="142" t="e">
        <f t="shared" si="39"/>
        <v>#NUM!</v>
      </c>
      <c r="S77" s="144" t="e">
        <f t="shared" si="30"/>
        <v>#NUM!</v>
      </c>
      <c r="T77" s="143" t="e">
        <f t="shared" si="40"/>
        <v>#NUM!</v>
      </c>
      <c r="V77" s="33">
        <v>68</v>
      </c>
      <c r="W77" s="34">
        <f t="shared" ref="W77:W140" si="48">EDATE(W76,1)</f>
        <v>48335</v>
      </c>
      <c r="X77" s="141" t="e">
        <f t="shared" si="31"/>
        <v>#NUM!</v>
      </c>
      <c r="Y77" s="142" t="e">
        <f t="shared" si="41"/>
        <v>#NUM!</v>
      </c>
      <c r="Z77" s="144" t="e">
        <f t="shared" si="32"/>
        <v>#NUM!</v>
      </c>
      <c r="AA77" s="143" t="e">
        <f t="shared" si="42"/>
        <v>#NUM!</v>
      </c>
      <c r="AC77" s="33">
        <v>68</v>
      </c>
      <c r="AD77" s="34">
        <f t="shared" ref="AD77:AD140" si="49">EDATE(AD76,1)</f>
        <v>48335</v>
      </c>
      <c r="AE77" s="141" t="e">
        <f t="shared" si="33"/>
        <v>#VALUE!</v>
      </c>
      <c r="AF77" s="142" t="e">
        <f t="shared" si="43"/>
        <v>#VALUE!</v>
      </c>
      <c r="AG77" s="144" t="e">
        <f t="shared" si="34"/>
        <v>#VALUE!</v>
      </c>
      <c r="AH77" s="143" t="e">
        <f t="shared" si="44"/>
        <v>#VALUE!</v>
      </c>
    </row>
    <row r="78" spans="1:34" x14ac:dyDescent="0.45">
      <c r="A78" s="47">
        <v>69</v>
      </c>
      <c r="B78" s="34">
        <f t="shared" si="45"/>
        <v>48366</v>
      </c>
      <c r="C78" s="150" t="e">
        <f t="shared" si="25"/>
        <v>#NUM!</v>
      </c>
      <c r="D78" s="142" t="e">
        <f t="shared" si="35"/>
        <v>#NUM!</v>
      </c>
      <c r="E78" s="142" t="e">
        <f t="shared" si="26"/>
        <v>#NUM!</v>
      </c>
      <c r="F78" s="143" t="e">
        <f t="shared" si="36"/>
        <v>#NUM!</v>
      </c>
      <c r="G78" s="127"/>
      <c r="H78" s="33">
        <v>69</v>
      </c>
      <c r="I78" s="34">
        <f t="shared" si="46"/>
        <v>48366</v>
      </c>
      <c r="J78" s="141" t="e">
        <f t="shared" si="27"/>
        <v>#NUM!</v>
      </c>
      <c r="K78" s="142" t="e">
        <f t="shared" si="37"/>
        <v>#NUM!</v>
      </c>
      <c r="L78" s="144" t="e">
        <f t="shared" si="28"/>
        <v>#NUM!</v>
      </c>
      <c r="M78" s="143" t="e">
        <f t="shared" si="38"/>
        <v>#NUM!</v>
      </c>
      <c r="O78" s="33">
        <v>69</v>
      </c>
      <c r="P78" s="34">
        <f t="shared" si="47"/>
        <v>48366</v>
      </c>
      <c r="Q78" s="141" t="e">
        <f t="shared" si="29"/>
        <v>#NUM!</v>
      </c>
      <c r="R78" s="142" t="e">
        <f t="shared" si="39"/>
        <v>#NUM!</v>
      </c>
      <c r="S78" s="144" t="e">
        <f t="shared" si="30"/>
        <v>#NUM!</v>
      </c>
      <c r="T78" s="143" t="e">
        <f t="shared" si="40"/>
        <v>#NUM!</v>
      </c>
      <c r="V78" s="33">
        <v>69</v>
      </c>
      <c r="W78" s="34">
        <f t="shared" si="48"/>
        <v>48366</v>
      </c>
      <c r="X78" s="141" t="e">
        <f t="shared" si="31"/>
        <v>#NUM!</v>
      </c>
      <c r="Y78" s="142" t="e">
        <f t="shared" si="41"/>
        <v>#NUM!</v>
      </c>
      <c r="Z78" s="144" t="e">
        <f t="shared" si="32"/>
        <v>#NUM!</v>
      </c>
      <c r="AA78" s="143" t="e">
        <f t="shared" si="42"/>
        <v>#NUM!</v>
      </c>
      <c r="AC78" s="33">
        <v>69</v>
      </c>
      <c r="AD78" s="34">
        <f t="shared" si="49"/>
        <v>48366</v>
      </c>
      <c r="AE78" s="141" t="e">
        <f t="shared" si="33"/>
        <v>#VALUE!</v>
      </c>
      <c r="AF78" s="142" t="e">
        <f t="shared" si="43"/>
        <v>#VALUE!</v>
      </c>
      <c r="AG78" s="144" t="e">
        <f t="shared" si="34"/>
        <v>#VALUE!</v>
      </c>
      <c r="AH78" s="143" t="e">
        <f t="shared" si="44"/>
        <v>#VALUE!</v>
      </c>
    </row>
    <row r="79" spans="1:34" x14ac:dyDescent="0.45">
      <c r="A79" s="47">
        <v>70</v>
      </c>
      <c r="B79" s="34">
        <f t="shared" si="45"/>
        <v>48396</v>
      </c>
      <c r="C79" s="150" t="e">
        <f t="shared" si="25"/>
        <v>#NUM!</v>
      </c>
      <c r="D79" s="142" t="e">
        <f t="shared" si="35"/>
        <v>#NUM!</v>
      </c>
      <c r="E79" s="142" t="e">
        <f t="shared" si="26"/>
        <v>#NUM!</v>
      </c>
      <c r="F79" s="143" t="e">
        <f t="shared" si="36"/>
        <v>#NUM!</v>
      </c>
      <c r="G79" s="127"/>
      <c r="H79" s="33">
        <v>70</v>
      </c>
      <c r="I79" s="34">
        <f t="shared" si="46"/>
        <v>48396</v>
      </c>
      <c r="J79" s="141" t="e">
        <f t="shared" si="27"/>
        <v>#NUM!</v>
      </c>
      <c r="K79" s="142" t="e">
        <f t="shared" si="37"/>
        <v>#NUM!</v>
      </c>
      <c r="L79" s="144" t="e">
        <f t="shared" si="28"/>
        <v>#NUM!</v>
      </c>
      <c r="M79" s="143" t="e">
        <f t="shared" si="38"/>
        <v>#NUM!</v>
      </c>
      <c r="O79" s="33">
        <v>70</v>
      </c>
      <c r="P79" s="34">
        <f t="shared" si="47"/>
        <v>48396</v>
      </c>
      <c r="Q79" s="141" t="e">
        <f t="shared" si="29"/>
        <v>#NUM!</v>
      </c>
      <c r="R79" s="142" t="e">
        <f t="shared" si="39"/>
        <v>#NUM!</v>
      </c>
      <c r="S79" s="144" t="e">
        <f t="shared" si="30"/>
        <v>#NUM!</v>
      </c>
      <c r="T79" s="143" t="e">
        <f t="shared" si="40"/>
        <v>#NUM!</v>
      </c>
      <c r="V79" s="33">
        <v>70</v>
      </c>
      <c r="W79" s="34">
        <f t="shared" si="48"/>
        <v>48396</v>
      </c>
      <c r="X79" s="141" t="e">
        <f t="shared" si="31"/>
        <v>#NUM!</v>
      </c>
      <c r="Y79" s="142" t="e">
        <f t="shared" si="41"/>
        <v>#NUM!</v>
      </c>
      <c r="Z79" s="144" t="e">
        <f t="shared" si="32"/>
        <v>#NUM!</v>
      </c>
      <c r="AA79" s="143" t="e">
        <f t="shared" si="42"/>
        <v>#NUM!</v>
      </c>
      <c r="AC79" s="33">
        <v>70</v>
      </c>
      <c r="AD79" s="34">
        <f t="shared" si="49"/>
        <v>48396</v>
      </c>
      <c r="AE79" s="141" t="e">
        <f t="shared" si="33"/>
        <v>#VALUE!</v>
      </c>
      <c r="AF79" s="142" t="e">
        <f t="shared" si="43"/>
        <v>#VALUE!</v>
      </c>
      <c r="AG79" s="144" t="e">
        <f t="shared" si="34"/>
        <v>#VALUE!</v>
      </c>
      <c r="AH79" s="143" t="e">
        <f t="shared" si="44"/>
        <v>#VALUE!</v>
      </c>
    </row>
    <row r="80" spans="1:34" x14ac:dyDescent="0.45">
      <c r="A80" s="47">
        <v>71</v>
      </c>
      <c r="B80" s="34">
        <f t="shared" si="45"/>
        <v>48427</v>
      </c>
      <c r="C80" s="150" t="e">
        <f t="shared" si="25"/>
        <v>#NUM!</v>
      </c>
      <c r="D80" s="142" t="e">
        <f t="shared" si="35"/>
        <v>#NUM!</v>
      </c>
      <c r="E80" s="142" t="e">
        <f t="shared" si="26"/>
        <v>#NUM!</v>
      </c>
      <c r="F80" s="143" t="e">
        <f t="shared" si="36"/>
        <v>#NUM!</v>
      </c>
      <c r="G80" s="127"/>
      <c r="H80" s="33">
        <v>71</v>
      </c>
      <c r="I80" s="34">
        <f t="shared" si="46"/>
        <v>48427</v>
      </c>
      <c r="J80" s="141" t="e">
        <f t="shared" si="27"/>
        <v>#NUM!</v>
      </c>
      <c r="K80" s="142" t="e">
        <f t="shared" si="37"/>
        <v>#NUM!</v>
      </c>
      <c r="L80" s="144" t="e">
        <f t="shared" si="28"/>
        <v>#NUM!</v>
      </c>
      <c r="M80" s="143" t="e">
        <f t="shared" si="38"/>
        <v>#NUM!</v>
      </c>
      <c r="O80" s="33">
        <v>71</v>
      </c>
      <c r="P80" s="34">
        <f t="shared" si="47"/>
        <v>48427</v>
      </c>
      <c r="Q80" s="141" t="e">
        <f t="shared" si="29"/>
        <v>#NUM!</v>
      </c>
      <c r="R80" s="142" t="e">
        <f t="shared" si="39"/>
        <v>#NUM!</v>
      </c>
      <c r="S80" s="144" t="e">
        <f t="shared" si="30"/>
        <v>#NUM!</v>
      </c>
      <c r="T80" s="143" t="e">
        <f t="shared" si="40"/>
        <v>#NUM!</v>
      </c>
      <c r="V80" s="33">
        <v>71</v>
      </c>
      <c r="W80" s="34">
        <f t="shared" si="48"/>
        <v>48427</v>
      </c>
      <c r="X80" s="141" t="e">
        <f t="shared" si="31"/>
        <v>#NUM!</v>
      </c>
      <c r="Y80" s="142" t="e">
        <f t="shared" si="41"/>
        <v>#NUM!</v>
      </c>
      <c r="Z80" s="144" t="e">
        <f t="shared" si="32"/>
        <v>#NUM!</v>
      </c>
      <c r="AA80" s="143" t="e">
        <f t="shared" si="42"/>
        <v>#NUM!</v>
      </c>
      <c r="AC80" s="33">
        <v>71</v>
      </c>
      <c r="AD80" s="34">
        <f t="shared" si="49"/>
        <v>48427</v>
      </c>
      <c r="AE80" s="141" t="e">
        <f t="shared" si="33"/>
        <v>#VALUE!</v>
      </c>
      <c r="AF80" s="142" t="e">
        <f t="shared" si="43"/>
        <v>#VALUE!</v>
      </c>
      <c r="AG80" s="144" t="e">
        <f t="shared" si="34"/>
        <v>#VALUE!</v>
      </c>
      <c r="AH80" s="143" t="e">
        <f t="shared" si="44"/>
        <v>#VALUE!</v>
      </c>
    </row>
    <row r="81" spans="1:34" ht="14.65" thickBot="1" x14ac:dyDescent="0.5">
      <c r="A81" s="47">
        <v>72</v>
      </c>
      <c r="B81" s="34">
        <f t="shared" si="45"/>
        <v>48458</v>
      </c>
      <c r="C81" s="151" t="e">
        <f t="shared" si="25"/>
        <v>#NUM!</v>
      </c>
      <c r="D81" s="146" t="e">
        <f t="shared" si="35"/>
        <v>#NUM!</v>
      </c>
      <c r="E81" s="146" t="e">
        <f t="shared" si="26"/>
        <v>#NUM!</v>
      </c>
      <c r="F81" s="147" t="e">
        <f t="shared" si="36"/>
        <v>#NUM!</v>
      </c>
      <c r="G81" s="127"/>
      <c r="H81" s="40">
        <v>72</v>
      </c>
      <c r="I81" s="34">
        <f t="shared" si="46"/>
        <v>48458</v>
      </c>
      <c r="J81" s="145" t="e">
        <f t="shared" si="27"/>
        <v>#NUM!</v>
      </c>
      <c r="K81" s="146" t="e">
        <f t="shared" si="37"/>
        <v>#NUM!</v>
      </c>
      <c r="L81" s="148" t="e">
        <f t="shared" si="28"/>
        <v>#NUM!</v>
      </c>
      <c r="M81" s="147" t="e">
        <f t="shared" si="38"/>
        <v>#NUM!</v>
      </c>
      <c r="O81" s="40">
        <v>72</v>
      </c>
      <c r="P81" s="34">
        <f t="shared" si="47"/>
        <v>48458</v>
      </c>
      <c r="Q81" s="145" t="e">
        <f t="shared" si="29"/>
        <v>#NUM!</v>
      </c>
      <c r="R81" s="146" t="e">
        <f t="shared" si="39"/>
        <v>#NUM!</v>
      </c>
      <c r="S81" s="148" t="e">
        <f t="shared" si="30"/>
        <v>#NUM!</v>
      </c>
      <c r="T81" s="147" t="e">
        <f t="shared" si="40"/>
        <v>#NUM!</v>
      </c>
      <c r="V81" s="40">
        <v>72</v>
      </c>
      <c r="W81" s="34">
        <f t="shared" si="48"/>
        <v>48458</v>
      </c>
      <c r="X81" s="145" t="e">
        <f t="shared" si="31"/>
        <v>#NUM!</v>
      </c>
      <c r="Y81" s="146" t="e">
        <f t="shared" si="41"/>
        <v>#NUM!</v>
      </c>
      <c r="Z81" s="148" t="e">
        <f t="shared" si="32"/>
        <v>#NUM!</v>
      </c>
      <c r="AA81" s="147" t="e">
        <f t="shared" si="42"/>
        <v>#NUM!</v>
      </c>
      <c r="AC81" s="40">
        <v>72</v>
      </c>
      <c r="AD81" s="34">
        <f t="shared" si="49"/>
        <v>48458</v>
      </c>
      <c r="AE81" s="145" t="e">
        <f t="shared" si="33"/>
        <v>#VALUE!</v>
      </c>
      <c r="AF81" s="146" t="e">
        <f t="shared" si="43"/>
        <v>#VALUE!</v>
      </c>
      <c r="AG81" s="148" t="e">
        <f t="shared" si="34"/>
        <v>#VALUE!</v>
      </c>
      <c r="AH81" s="147" t="e">
        <f t="shared" si="44"/>
        <v>#VALUE!</v>
      </c>
    </row>
    <row r="82" spans="1:34" x14ac:dyDescent="0.45">
      <c r="A82" s="51">
        <v>73</v>
      </c>
      <c r="B82" s="52">
        <f t="shared" si="45"/>
        <v>48488</v>
      </c>
      <c r="C82" s="152" t="e">
        <f t="shared" si="25"/>
        <v>#NUM!</v>
      </c>
      <c r="D82" s="138" t="e">
        <f t="shared" si="35"/>
        <v>#NUM!</v>
      </c>
      <c r="E82" s="138" t="e">
        <f t="shared" si="26"/>
        <v>#NUM!</v>
      </c>
      <c r="F82" s="139" t="e">
        <f t="shared" si="36"/>
        <v>#NUM!</v>
      </c>
      <c r="G82" s="127"/>
      <c r="H82" s="26">
        <v>73</v>
      </c>
      <c r="I82" s="52">
        <f t="shared" si="46"/>
        <v>48488</v>
      </c>
      <c r="J82" s="137" t="e">
        <f t="shared" si="27"/>
        <v>#NUM!</v>
      </c>
      <c r="K82" s="138" t="e">
        <f t="shared" si="37"/>
        <v>#NUM!</v>
      </c>
      <c r="L82" s="140" t="e">
        <f t="shared" si="28"/>
        <v>#NUM!</v>
      </c>
      <c r="M82" s="139" t="e">
        <f t="shared" si="38"/>
        <v>#NUM!</v>
      </c>
      <c r="O82" s="26">
        <v>73</v>
      </c>
      <c r="P82" s="52">
        <f t="shared" si="47"/>
        <v>48488</v>
      </c>
      <c r="Q82" s="137" t="e">
        <f t="shared" si="29"/>
        <v>#NUM!</v>
      </c>
      <c r="R82" s="138" t="e">
        <f t="shared" si="39"/>
        <v>#NUM!</v>
      </c>
      <c r="S82" s="140" t="e">
        <f t="shared" si="30"/>
        <v>#NUM!</v>
      </c>
      <c r="T82" s="139" t="e">
        <f t="shared" si="40"/>
        <v>#NUM!</v>
      </c>
      <c r="V82" s="26">
        <v>73</v>
      </c>
      <c r="W82" s="52">
        <f t="shared" si="48"/>
        <v>48488</v>
      </c>
      <c r="X82" s="137" t="e">
        <f t="shared" si="31"/>
        <v>#NUM!</v>
      </c>
      <c r="Y82" s="138" t="e">
        <f t="shared" si="41"/>
        <v>#NUM!</v>
      </c>
      <c r="Z82" s="140" t="e">
        <f t="shared" si="32"/>
        <v>#NUM!</v>
      </c>
      <c r="AA82" s="139" t="e">
        <f t="shared" si="42"/>
        <v>#NUM!</v>
      </c>
      <c r="AC82" s="26">
        <v>73</v>
      </c>
      <c r="AD82" s="52">
        <f t="shared" si="49"/>
        <v>48488</v>
      </c>
      <c r="AE82" s="137" t="e">
        <f t="shared" si="33"/>
        <v>#VALUE!</v>
      </c>
      <c r="AF82" s="138" t="e">
        <f t="shared" si="43"/>
        <v>#VALUE!</v>
      </c>
      <c r="AG82" s="140" t="e">
        <f t="shared" si="34"/>
        <v>#VALUE!</v>
      </c>
      <c r="AH82" s="139" t="e">
        <f t="shared" si="44"/>
        <v>#VALUE!</v>
      </c>
    </row>
    <row r="83" spans="1:34" x14ac:dyDescent="0.45">
      <c r="A83" s="47">
        <v>74</v>
      </c>
      <c r="B83" s="34">
        <f t="shared" si="45"/>
        <v>48519</v>
      </c>
      <c r="C83" s="150" t="e">
        <f t="shared" si="25"/>
        <v>#NUM!</v>
      </c>
      <c r="D83" s="142" t="e">
        <f t="shared" si="35"/>
        <v>#NUM!</v>
      </c>
      <c r="E83" s="142" t="e">
        <f t="shared" si="26"/>
        <v>#NUM!</v>
      </c>
      <c r="F83" s="143" t="e">
        <f t="shared" si="36"/>
        <v>#NUM!</v>
      </c>
      <c r="G83" s="127"/>
      <c r="H83" s="33">
        <v>74</v>
      </c>
      <c r="I83" s="34">
        <f t="shared" si="46"/>
        <v>48519</v>
      </c>
      <c r="J83" s="141" t="e">
        <f t="shared" si="27"/>
        <v>#NUM!</v>
      </c>
      <c r="K83" s="142" t="e">
        <f t="shared" si="37"/>
        <v>#NUM!</v>
      </c>
      <c r="L83" s="144" t="e">
        <f t="shared" si="28"/>
        <v>#NUM!</v>
      </c>
      <c r="M83" s="143" t="e">
        <f t="shared" si="38"/>
        <v>#NUM!</v>
      </c>
      <c r="O83" s="33">
        <v>74</v>
      </c>
      <c r="P83" s="34">
        <f t="shared" si="47"/>
        <v>48519</v>
      </c>
      <c r="Q83" s="141" t="e">
        <f t="shared" si="29"/>
        <v>#NUM!</v>
      </c>
      <c r="R83" s="142" t="e">
        <f t="shared" si="39"/>
        <v>#NUM!</v>
      </c>
      <c r="S83" s="144" t="e">
        <f t="shared" si="30"/>
        <v>#NUM!</v>
      </c>
      <c r="T83" s="143" t="e">
        <f t="shared" si="40"/>
        <v>#NUM!</v>
      </c>
      <c r="V83" s="33">
        <v>74</v>
      </c>
      <c r="W83" s="34">
        <f t="shared" si="48"/>
        <v>48519</v>
      </c>
      <c r="X83" s="141" t="e">
        <f t="shared" si="31"/>
        <v>#NUM!</v>
      </c>
      <c r="Y83" s="142" t="e">
        <f t="shared" si="41"/>
        <v>#NUM!</v>
      </c>
      <c r="Z83" s="144" t="e">
        <f t="shared" si="32"/>
        <v>#NUM!</v>
      </c>
      <c r="AA83" s="143" t="e">
        <f t="shared" si="42"/>
        <v>#NUM!</v>
      </c>
      <c r="AC83" s="33">
        <v>74</v>
      </c>
      <c r="AD83" s="34">
        <f t="shared" si="49"/>
        <v>48519</v>
      </c>
      <c r="AE83" s="141" t="e">
        <f t="shared" si="33"/>
        <v>#VALUE!</v>
      </c>
      <c r="AF83" s="142" t="e">
        <f t="shared" si="43"/>
        <v>#VALUE!</v>
      </c>
      <c r="AG83" s="144" t="e">
        <f t="shared" si="34"/>
        <v>#VALUE!</v>
      </c>
      <c r="AH83" s="143" t="e">
        <f t="shared" si="44"/>
        <v>#VALUE!</v>
      </c>
    </row>
    <row r="84" spans="1:34" x14ac:dyDescent="0.45">
      <c r="A84" s="47">
        <v>75</v>
      </c>
      <c r="B84" s="34">
        <f t="shared" si="45"/>
        <v>48549</v>
      </c>
      <c r="C84" s="150" t="e">
        <f t="shared" si="25"/>
        <v>#NUM!</v>
      </c>
      <c r="D84" s="142" t="e">
        <f t="shared" si="35"/>
        <v>#NUM!</v>
      </c>
      <c r="E84" s="142" t="e">
        <f t="shared" si="26"/>
        <v>#NUM!</v>
      </c>
      <c r="F84" s="143" t="e">
        <f t="shared" si="36"/>
        <v>#NUM!</v>
      </c>
      <c r="G84" s="127"/>
      <c r="H84" s="33">
        <v>75</v>
      </c>
      <c r="I84" s="34">
        <f t="shared" si="46"/>
        <v>48549</v>
      </c>
      <c r="J84" s="141" t="e">
        <f t="shared" si="27"/>
        <v>#NUM!</v>
      </c>
      <c r="K84" s="142" t="e">
        <f t="shared" si="37"/>
        <v>#NUM!</v>
      </c>
      <c r="L84" s="144" t="e">
        <f t="shared" si="28"/>
        <v>#NUM!</v>
      </c>
      <c r="M84" s="143" t="e">
        <f t="shared" si="38"/>
        <v>#NUM!</v>
      </c>
      <c r="O84" s="33">
        <v>75</v>
      </c>
      <c r="P84" s="34">
        <f t="shared" si="47"/>
        <v>48549</v>
      </c>
      <c r="Q84" s="141" t="e">
        <f t="shared" si="29"/>
        <v>#NUM!</v>
      </c>
      <c r="R84" s="142" t="e">
        <f t="shared" si="39"/>
        <v>#NUM!</v>
      </c>
      <c r="S84" s="144" t="e">
        <f t="shared" si="30"/>
        <v>#NUM!</v>
      </c>
      <c r="T84" s="143" t="e">
        <f t="shared" si="40"/>
        <v>#NUM!</v>
      </c>
      <c r="V84" s="33">
        <v>75</v>
      </c>
      <c r="W84" s="34">
        <f t="shared" si="48"/>
        <v>48549</v>
      </c>
      <c r="X84" s="141" t="e">
        <f t="shared" si="31"/>
        <v>#NUM!</v>
      </c>
      <c r="Y84" s="142" t="e">
        <f t="shared" si="41"/>
        <v>#NUM!</v>
      </c>
      <c r="Z84" s="144" t="e">
        <f t="shared" si="32"/>
        <v>#NUM!</v>
      </c>
      <c r="AA84" s="143" t="e">
        <f t="shared" si="42"/>
        <v>#NUM!</v>
      </c>
      <c r="AC84" s="33">
        <v>75</v>
      </c>
      <c r="AD84" s="34">
        <f t="shared" si="49"/>
        <v>48549</v>
      </c>
      <c r="AE84" s="141" t="e">
        <f t="shared" si="33"/>
        <v>#VALUE!</v>
      </c>
      <c r="AF84" s="142" t="e">
        <f t="shared" si="43"/>
        <v>#VALUE!</v>
      </c>
      <c r="AG84" s="144" t="e">
        <f t="shared" si="34"/>
        <v>#VALUE!</v>
      </c>
      <c r="AH84" s="143" t="e">
        <f t="shared" si="44"/>
        <v>#VALUE!</v>
      </c>
    </row>
    <row r="85" spans="1:34" x14ac:dyDescent="0.45">
      <c r="A85" s="47">
        <v>76</v>
      </c>
      <c r="B85" s="34">
        <f t="shared" si="45"/>
        <v>48580</v>
      </c>
      <c r="C85" s="150" t="e">
        <f t="shared" si="25"/>
        <v>#NUM!</v>
      </c>
      <c r="D85" s="142" t="e">
        <f t="shared" si="35"/>
        <v>#NUM!</v>
      </c>
      <c r="E85" s="142" t="e">
        <f t="shared" si="26"/>
        <v>#NUM!</v>
      </c>
      <c r="F85" s="143" t="e">
        <f t="shared" si="36"/>
        <v>#NUM!</v>
      </c>
      <c r="G85" s="127"/>
      <c r="H85" s="33">
        <v>76</v>
      </c>
      <c r="I85" s="34">
        <f t="shared" si="46"/>
        <v>48580</v>
      </c>
      <c r="J85" s="141" t="e">
        <f t="shared" si="27"/>
        <v>#NUM!</v>
      </c>
      <c r="K85" s="142" t="e">
        <f t="shared" si="37"/>
        <v>#NUM!</v>
      </c>
      <c r="L85" s="144" t="e">
        <f t="shared" si="28"/>
        <v>#NUM!</v>
      </c>
      <c r="M85" s="143" t="e">
        <f t="shared" si="38"/>
        <v>#NUM!</v>
      </c>
      <c r="O85" s="33">
        <v>76</v>
      </c>
      <c r="P85" s="34">
        <f t="shared" si="47"/>
        <v>48580</v>
      </c>
      <c r="Q85" s="141" t="e">
        <f t="shared" si="29"/>
        <v>#NUM!</v>
      </c>
      <c r="R85" s="142" t="e">
        <f t="shared" si="39"/>
        <v>#NUM!</v>
      </c>
      <c r="S85" s="144" t="e">
        <f t="shared" si="30"/>
        <v>#NUM!</v>
      </c>
      <c r="T85" s="143" t="e">
        <f t="shared" si="40"/>
        <v>#NUM!</v>
      </c>
      <c r="V85" s="33">
        <v>76</v>
      </c>
      <c r="W85" s="34">
        <f t="shared" si="48"/>
        <v>48580</v>
      </c>
      <c r="X85" s="141" t="e">
        <f t="shared" si="31"/>
        <v>#NUM!</v>
      </c>
      <c r="Y85" s="142" t="e">
        <f t="shared" si="41"/>
        <v>#NUM!</v>
      </c>
      <c r="Z85" s="144" t="e">
        <f t="shared" si="32"/>
        <v>#NUM!</v>
      </c>
      <c r="AA85" s="143" t="e">
        <f t="shared" si="42"/>
        <v>#NUM!</v>
      </c>
      <c r="AC85" s="33">
        <v>76</v>
      </c>
      <c r="AD85" s="34">
        <f t="shared" si="49"/>
        <v>48580</v>
      </c>
      <c r="AE85" s="141" t="e">
        <f t="shared" si="33"/>
        <v>#VALUE!</v>
      </c>
      <c r="AF85" s="142" t="e">
        <f t="shared" si="43"/>
        <v>#VALUE!</v>
      </c>
      <c r="AG85" s="144" t="e">
        <f t="shared" si="34"/>
        <v>#VALUE!</v>
      </c>
      <c r="AH85" s="143" t="e">
        <f t="shared" si="44"/>
        <v>#VALUE!</v>
      </c>
    </row>
    <row r="86" spans="1:34" x14ac:dyDescent="0.45">
      <c r="A86" s="47">
        <v>77</v>
      </c>
      <c r="B86" s="34">
        <f t="shared" si="45"/>
        <v>48611</v>
      </c>
      <c r="C86" s="150" t="e">
        <f t="shared" si="25"/>
        <v>#NUM!</v>
      </c>
      <c r="D86" s="142" t="e">
        <f t="shared" si="35"/>
        <v>#NUM!</v>
      </c>
      <c r="E86" s="142" t="e">
        <f t="shared" si="26"/>
        <v>#NUM!</v>
      </c>
      <c r="F86" s="143" t="e">
        <f t="shared" si="36"/>
        <v>#NUM!</v>
      </c>
      <c r="G86" s="127"/>
      <c r="H86" s="33">
        <v>77</v>
      </c>
      <c r="I86" s="34">
        <f t="shared" si="46"/>
        <v>48611</v>
      </c>
      <c r="J86" s="141" t="e">
        <f t="shared" si="27"/>
        <v>#NUM!</v>
      </c>
      <c r="K86" s="142" t="e">
        <f t="shared" si="37"/>
        <v>#NUM!</v>
      </c>
      <c r="L86" s="144" t="e">
        <f t="shared" si="28"/>
        <v>#NUM!</v>
      </c>
      <c r="M86" s="143" t="e">
        <f t="shared" si="38"/>
        <v>#NUM!</v>
      </c>
      <c r="O86" s="33">
        <v>77</v>
      </c>
      <c r="P86" s="34">
        <f t="shared" si="47"/>
        <v>48611</v>
      </c>
      <c r="Q86" s="141" t="e">
        <f t="shared" si="29"/>
        <v>#NUM!</v>
      </c>
      <c r="R86" s="142" t="e">
        <f t="shared" si="39"/>
        <v>#NUM!</v>
      </c>
      <c r="S86" s="144" t="e">
        <f t="shared" si="30"/>
        <v>#NUM!</v>
      </c>
      <c r="T86" s="143" t="e">
        <f t="shared" si="40"/>
        <v>#NUM!</v>
      </c>
      <c r="V86" s="33">
        <v>77</v>
      </c>
      <c r="W86" s="34">
        <f t="shared" si="48"/>
        <v>48611</v>
      </c>
      <c r="X86" s="141" t="e">
        <f t="shared" si="31"/>
        <v>#NUM!</v>
      </c>
      <c r="Y86" s="142" t="e">
        <f t="shared" si="41"/>
        <v>#NUM!</v>
      </c>
      <c r="Z86" s="144" t="e">
        <f t="shared" si="32"/>
        <v>#NUM!</v>
      </c>
      <c r="AA86" s="143" t="e">
        <f t="shared" si="42"/>
        <v>#NUM!</v>
      </c>
      <c r="AC86" s="33">
        <v>77</v>
      </c>
      <c r="AD86" s="34">
        <f t="shared" si="49"/>
        <v>48611</v>
      </c>
      <c r="AE86" s="141" t="e">
        <f t="shared" si="33"/>
        <v>#VALUE!</v>
      </c>
      <c r="AF86" s="142" t="e">
        <f t="shared" si="43"/>
        <v>#VALUE!</v>
      </c>
      <c r="AG86" s="144" t="e">
        <f t="shared" si="34"/>
        <v>#VALUE!</v>
      </c>
      <c r="AH86" s="143" t="e">
        <f t="shared" si="44"/>
        <v>#VALUE!</v>
      </c>
    </row>
    <row r="87" spans="1:34" x14ac:dyDescent="0.45">
      <c r="A87" s="47">
        <v>78</v>
      </c>
      <c r="B87" s="34">
        <f t="shared" si="45"/>
        <v>48639</v>
      </c>
      <c r="C87" s="150" t="e">
        <f t="shared" si="25"/>
        <v>#NUM!</v>
      </c>
      <c r="D87" s="142" t="e">
        <f t="shared" si="35"/>
        <v>#NUM!</v>
      </c>
      <c r="E87" s="142" t="e">
        <f t="shared" si="26"/>
        <v>#NUM!</v>
      </c>
      <c r="F87" s="143" t="e">
        <f t="shared" si="36"/>
        <v>#NUM!</v>
      </c>
      <c r="G87" s="127"/>
      <c r="H87" s="33">
        <v>78</v>
      </c>
      <c r="I87" s="34">
        <f t="shared" si="46"/>
        <v>48639</v>
      </c>
      <c r="J87" s="141" t="e">
        <f t="shared" si="27"/>
        <v>#NUM!</v>
      </c>
      <c r="K87" s="142" t="e">
        <f t="shared" si="37"/>
        <v>#NUM!</v>
      </c>
      <c r="L87" s="144" t="e">
        <f t="shared" si="28"/>
        <v>#NUM!</v>
      </c>
      <c r="M87" s="143" t="e">
        <f t="shared" si="38"/>
        <v>#NUM!</v>
      </c>
      <c r="O87" s="33">
        <v>78</v>
      </c>
      <c r="P87" s="34">
        <f t="shared" si="47"/>
        <v>48639</v>
      </c>
      <c r="Q87" s="141" t="e">
        <f t="shared" si="29"/>
        <v>#NUM!</v>
      </c>
      <c r="R87" s="142" t="e">
        <f t="shared" si="39"/>
        <v>#NUM!</v>
      </c>
      <c r="S87" s="144" t="e">
        <f t="shared" si="30"/>
        <v>#NUM!</v>
      </c>
      <c r="T87" s="143" t="e">
        <f t="shared" si="40"/>
        <v>#NUM!</v>
      </c>
      <c r="V87" s="33">
        <v>78</v>
      </c>
      <c r="W87" s="34">
        <f t="shared" si="48"/>
        <v>48639</v>
      </c>
      <c r="X87" s="141" t="e">
        <f t="shared" si="31"/>
        <v>#NUM!</v>
      </c>
      <c r="Y87" s="142" t="e">
        <f t="shared" si="41"/>
        <v>#NUM!</v>
      </c>
      <c r="Z87" s="144" t="e">
        <f t="shared" si="32"/>
        <v>#NUM!</v>
      </c>
      <c r="AA87" s="143" t="e">
        <f t="shared" si="42"/>
        <v>#NUM!</v>
      </c>
      <c r="AC87" s="33">
        <v>78</v>
      </c>
      <c r="AD87" s="34">
        <f t="shared" si="49"/>
        <v>48639</v>
      </c>
      <c r="AE87" s="141" t="e">
        <f t="shared" si="33"/>
        <v>#VALUE!</v>
      </c>
      <c r="AF87" s="142" t="e">
        <f t="shared" si="43"/>
        <v>#VALUE!</v>
      </c>
      <c r="AG87" s="144" t="e">
        <f t="shared" si="34"/>
        <v>#VALUE!</v>
      </c>
      <c r="AH87" s="143" t="e">
        <f t="shared" si="44"/>
        <v>#VALUE!</v>
      </c>
    </row>
    <row r="88" spans="1:34" x14ac:dyDescent="0.45">
      <c r="A88" s="47">
        <v>79</v>
      </c>
      <c r="B88" s="34">
        <f t="shared" si="45"/>
        <v>48670</v>
      </c>
      <c r="C88" s="150" t="e">
        <f t="shared" si="25"/>
        <v>#NUM!</v>
      </c>
      <c r="D88" s="142" t="e">
        <f t="shared" si="35"/>
        <v>#NUM!</v>
      </c>
      <c r="E88" s="142" t="e">
        <f t="shared" si="26"/>
        <v>#NUM!</v>
      </c>
      <c r="F88" s="143" t="e">
        <f t="shared" si="36"/>
        <v>#NUM!</v>
      </c>
      <c r="G88" s="127"/>
      <c r="H88" s="33">
        <v>79</v>
      </c>
      <c r="I88" s="34">
        <f t="shared" si="46"/>
        <v>48670</v>
      </c>
      <c r="J88" s="141" t="e">
        <f t="shared" si="27"/>
        <v>#NUM!</v>
      </c>
      <c r="K88" s="142" t="e">
        <f t="shared" si="37"/>
        <v>#NUM!</v>
      </c>
      <c r="L88" s="144" t="e">
        <f t="shared" si="28"/>
        <v>#NUM!</v>
      </c>
      <c r="M88" s="143" t="e">
        <f t="shared" si="38"/>
        <v>#NUM!</v>
      </c>
      <c r="O88" s="33">
        <v>79</v>
      </c>
      <c r="P88" s="34">
        <f t="shared" si="47"/>
        <v>48670</v>
      </c>
      <c r="Q88" s="141" t="e">
        <f t="shared" si="29"/>
        <v>#NUM!</v>
      </c>
      <c r="R88" s="142" t="e">
        <f t="shared" si="39"/>
        <v>#NUM!</v>
      </c>
      <c r="S88" s="144" t="e">
        <f t="shared" si="30"/>
        <v>#NUM!</v>
      </c>
      <c r="T88" s="143" t="e">
        <f t="shared" si="40"/>
        <v>#NUM!</v>
      </c>
      <c r="V88" s="33">
        <v>79</v>
      </c>
      <c r="W88" s="34">
        <f t="shared" si="48"/>
        <v>48670</v>
      </c>
      <c r="X88" s="141" t="e">
        <f t="shared" si="31"/>
        <v>#NUM!</v>
      </c>
      <c r="Y88" s="142" t="e">
        <f t="shared" si="41"/>
        <v>#NUM!</v>
      </c>
      <c r="Z88" s="144" t="e">
        <f t="shared" si="32"/>
        <v>#NUM!</v>
      </c>
      <c r="AA88" s="143" t="e">
        <f t="shared" si="42"/>
        <v>#NUM!</v>
      </c>
      <c r="AC88" s="33">
        <v>79</v>
      </c>
      <c r="AD88" s="34">
        <f t="shared" si="49"/>
        <v>48670</v>
      </c>
      <c r="AE88" s="141" t="e">
        <f t="shared" si="33"/>
        <v>#VALUE!</v>
      </c>
      <c r="AF88" s="142" t="e">
        <f t="shared" si="43"/>
        <v>#VALUE!</v>
      </c>
      <c r="AG88" s="144" t="e">
        <f t="shared" si="34"/>
        <v>#VALUE!</v>
      </c>
      <c r="AH88" s="143" t="e">
        <f t="shared" si="44"/>
        <v>#VALUE!</v>
      </c>
    </row>
    <row r="89" spans="1:34" x14ac:dyDescent="0.45">
      <c r="A89" s="47">
        <v>80</v>
      </c>
      <c r="B89" s="34">
        <f t="shared" si="45"/>
        <v>48700</v>
      </c>
      <c r="C89" s="150" t="e">
        <f t="shared" si="25"/>
        <v>#NUM!</v>
      </c>
      <c r="D89" s="142" t="e">
        <f t="shared" si="35"/>
        <v>#NUM!</v>
      </c>
      <c r="E89" s="142" t="e">
        <f t="shared" si="26"/>
        <v>#NUM!</v>
      </c>
      <c r="F89" s="143" t="e">
        <f t="shared" si="36"/>
        <v>#NUM!</v>
      </c>
      <c r="G89" s="127"/>
      <c r="H89" s="33">
        <v>80</v>
      </c>
      <c r="I89" s="34">
        <f t="shared" si="46"/>
        <v>48700</v>
      </c>
      <c r="J89" s="141" t="e">
        <f t="shared" si="27"/>
        <v>#NUM!</v>
      </c>
      <c r="K89" s="142" t="e">
        <f t="shared" si="37"/>
        <v>#NUM!</v>
      </c>
      <c r="L89" s="144" t="e">
        <f t="shared" si="28"/>
        <v>#NUM!</v>
      </c>
      <c r="M89" s="143" t="e">
        <f t="shared" si="38"/>
        <v>#NUM!</v>
      </c>
      <c r="O89" s="33">
        <v>80</v>
      </c>
      <c r="P89" s="34">
        <f t="shared" si="47"/>
        <v>48700</v>
      </c>
      <c r="Q89" s="141" t="e">
        <f t="shared" si="29"/>
        <v>#NUM!</v>
      </c>
      <c r="R89" s="142" t="e">
        <f t="shared" si="39"/>
        <v>#NUM!</v>
      </c>
      <c r="S89" s="144" t="e">
        <f t="shared" si="30"/>
        <v>#NUM!</v>
      </c>
      <c r="T89" s="143" t="e">
        <f t="shared" si="40"/>
        <v>#NUM!</v>
      </c>
      <c r="V89" s="33">
        <v>80</v>
      </c>
      <c r="W89" s="34">
        <f t="shared" si="48"/>
        <v>48700</v>
      </c>
      <c r="X89" s="141" t="e">
        <f t="shared" si="31"/>
        <v>#NUM!</v>
      </c>
      <c r="Y89" s="142" t="e">
        <f t="shared" si="41"/>
        <v>#NUM!</v>
      </c>
      <c r="Z89" s="144" t="e">
        <f t="shared" si="32"/>
        <v>#NUM!</v>
      </c>
      <c r="AA89" s="143" t="e">
        <f t="shared" si="42"/>
        <v>#NUM!</v>
      </c>
      <c r="AC89" s="33">
        <v>80</v>
      </c>
      <c r="AD89" s="34">
        <f t="shared" si="49"/>
        <v>48700</v>
      </c>
      <c r="AE89" s="141" t="e">
        <f t="shared" si="33"/>
        <v>#VALUE!</v>
      </c>
      <c r="AF89" s="142" t="e">
        <f t="shared" si="43"/>
        <v>#VALUE!</v>
      </c>
      <c r="AG89" s="144" t="e">
        <f t="shared" si="34"/>
        <v>#VALUE!</v>
      </c>
      <c r="AH89" s="143" t="e">
        <f t="shared" si="44"/>
        <v>#VALUE!</v>
      </c>
    </row>
    <row r="90" spans="1:34" x14ac:dyDescent="0.45">
      <c r="A90" s="47">
        <v>81</v>
      </c>
      <c r="B90" s="34">
        <f t="shared" si="45"/>
        <v>48731</v>
      </c>
      <c r="C90" s="150" t="e">
        <f t="shared" si="25"/>
        <v>#NUM!</v>
      </c>
      <c r="D90" s="142" t="e">
        <f t="shared" si="35"/>
        <v>#NUM!</v>
      </c>
      <c r="E90" s="142" t="e">
        <f t="shared" si="26"/>
        <v>#NUM!</v>
      </c>
      <c r="F90" s="143" t="e">
        <f t="shared" si="36"/>
        <v>#NUM!</v>
      </c>
      <c r="G90" s="127"/>
      <c r="H90" s="33">
        <v>81</v>
      </c>
      <c r="I90" s="34">
        <f t="shared" si="46"/>
        <v>48731</v>
      </c>
      <c r="J90" s="141" t="e">
        <f t="shared" si="27"/>
        <v>#NUM!</v>
      </c>
      <c r="K90" s="142" t="e">
        <f t="shared" si="37"/>
        <v>#NUM!</v>
      </c>
      <c r="L90" s="144" t="e">
        <f t="shared" si="28"/>
        <v>#NUM!</v>
      </c>
      <c r="M90" s="143" t="e">
        <f t="shared" si="38"/>
        <v>#NUM!</v>
      </c>
      <c r="O90" s="33">
        <v>81</v>
      </c>
      <c r="P90" s="34">
        <f t="shared" si="47"/>
        <v>48731</v>
      </c>
      <c r="Q90" s="141" t="e">
        <f t="shared" si="29"/>
        <v>#NUM!</v>
      </c>
      <c r="R90" s="142" t="e">
        <f t="shared" si="39"/>
        <v>#NUM!</v>
      </c>
      <c r="S90" s="144" t="e">
        <f t="shared" si="30"/>
        <v>#NUM!</v>
      </c>
      <c r="T90" s="143" t="e">
        <f t="shared" si="40"/>
        <v>#NUM!</v>
      </c>
      <c r="V90" s="33">
        <v>81</v>
      </c>
      <c r="W90" s="34">
        <f t="shared" si="48"/>
        <v>48731</v>
      </c>
      <c r="X90" s="141" t="e">
        <f t="shared" si="31"/>
        <v>#NUM!</v>
      </c>
      <c r="Y90" s="142" t="e">
        <f t="shared" si="41"/>
        <v>#NUM!</v>
      </c>
      <c r="Z90" s="144" t="e">
        <f t="shared" si="32"/>
        <v>#NUM!</v>
      </c>
      <c r="AA90" s="143" t="e">
        <f t="shared" si="42"/>
        <v>#NUM!</v>
      </c>
      <c r="AC90" s="33">
        <v>81</v>
      </c>
      <c r="AD90" s="34">
        <f t="shared" si="49"/>
        <v>48731</v>
      </c>
      <c r="AE90" s="141" t="e">
        <f t="shared" si="33"/>
        <v>#VALUE!</v>
      </c>
      <c r="AF90" s="142" t="e">
        <f t="shared" si="43"/>
        <v>#VALUE!</v>
      </c>
      <c r="AG90" s="144" t="e">
        <f t="shared" si="34"/>
        <v>#VALUE!</v>
      </c>
      <c r="AH90" s="143" t="e">
        <f t="shared" si="44"/>
        <v>#VALUE!</v>
      </c>
    </row>
    <row r="91" spans="1:34" x14ac:dyDescent="0.45">
      <c r="A91" s="47">
        <v>82</v>
      </c>
      <c r="B91" s="34">
        <f t="shared" si="45"/>
        <v>48761</v>
      </c>
      <c r="C91" s="150" t="e">
        <f t="shared" si="25"/>
        <v>#NUM!</v>
      </c>
      <c r="D91" s="142" t="e">
        <f t="shared" si="35"/>
        <v>#NUM!</v>
      </c>
      <c r="E91" s="142" t="e">
        <f t="shared" si="26"/>
        <v>#NUM!</v>
      </c>
      <c r="F91" s="143" t="e">
        <f t="shared" si="36"/>
        <v>#NUM!</v>
      </c>
      <c r="G91" s="127"/>
      <c r="H91" s="33">
        <v>82</v>
      </c>
      <c r="I91" s="34">
        <f t="shared" si="46"/>
        <v>48761</v>
      </c>
      <c r="J91" s="141" t="e">
        <f t="shared" si="27"/>
        <v>#NUM!</v>
      </c>
      <c r="K91" s="142" t="e">
        <f t="shared" si="37"/>
        <v>#NUM!</v>
      </c>
      <c r="L91" s="144" t="e">
        <f t="shared" si="28"/>
        <v>#NUM!</v>
      </c>
      <c r="M91" s="143" t="e">
        <f t="shared" si="38"/>
        <v>#NUM!</v>
      </c>
      <c r="O91" s="33">
        <v>82</v>
      </c>
      <c r="P91" s="34">
        <f t="shared" si="47"/>
        <v>48761</v>
      </c>
      <c r="Q91" s="141" t="e">
        <f t="shared" si="29"/>
        <v>#NUM!</v>
      </c>
      <c r="R91" s="142" t="e">
        <f t="shared" si="39"/>
        <v>#NUM!</v>
      </c>
      <c r="S91" s="144" t="e">
        <f t="shared" si="30"/>
        <v>#NUM!</v>
      </c>
      <c r="T91" s="143" t="e">
        <f t="shared" si="40"/>
        <v>#NUM!</v>
      </c>
      <c r="V91" s="33">
        <v>82</v>
      </c>
      <c r="W91" s="34">
        <f t="shared" si="48"/>
        <v>48761</v>
      </c>
      <c r="X91" s="141" t="e">
        <f t="shared" si="31"/>
        <v>#NUM!</v>
      </c>
      <c r="Y91" s="142" t="e">
        <f t="shared" si="41"/>
        <v>#NUM!</v>
      </c>
      <c r="Z91" s="144" t="e">
        <f t="shared" si="32"/>
        <v>#NUM!</v>
      </c>
      <c r="AA91" s="143" t="e">
        <f t="shared" si="42"/>
        <v>#NUM!</v>
      </c>
      <c r="AC91" s="33">
        <v>82</v>
      </c>
      <c r="AD91" s="34">
        <f t="shared" si="49"/>
        <v>48761</v>
      </c>
      <c r="AE91" s="141" t="e">
        <f t="shared" si="33"/>
        <v>#VALUE!</v>
      </c>
      <c r="AF91" s="142" t="e">
        <f t="shared" si="43"/>
        <v>#VALUE!</v>
      </c>
      <c r="AG91" s="144" t="e">
        <f t="shared" si="34"/>
        <v>#VALUE!</v>
      </c>
      <c r="AH91" s="143" t="e">
        <f t="shared" si="44"/>
        <v>#VALUE!</v>
      </c>
    </row>
    <row r="92" spans="1:34" x14ac:dyDescent="0.45">
      <c r="A92" s="47">
        <v>83</v>
      </c>
      <c r="B92" s="34">
        <f t="shared" si="45"/>
        <v>48792</v>
      </c>
      <c r="C92" s="150" t="e">
        <f t="shared" si="25"/>
        <v>#NUM!</v>
      </c>
      <c r="D92" s="142" t="e">
        <f t="shared" si="35"/>
        <v>#NUM!</v>
      </c>
      <c r="E92" s="142" t="e">
        <f t="shared" si="26"/>
        <v>#NUM!</v>
      </c>
      <c r="F92" s="143" t="e">
        <f t="shared" si="36"/>
        <v>#NUM!</v>
      </c>
      <c r="G92" s="127"/>
      <c r="H92" s="33">
        <v>83</v>
      </c>
      <c r="I92" s="34">
        <f t="shared" si="46"/>
        <v>48792</v>
      </c>
      <c r="J92" s="141" t="e">
        <f t="shared" si="27"/>
        <v>#NUM!</v>
      </c>
      <c r="K92" s="142" t="e">
        <f t="shared" si="37"/>
        <v>#NUM!</v>
      </c>
      <c r="L92" s="144" t="e">
        <f t="shared" si="28"/>
        <v>#NUM!</v>
      </c>
      <c r="M92" s="143" t="e">
        <f t="shared" si="38"/>
        <v>#NUM!</v>
      </c>
      <c r="O92" s="33">
        <v>83</v>
      </c>
      <c r="P92" s="34">
        <f t="shared" si="47"/>
        <v>48792</v>
      </c>
      <c r="Q92" s="141" t="e">
        <f t="shared" si="29"/>
        <v>#NUM!</v>
      </c>
      <c r="R92" s="142" t="e">
        <f t="shared" si="39"/>
        <v>#NUM!</v>
      </c>
      <c r="S92" s="144" t="e">
        <f t="shared" si="30"/>
        <v>#NUM!</v>
      </c>
      <c r="T92" s="143" t="e">
        <f t="shared" si="40"/>
        <v>#NUM!</v>
      </c>
      <c r="V92" s="33">
        <v>83</v>
      </c>
      <c r="W92" s="34">
        <f t="shared" si="48"/>
        <v>48792</v>
      </c>
      <c r="X92" s="141" t="e">
        <f t="shared" si="31"/>
        <v>#NUM!</v>
      </c>
      <c r="Y92" s="142" t="e">
        <f t="shared" si="41"/>
        <v>#NUM!</v>
      </c>
      <c r="Z92" s="144" t="e">
        <f t="shared" si="32"/>
        <v>#NUM!</v>
      </c>
      <c r="AA92" s="143" t="e">
        <f t="shared" si="42"/>
        <v>#NUM!</v>
      </c>
      <c r="AC92" s="33">
        <v>83</v>
      </c>
      <c r="AD92" s="34">
        <f t="shared" si="49"/>
        <v>48792</v>
      </c>
      <c r="AE92" s="141" t="e">
        <f t="shared" si="33"/>
        <v>#VALUE!</v>
      </c>
      <c r="AF92" s="142" t="e">
        <f t="shared" si="43"/>
        <v>#VALUE!</v>
      </c>
      <c r="AG92" s="144" t="e">
        <f t="shared" si="34"/>
        <v>#VALUE!</v>
      </c>
      <c r="AH92" s="143" t="e">
        <f t="shared" si="44"/>
        <v>#VALUE!</v>
      </c>
    </row>
    <row r="93" spans="1:34" ht="14.65" thickBot="1" x14ac:dyDescent="0.5">
      <c r="A93" s="750">
        <v>84</v>
      </c>
      <c r="B93" s="267">
        <f t="shared" si="45"/>
        <v>48823</v>
      </c>
      <c r="C93" s="151" t="e">
        <f t="shared" si="25"/>
        <v>#NUM!</v>
      </c>
      <c r="D93" s="146" t="e">
        <f t="shared" si="35"/>
        <v>#NUM!</v>
      </c>
      <c r="E93" s="146" t="e">
        <f t="shared" si="26"/>
        <v>#NUM!</v>
      </c>
      <c r="F93" s="147" t="e">
        <f t="shared" si="36"/>
        <v>#NUM!</v>
      </c>
      <c r="G93" s="127"/>
      <c r="H93" s="40">
        <v>84</v>
      </c>
      <c r="I93" s="267">
        <f t="shared" si="46"/>
        <v>48823</v>
      </c>
      <c r="J93" s="145" t="e">
        <f t="shared" si="27"/>
        <v>#NUM!</v>
      </c>
      <c r="K93" s="146" t="e">
        <f t="shared" si="37"/>
        <v>#NUM!</v>
      </c>
      <c r="L93" s="148" t="e">
        <f t="shared" si="28"/>
        <v>#NUM!</v>
      </c>
      <c r="M93" s="147" t="e">
        <f t="shared" si="38"/>
        <v>#NUM!</v>
      </c>
      <c r="O93" s="40">
        <v>84</v>
      </c>
      <c r="P93" s="267">
        <f t="shared" si="47"/>
        <v>48823</v>
      </c>
      <c r="Q93" s="145" t="e">
        <f t="shared" si="29"/>
        <v>#NUM!</v>
      </c>
      <c r="R93" s="146" t="e">
        <f t="shared" si="39"/>
        <v>#NUM!</v>
      </c>
      <c r="S93" s="148" t="e">
        <f t="shared" si="30"/>
        <v>#NUM!</v>
      </c>
      <c r="T93" s="147" t="e">
        <f t="shared" si="40"/>
        <v>#NUM!</v>
      </c>
      <c r="V93" s="40">
        <v>84</v>
      </c>
      <c r="W93" s="267">
        <f t="shared" si="48"/>
        <v>48823</v>
      </c>
      <c r="X93" s="145" t="e">
        <f t="shared" si="31"/>
        <v>#NUM!</v>
      </c>
      <c r="Y93" s="146" t="e">
        <f t="shared" si="41"/>
        <v>#NUM!</v>
      </c>
      <c r="Z93" s="148" t="e">
        <f t="shared" si="32"/>
        <v>#NUM!</v>
      </c>
      <c r="AA93" s="147" t="e">
        <f t="shared" si="42"/>
        <v>#NUM!</v>
      </c>
      <c r="AC93" s="40">
        <v>84</v>
      </c>
      <c r="AD93" s="267">
        <f t="shared" si="49"/>
        <v>48823</v>
      </c>
      <c r="AE93" s="145" t="e">
        <f t="shared" si="33"/>
        <v>#VALUE!</v>
      </c>
      <c r="AF93" s="146" t="e">
        <f t="shared" si="43"/>
        <v>#VALUE!</v>
      </c>
      <c r="AG93" s="148" t="e">
        <f t="shared" si="34"/>
        <v>#VALUE!</v>
      </c>
      <c r="AH93" s="147" t="e">
        <f t="shared" si="44"/>
        <v>#VALUE!</v>
      </c>
    </row>
    <row r="94" spans="1:34" x14ac:dyDescent="0.45">
      <c r="A94" s="47">
        <v>85</v>
      </c>
      <c r="B94" s="34">
        <f t="shared" si="45"/>
        <v>48853</v>
      </c>
      <c r="C94" s="152" t="e">
        <f t="shared" si="25"/>
        <v>#NUM!</v>
      </c>
      <c r="D94" s="138" t="e">
        <f t="shared" si="35"/>
        <v>#NUM!</v>
      </c>
      <c r="E94" s="138" t="e">
        <f t="shared" si="26"/>
        <v>#NUM!</v>
      </c>
      <c r="F94" s="139" t="e">
        <f t="shared" si="36"/>
        <v>#NUM!</v>
      </c>
      <c r="G94" s="127"/>
      <c r="H94" s="26">
        <v>85</v>
      </c>
      <c r="I94" s="34">
        <f t="shared" si="46"/>
        <v>48853</v>
      </c>
      <c r="J94" s="137" t="e">
        <f t="shared" si="27"/>
        <v>#NUM!</v>
      </c>
      <c r="K94" s="138" t="e">
        <f t="shared" si="37"/>
        <v>#NUM!</v>
      </c>
      <c r="L94" s="140" t="e">
        <f t="shared" si="28"/>
        <v>#NUM!</v>
      </c>
      <c r="M94" s="139" t="e">
        <f t="shared" si="38"/>
        <v>#NUM!</v>
      </c>
      <c r="O94" s="26">
        <v>85</v>
      </c>
      <c r="P94" s="34">
        <f t="shared" si="47"/>
        <v>48853</v>
      </c>
      <c r="Q94" s="137" t="e">
        <f t="shared" si="29"/>
        <v>#NUM!</v>
      </c>
      <c r="R94" s="138" t="e">
        <f t="shared" si="39"/>
        <v>#NUM!</v>
      </c>
      <c r="S94" s="140" t="e">
        <f t="shared" si="30"/>
        <v>#NUM!</v>
      </c>
      <c r="T94" s="139" t="e">
        <f t="shared" si="40"/>
        <v>#NUM!</v>
      </c>
      <c r="V94" s="26">
        <v>85</v>
      </c>
      <c r="W94" s="34">
        <f t="shared" si="48"/>
        <v>48853</v>
      </c>
      <c r="X94" s="137" t="e">
        <f t="shared" si="31"/>
        <v>#NUM!</v>
      </c>
      <c r="Y94" s="138" t="e">
        <f t="shared" si="41"/>
        <v>#NUM!</v>
      </c>
      <c r="Z94" s="140" t="e">
        <f t="shared" si="32"/>
        <v>#NUM!</v>
      </c>
      <c r="AA94" s="139" t="e">
        <f t="shared" si="42"/>
        <v>#NUM!</v>
      </c>
      <c r="AC94" s="26">
        <v>85</v>
      </c>
      <c r="AD94" s="34">
        <f t="shared" si="49"/>
        <v>48853</v>
      </c>
      <c r="AE94" s="137" t="e">
        <f t="shared" si="33"/>
        <v>#VALUE!</v>
      </c>
      <c r="AF94" s="138" t="e">
        <f t="shared" si="43"/>
        <v>#VALUE!</v>
      </c>
      <c r="AG94" s="140" t="e">
        <f t="shared" si="34"/>
        <v>#VALUE!</v>
      </c>
      <c r="AH94" s="139" t="e">
        <f t="shared" si="44"/>
        <v>#VALUE!</v>
      </c>
    </row>
    <row r="95" spans="1:34" x14ac:dyDescent="0.45">
      <c r="A95" s="47">
        <v>86</v>
      </c>
      <c r="B95" s="34">
        <f t="shared" si="45"/>
        <v>48884</v>
      </c>
      <c r="C95" s="150" t="e">
        <f t="shared" si="25"/>
        <v>#NUM!</v>
      </c>
      <c r="D95" s="142" t="e">
        <f t="shared" si="35"/>
        <v>#NUM!</v>
      </c>
      <c r="E95" s="142" t="e">
        <f t="shared" si="26"/>
        <v>#NUM!</v>
      </c>
      <c r="F95" s="143" t="e">
        <f t="shared" si="36"/>
        <v>#NUM!</v>
      </c>
      <c r="G95" s="127"/>
      <c r="H95" s="33">
        <v>86</v>
      </c>
      <c r="I95" s="34">
        <f t="shared" si="46"/>
        <v>48884</v>
      </c>
      <c r="J95" s="141" t="e">
        <f t="shared" si="27"/>
        <v>#NUM!</v>
      </c>
      <c r="K95" s="142" t="e">
        <f t="shared" si="37"/>
        <v>#NUM!</v>
      </c>
      <c r="L95" s="144" t="e">
        <f t="shared" si="28"/>
        <v>#NUM!</v>
      </c>
      <c r="M95" s="143" t="e">
        <f t="shared" si="38"/>
        <v>#NUM!</v>
      </c>
      <c r="O95" s="33">
        <v>86</v>
      </c>
      <c r="P95" s="34">
        <f t="shared" si="47"/>
        <v>48884</v>
      </c>
      <c r="Q95" s="141" t="e">
        <f t="shared" si="29"/>
        <v>#NUM!</v>
      </c>
      <c r="R95" s="142" t="e">
        <f t="shared" si="39"/>
        <v>#NUM!</v>
      </c>
      <c r="S95" s="144" t="e">
        <f t="shared" si="30"/>
        <v>#NUM!</v>
      </c>
      <c r="T95" s="143" t="e">
        <f t="shared" si="40"/>
        <v>#NUM!</v>
      </c>
      <c r="V95" s="33">
        <v>86</v>
      </c>
      <c r="W95" s="34">
        <f t="shared" si="48"/>
        <v>48884</v>
      </c>
      <c r="X95" s="141" t="e">
        <f t="shared" si="31"/>
        <v>#NUM!</v>
      </c>
      <c r="Y95" s="142" t="e">
        <f t="shared" si="41"/>
        <v>#NUM!</v>
      </c>
      <c r="Z95" s="144" t="e">
        <f t="shared" si="32"/>
        <v>#NUM!</v>
      </c>
      <c r="AA95" s="143" t="e">
        <f t="shared" si="42"/>
        <v>#NUM!</v>
      </c>
      <c r="AC95" s="33">
        <v>86</v>
      </c>
      <c r="AD95" s="34">
        <f t="shared" si="49"/>
        <v>48884</v>
      </c>
      <c r="AE95" s="141" t="e">
        <f t="shared" si="33"/>
        <v>#VALUE!</v>
      </c>
      <c r="AF95" s="142" t="e">
        <f t="shared" si="43"/>
        <v>#VALUE!</v>
      </c>
      <c r="AG95" s="144" t="e">
        <f t="shared" si="34"/>
        <v>#VALUE!</v>
      </c>
      <c r="AH95" s="143" t="e">
        <f t="shared" si="44"/>
        <v>#VALUE!</v>
      </c>
    </row>
    <row r="96" spans="1:34" x14ac:dyDescent="0.45">
      <c r="A96" s="47">
        <v>87</v>
      </c>
      <c r="B96" s="34">
        <f t="shared" si="45"/>
        <v>48914</v>
      </c>
      <c r="C96" s="150" t="e">
        <f t="shared" si="25"/>
        <v>#NUM!</v>
      </c>
      <c r="D96" s="142" t="e">
        <f t="shared" si="35"/>
        <v>#NUM!</v>
      </c>
      <c r="E96" s="142" t="e">
        <f t="shared" si="26"/>
        <v>#NUM!</v>
      </c>
      <c r="F96" s="143" t="e">
        <f t="shared" si="36"/>
        <v>#NUM!</v>
      </c>
      <c r="G96" s="127"/>
      <c r="H96" s="33">
        <v>87</v>
      </c>
      <c r="I96" s="34">
        <f t="shared" si="46"/>
        <v>48914</v>
      </c>
      <c r="J96" s="141" t="e">
        <f t="shared" si="27"/>
        <v>#NUM!</v>
      </c>
      <c r="K96" s="142" t="e">
        <f t="shared" si="37"/>
        <v>#NUM!</v>
      </c>
      <c r="L96" s="144" t="e">
        <f t="shared" si="28"/>
        <v>#NUM!</v>
      </c>
      <c r="M96" s="143" t="e">
        <f t="shared" si="38"/>
        <v>#NUM!</v>
      </c>
      <c r="O96" s="33">
        <v>87</v>
      </c>
      <c r="P96" s="34">
        <f t="shared" si="47"/>
        <v>48914</v>
      </c>
      <c r="Q96" s="141" t="e">
        <f t="shared" si="29"/>
        <v>#NUM!</v>
      </c>
      <c r="R96" s="142" t="e">
        <f t="shared" si="39"/>
        <v>#NUM!</v>
      </c>
      <c r="S96" s="144" t="e">
        <f t="shared" si="30"/>
        <v>#NUM!</v>
      </c>
      <c r="T96" s="143" t="e">
        <f t="shared" si="40"/>
        <v>#NUM!</v>
      </c>
      <c r="V96" s="33">
        <v>87</v>
      </c>
      <c r="W96" s="34">
        <f t="shared" si="48"/>
        <v>48914</v>
      </c>
      <c r="X96" s="141" t="e">
        <f t="shared" si="31"/>
        <v>#NUM!</v>
      </c>
      <c r="Y96" s="142" t="e">
        <f t="shared" si="41"/>
        <v>#NUM!</v>
      </c>
      <c r="Z96" s="144" t="e">
        <f t="shared" si="32"/>
        <v>#NUM!</v>
      </c>
      <c r="AA96" s="143" t="e">
        <f t="shared" si="42"/>
        <v>#NUM!</v>
      </c>
      <c r="AC96" s="33">
        <v>87</v>
      </c>
      <c r="AD96" s="34">
        <f t="shared" si="49"/>
        <v>48914</v>
      </c>
      <c r="AE96" s="141" t="e">
        <f t="shared" si="33"/>
        <v>#VALUE!</v>
      </c>
      <c r="AF96" s="142" t="e">
        <f t="shared" si="43"/>
        <v>#VALUE!</v>
      </c>
      <c r="AG96" s="144" t="e">
        <f t="shared" si="34"/>
        <v>#VALUE!</v>
      </c>
      <c r="AH96" s="143" t="e">
        <f t="shared" si="44"/>
        <v>#VALUE!</v>
      </c>
    </row>
    <row r="97" spans="1:34" x14ac:dyDescent="0.45">
      <c r="A97" s="47">
        <v>88</v>
      </c>
      <c r="B97" s="34">
        <f t="shared" si="45"/>
        <v>48945</v>
      </c>
      <c r="C97" s="150" t="e">
        <f t="shared" si="25"/>
        <v>#NUM!</v>
      </c>
      <c r="D97" s="142" t="e">
        <f t="shared" si="35"/>
        <v>#NUM!</v>
      </c>
      <c r="E97" s="142" t="e">
        <f t="shared" si="26"/>
        <v>#NUM!</v>
      </c>
      <c r="F97" s="143" t="e">
        <f t="shared" si="36"/>
        <v>#NUM!</v>
      </c>
      <c r="G97" s="127"/>
      <c r="H97" s="33">
        <v>88</v>
      </c>
      <c r="I97" s="34">
        <f t="shared" si="46"/>
        <v>48945</v>
      </c>
      <c r="J97" s="141" t="e">
        <f t="shared" si="27"/>
        <v>#NUM!</v>
      </c>
      <c r="K97" s="142" t="e">
        <f t="shared" si="37"/>
        <v>#NUM!</v>
      </c>
      <c r="L97" s="144" t="e">
        <f t="shared" si="28"/>
        <v>#NUM!</v>
      </c>
      <c r="M97" s="143" t="e">
        <f t="shared" si="38"/>
        <v>#NUM!</v>
      </c>
      <c r="O97" s="33">
        <v>88</v>
      </c>
      <c r="P97" s="34">
        <f t="shared" si="47"/>
        <v>48945</v>
      </c>
      <c r="Q97" s="141" t="e">
        <f t="shared" si="29"/>
        <v>#NUM!</v>
      </c>
      <c r="R97" s="142" t="e">
        <f t="shared" si="39"/>
        <v>#NUM!</v>
      </c>
      <c r="S97" s="144" t="e">
        <f t="shared" si="30"/>
        <v>#NUM!</v>
      </c>
      <c r="T97" s="143" t="e">
        <f t="shared" si="40"/>
        <v>#NUM!</v>
      </c>
      <c r="V97" s="33">
        <v>88</v>
      </c>
      <c r="W97" s="34">
        <f t="shared" si="48"/>
        <v>48945</v>
      </c>
      <c r="X97" s="141" t="e">
        <f t="shared" si="31"/>
        <v>#NUM!</v>
      </c>
      <c r="Y97" s="142" t="e">
        <f t="shared" si="41"/>
        <v>#NUM!</v>
      </c>
      <c r="Z97" s="144" t="e">
        <f t="shared" si="32"/>
        <v>#NUM!</v>
      </c>
      <c r="AA97" s="143" t="e">
        <f t="shared" si="42"/>
        <v>#NUM!</v>
      </c>
      <c r="AC97" s="33">
        <v>88</v>
      </c>
      <c r="AD97" s="34">
        <f t="shared" si="49"/>
        <v>48945</v>
      </c>
      <c r="AE97" s="141" t="e">
        <f t="shared" si="33"/>
        <v>#VALUE!</v>
      </c>
      <c r="AF97" s="142" t="e">
        <f t="shared" si="43"/>
        <v>#VALUE!</v>
      </c>
      <c r="AG97" s="144" t="e">
        <f t="shared" si="34"/>
        <v>#VALUE!</v>
      </c>
      <c r="AH97" s="143" t="e">
        <f t="shared" si="44"/>
        <v>#VALUE!</v>
      </c>
    </row>
    <row r="98" spans="1:34" x14ac:dyDescent="0.45">
      <c r="A98" s="47">
        <v>89</v>
      </c>
      <c r="B98" s="34">
        <f t="shared" si="45"/>
        <v>48976</v>
      </c>
      <c r="C98" s="150" t="e">
        <f t="shared" si="25"/>
        <v>#NUM!</v>
      </c>
      <c r="D98" s="142" t="e">
        <f t="shared" si="35"/>
        <v>#NUM!</v>
      </c>
      <c r="E98" s="142" t="e">
        <f t="shared" si="26"/>
        <v>#NUM!</v>
      </c>
      <c r="F98" s="143" t="e">
        <f t="shared" si="36"/>
        <v>#NUM!</v>
      </c>
      <c r="G98" s="127"/>
      <c r="H98" s="33">
        <v>89</v>
      </c>
      <c r="I98" s="34">
        <f t="shared" si="46"/>
        <v>48976</v>
      </c>
      <c r="J98" s="141" t="e">
        <f t="shared" si="27"/>
        <v>#NUM!</v>
      </c>
      <c r="K98" s="142" t="e">
        <f t="shared" si="37"/>
        <v>#NUM!</v>
      </c>
      <c r="L98" s="144" t="e">
        <f t="shared" si="28"/>
        <v>#NUM!</v>
      </c>
      <c r="M98" s="143" t="e">
        <f t="shared" si="38"/>
        <v>#NUM!</v>
      </c>
      <c r="O98" s="33">
        <v>89</v>
      </c>
      <c r="P98" s="34">
        <f t="shared" si="47"/>
        <v>48976</v>
      </c>
      <c r="Q98" s="141" t="e">
        <f t="shared" si="29"/>
        <v>#NUM!</v>
      </c>
      <c r="R98" s="142" t="e">
        <f t="shared" si="39"/>
        <v>#NUM!</v>
      </c>
      <c r="S98" s="144" t="e">
        <f t="shared" si="30"/>
        <v>#NUM!</v>
      </c>
      <c r="T98" s="143" t="e">
        <f t="shared" si="40"/>
        <v>#NUM!</v>
      </c>
      <c r="V98" s="33">
        <v>89</v>
      </c>
      <c r="W98" s="34">
        <f t="shared" si="48"/>
        <v>48976</v>
      </c>
      <c r="X98" s="141" t="e">
        <f t="shared" si="31"/>
        <v>#NUM!</v>
      </c>
      <c r="Y98" s="142" t="e">
        <f t="shared" si="41"/>
        <v>#NUM!</v>
      </c>
      <c r="Z98" s="144" t="e">
        <f t="shared" si="32"/>
        <v>#NUM!</v>
      </c>
      <c r="AA98" s="143" t="e">
        <f t="shared" si="42"/>
        <v>#NUM!</v>
      </c>
      <c r="AC98" s="33">
        <v>89</v>
      </c>
      <c r="AD98" s="34">
        <f t="shared" si="49"/>
        <v>48976</v>
      </c>
      <c r="AE98" s="141" t="e">
        <f t="shared" si="33"/>
        <v>#VALUE!</v>
      </c>
      <c r="AF98" s="142" t="e">
        <f t="shared" si="43"/>
        <v>#VALUE!</v>
      </c>
      <c r="AG98" s="144" t="e">
        <f t="shared" si="34"/>
        <v>#VALUE!</v>
      </c>
      <c r="AH98" s="143" t="e">
        <f t="shared" si="44"/>
        <v>#VALUE!</v>
      </c>
    </row>
    <row r="99" spans="1:34" x14ac:dyDescent="0.45">
      <c r="A99" s="47">
        <v>90</v>
      </c>
      <c r="B99" s="34">
        <f t="shared" si="45"/>
        <v>49004</v>
      </c>
      <c r="C99" s="150" t="e">
        <f t="shared" si="25"/>
        <v>#NUM!</v>
      </c>
      <c r="D99" s="142" t="e">
        <f t="shared" si="35"/>
        <v>#NUM!</v>
      </c>
      <c r="E99" s="142" t="e">
        <f t="shared" si="26"/>
        <v>#NUM!</v>
      </c>
      <c r="F99" s="143" t="e">
        <f t="shared" si="36"/>
        <v>#NUM!</v>
      </c>
      <c r="G99" s="127"/>
      <c r="H99" s="33">
        <v>90</v>
      </c>
      <c r="I99" s="34">
        <f t="shared" si="46"/>
        <v>49004</v>
      </c>
      <c r="J99" s="141" t="e">
        <f t="shared" si="27"/>
        <v>#NUM!</v>
      </c>
      <c r="K99" s="142" t="e">
        <f t="shared" si="37"/>
        <v>#NUM!</v>
      </c>
      <c r="L99" s="144" t="e">
        <f t="shared" si="28"/>
        <v>#NUM!</v>
      </c>
      <c r="M99" s="143" t="e">
        <f t="shared" si="38"/>
        <v>#NUM!</v>
      </c>
      <c r="O99" s="33">
        <v>90</v>
      </c>
      <c r="P99" s="34">
        <f t="shared" si="47"/>
        <v>49004</v>
      </c>
      <c r="Q99" s="141" t="e">
        <f t="shared" si="29"/>
        <v>#NUM!</v>
      </c>
      <c r="R99" s="142" t="e">
        <f t="shared" si="39"/>
        <v>#NUM!</v>
      </c>
      <c r="S99" s="144" t="e">
        <f t="shared" si="30"/>
        <v>#NUM!</v>
      </c>
      <c r="T99" s="143" t="e">
        <f t="shared" si="40"/>
        <v>#NUM!</v>
      </c>
      <c r="V99" s="33">
        <v>90</v>
      </c>
      <c r="W99" s="34">
        <f t="shared" si="48"/>
        <v>49004</v>
      </c>
      <c r="X99" s="141" t="e">
        <f t="shared" si="31"/>
        <v>#NUM!</v>
      </c>
      <c r="Y99" s="142" t="e">
        <f t="shared" si="41"/>
        <v>#NUM!</v>
      </c>
      <c r="Z99" s="144" t="e">
        <f t="shared" si="32"/>
        <v>#NUM!</v>
      </c>
      <c r="AA99" s="143" t="e">
        <f t="shared" si="42"/>
        <v>#NUM!</v>
      </c>
      <c r="AC99" s="33">
        <v>90</v>
      </c>
      <c r="AD99" s="34">
        <f t="shared" si="49"/>
        <v>49004</v>
      </c>
      <c r="AE99" s="141" t="e">
        <f t="shared" si="33"/>
        <v>#VALUE!</v>
      </c>
      <c r="AF99" s="142" t="e">
        <f t="shared" si="43"/>
        <v>#VALUE!</v>
      </c>
      <c r="AG99" s="144" t="e">
        <f t="shared" si="34"/>
        <v>#VALUE!</v>
      </c>
      <c r="AH99" s="143" t="e">
        <f t="shared" si="44"/>
        <v>#VALUE!</v>
      </c>
    </row>
    <row r="100" spans="1:34" x14ac:dyDescent="0.45">
      <c r="A100" s="47">
        <v>91</v>
      </c>
      <c r="B100" s="34">
        <f t="shared" si="45"/>
        <v>49035</v>
      </c>
      <c r="C100" s="150" t="e">
        <f t="shared" si="25"/>
        <v>#NUM!</v>
      </c>
      <c r="D100" s="142" t="e">
        <f t="shared" si="35"/>
        <v>#NUM!</v>
      </c>
      <c r="E100" s="142" t="e">
        <f t="shared" si="26"/>
        <v>#NUM!</v>
      </c>
      <c r="F100" s="143" t="e">
        <f t="shared" si="36"/>
        <v>#NUM!</v>
      </c>
      <c r="G100" s="127"/>
      <c r="H100" s="33">
        <v>91</v>
      </c>
      <c r="I100" s="34">
        <f t="shared" si="46"/>
        <v>49035</v>
      </c>
      <c r="J100" s="141" t="e">
        <f t="shared" si="27"/>
        <v>#NUM!</v>
      </c>
      <c r="K100" s="142" t="e">
        <f t="shared" si="37"/>
        <v>#NUM!</v>
      </c>
      <c r="L100" s="144" t="e">
        <f t="shared" si="28"/>
        <v>#NUM!</v>
      </c>
      <c r="M100" s="143" t="e">
        <f t="shared" si="38"/>
        <v>#NUM!</v>
      </c>
      <c r="O100" s="33">
        <v>91</v>
      </c>
      <c r="P100" s="34">
        <f t="shared" si="47"/>
        <v>49035</v>
      </c>
      <c r="Q100" s="141" t="e">
        <f t="shared" si="29"/>
        <v>#NUM!</v>
      </c>
      <c r="R100" s="142" t="e">
        <f t="shared" si="39"/>
        <v>#NUM!</v>
      </c>
      <c r="S100" s="144" t="e">
        <f t="shared" si="30"/>
        <v>#NUM!</v>
      </c>
      <c r="T100" s="143" t="e">
        <f t="shared" si="40"/>
        <v>#NUM!</v>
      </c>
      <c r="V100" s="33">
        <v>91</v>
      </c>
      <c r="W100" s="34">
        <f t="shared" si="48"/>
        <v>49035</v>
      </c>
      <c r="X100" s="141" t="e">
        <f t="shared" si="31"/>
        <v>#NUM!</v>
      </c>
      <c r="Y100" s="142" t="e">
        <f t="shared" si="41"/>
        <v>#NUM!</v>
      </c>
      <c r="Z100" s="144" t="e">
        <f t="shared" si="32"/>
        <v>#NUM!</v>
      </c>
      <c r="AA100" s="143" t="e">
        <f t="shared" si="42"/>
        <v>#NUM!</v>
      </c>
      <c r="AC100" s="33">
        <v>91</v>
      </c>
      <c r="AD100" s="34">
        <f t="shared" si="49"/>
        <v>49035</v>
      </c>
      <c r="AE100" s="141" t="e">
        <f t="shared" si="33"/>
        <v>#VALUE!</v>
      </c>
      <c r="AF100" s="142" t="e">
        <f t="shared" si="43"/>
        <v>#VALUE!</v>
      </c>
      <c r="AG100" s="144" t="e">
        <f t="shared" si="34"/>
        <v>#VALUE!</v>
      </c>
      <c r="AH100" s="143" t="e">
        <f t="shared" si="44"/>
        <v>#VALUE!</v>
      </c>
    </row>
    <row r="101" spans="1:34" x14ac:dyDescent="0.45">
      <c r="A101" s="47">
        <v>92</v>
      </c>
      <c r="B101" s="34">
        <f t="shared" si="45"/>
        <v>49065</v>
      </c>
      <c r="C101" s="150" t="e">
        <f t="shared" si="25"/>
        <v>#NUM!</v>
      </c>
      <c r="D101" s="142" t="e">
        <f t="shared" si="35"/>
        <v>#NUM!</v>
      </c>
      <c r="E101" s="142" t="e">
        <f t="shared" si="26"/>
        <v>#NUM!</v>
      </c>
      <c r="F101" s="143" t="e">
        <f t="shared" si="36"/>
        <v>#NUM!</v>
      </c>
      <c r="G101" s="127"/>
      <c r="H101" s="33">
        <v>92</v>
      </c>
      <c r="I101" s="34">
        <f t="shared" si="46"/>
        <v>49065</v>
      </c>
      <c r="J101" s="141" t="e">
        <f t="shared" si="27"/>
        <v>#NUM!</v>
      </c>
      <c r="K101" s="142" t="e">
        <f t="shared" si="37"/>
        <v>#NUM!</v>
      </c>
      <c r="L101" s="144" t="e">
        <f t="shared" si="28"/>
        <v>#NUM!</v>
      </c>
      <c r="M101" s="143" t="e">
        <f t="shared" si="38"/>
        <v>#NUM!</v>
      </c>
      <c r="O101" s="33">
        <v>92</v>
      </c>
      <c r="P101" s="34">
        <f t="shared" si="47"/>
        <v>49065</v>
      </c>
      <c r="Q101" s="141" t="e">
        <f t="shared" si="29"/>
        <v>#NUM!</v>
      </c>
      <c r="R101" s="142" t="e">
        <f t="shared" si="39"/>
        <v>#NUM!</v>
      </c>
      <c r="S101" s="144" t="e">
        <f t="shared" si="30"/>
        <v>#NUM!</v>
      </c>
      <c r="T101" s="143" t="e">
        <f t="shared" si="40"/>
        <v>#NUM!</v>
      </c>
      <c r="V101" s="33">
        <v>92</v>
      </c>
      <c r="W101" s="34">
        <f t="shared" si="48"/>
        <v>49065</v>
      </c>
      <c r="X101" s="141" t="e">
        <f t="shared" si="31"/>
        <v>#NUM!</v>
      </c>
      <c r="Y101" s="142" t="e">
        <f t="shared" si="41"/>
        <v>#NUM!</v>
      </c>
      <c r="Z101" s="144" t="e">
        <f t="shared" si="32"/>
        <v>#NUM!</v>
      </c>
      <c r="AA101" s="143" t="e">
        <f t="shared" si="42"/>
        <v>#NUM!</v>
      </c>
      <c r="AC101" s="33">
        <v>92</v>
      </c>
      <c r="AD101" s="34">
        <f t="shared" si="49"/>
        <v>49065</v>
      </c>
      <c r="AE101" s="141" t="e">
        <f t="shared" si="33"/>
        <v>#VALUE!</v>
      </c>
      <c r="AF101" s="142" t="e">
        <f t="shared" si="43"/>
        <v>#VALUE!</v>
      </c>
      <c r="AG101" s="144" t="e">
        <f t="shared" si="34"/>
        <v>#VALUE!</v>
      </c>
      <c r="AH101" s="143" t="e">
        <f t="shared" si="44"/>
        <v>#VALUE!</v>
      </c>
    </row>
    <row r="102" spans="1:34" x14ac:dyDescent="0.45">
      <c r="A102" s="47">
        <v>93</v>
      </c>
      <c r="B102" s="34">
        <f t="shared" si="45"/>
        <v>49096</v>
      </c>
      <c r="C102" s="150" t="e">
        <f t="shared" si="25"/>
        <v>#NUM!</v>
      </c>
      <c r="D102" s="142" t="e">
        <f t="shared" si="35"/>
        <v>#NUM!</v>
      </c>
      <c r="E102" s="142" t="e">
        <f t="shared" si="26"/>
        <v>#NUM!</v>
      </c>
      <c r="F102" s="143" t="e">
        <f t="shared" si="36"/>
        <v>#NUM!</v>
      </c>
      <c r="G102" s="127"/>
      <c r="H102" s="33">
        <v>93</v>
      </c>
      <c r="I102" s="34">
        <f t="shared" si="46"/>
        <v>49096</v>
      </c>
      <c r="J102" s="141" t="e">
        <f t="shared" si="27"/>
        <v>#NUM!</v>
      </c>
      <c r="K102" s="142" t="e">
        <f t="shared" si="37"/>
        <v>#NUM!</v>
      </c>
      <c r="L102" s="144" t="e">
        <f t="shared" si="28"/>
        <v>#NUM!</v>
      </c>
      <c r="M102" s="143" t="e">
        <f t="shared" si="38"/>
        <v>#NUM!</v>
      </c>
      <c r="O102" s="33">
        <v>93</v>
      </c>
      <c r="P102" s="34">
        <f t="shared" si="47"/>
        <v>49096</v>
      </c>
      <c r="Q102" s="141" t="e">
        <f t="shared" si="29"/>
        <v>#NUM!</v>
      </c>
      <c r="R102" s="142" t="e">
        <f t="shared" si="39"/>
        <v>#NUM!</v>
      </c>
      <c r="S102" s="144" t="e">
        <f t="shared" si="30"/>
        <v>#NUM!</v>
      </c>
      <c r="T102" s="143" t="e">
        <f t="shared" si="40"/>
        <v>#NUM!</v>
      </c>
      <c r="V102" s="33">
        <v>93</v>
      </c>
      <c r="W102" s="34">
        <f t="shared" si="48"/>
        <v>49096</v>
      </c>
      <c r="X102" s="141" t="e">
        <f t="shared" si="31"/>
        <v>#NUM!</v>
      </c>
      <c r="Y102" s="142" t="e">
        <f t="shared" si="41"/>
        <v>#NUM!</v>
      </c>
      <c r="Z102" s="144" t="e">
        <f t="shared" si="32"/>
        <v>#NUM!</v>
      </c>
      <c r="AA102" s="143" t="e">
        <f t="shared" si="42"/>
        <v>#NUM!</v>
      </c>
      <c r="AC102" s="33">
        <v>93</v>
      </c>
      <c r="AD102" s="34">
        <f t="shared" si="49"/>
        <v>49096</v>
      </c>
      <c r="AE102" s="141" t="e">
        <f t="shared" si="33"/>
        <v>#VALUE!</v>
      </c>
      <c r="AF102" s="142" t="e">
        <f t="shared" si="43"/>
        <v>#VALUE!</v>
      </c>
      <c r="AG102" s="144" t="e">
        <f t="shared" si="34"/>
        <v>#VALUE!</v>
      </c>
      <c r="AH102" s="143" t="e">
        <f t="shared" si="44"/>
        <v>#VALUE!</v>
      </c>
    </row>
    <row r="103" spans="1:34" x14ac:dyDescent="0.45">
      <c r="A103" s="47">
        <v>94</v>
      </c>
      <c r="B103" s="34">
        <f t="shared" si="45"/>
        <v>49126</v>
      </c>
      <c r="C103" s="150" t="e">
        <f t="shared" si="25"/>
        <v>#NUM!</v>
      </c>
      <c r="D103" s="142" t="e">
        <f t="shared" si="35"/>
        <v>#NUM!</v>
      </c>
      <c r="E103" s="142" t="e">
        <f t="shared" si="26"/>
        <v>#NUM!</v>
      </c>
      <c r="F103" s="143" t="e">
        <f t="shared" si="36"/>
        <v>#NUM!</v>
      </c>
      <c r="G103" s="127"/>
      <c r="H103" s="33">
        <v>94</v>
      </c>
      <c r="I103" s="34">
        <f t="shared" si="46"/>
        <v>49126</v>
      </c>
      <c r="J103" s="141" t="e">
        <f t="shared" si="27"/>
        <v>#NUM!</v>
      </c>
      <c r="K103" s="142" t="e">
        <f t="shared" si="37"/>
        <v>#NUM!</v>
      </c>
      <c r="L103" s="144" t="e">
        <f t="shared" si="28"/>
        <v>#NUM!</v>
      </c>
      <c r="M103" s="143" t="e">
        <f t="shared" si="38"/>
        <v>#NUM!</v>
      </c>
      <c r="O103" s="33">
        <v>94</v>
      </c>
      <c r="P103" s="34">
        <f t="shared" si="47"/>
        <v>49126</v>
      </c>
      <c r="Q103" s="141" t="e">
        <f t="shared" si="29"/>
        <v>#NUM!</v>
      </c>
      <c r="R103" s="142" t="e">
        <f t="shared" si="39"/>
        <v>#NUM!</v>
      </c>
      <c r="S103" s="144" t="e">
        <f t="shared" si="30"/>
        <v>#NUM!</v>
      </c>
      <c r="T103" s="143" t="e">
        <f t="shared" si="40"/>
        <v>#NUM!</v>
      </c>
      <c r="V103" s="33">
        <v>94</v>
      </c>
      <c r="W103" s="34">
        <f t="shared" si="48"/>
        <v>49126</v>
      </c>
      <c r="X103" s="141" t="e">
        <f t="shared" si="31"/>
        <v>#NUM!</v>
      </c>
      <c r="Y103" s="142" t="e">
        <f t="shared" si="41"/>
        <v>#NUM!</v>
      </c>
      <c r="Z103" s="144" t="e">
        <f t="shared" si="32"/>
        <v>#NUM!</v>
      </c>
      <c r="AA103" s="143" t="e">
        <f t="shared" si="42"/>
        <v>#NUM!</v>
      </c>
      <c r="AC103" s="33">
        <v>94</v>
      </c>
      <c r="AD103" s="34">
        <f t="shared" si="49"/>
        <v>49126</v>
      </c>
      <c r="AE103" s="141" t="e">
        <f t="shared" si="33"/>
        <v>#VALUE!</v>
      </c>
      <c r="AF103" s="142" t="e">
        <f t="shared" si="43"/>
        <v>#VALUE!</v>
      </c>
      <c r="AG103" s="144" t="e">
        <f t="shared" si="34"/>
        <v>#VALUE!</v>
      </c>
      <c r="AH103" s="143" t="e">
        <f t="shared" si="44"/>
        <v>#VALUE!</v>
      </c>
    </row>
    <row r="104" spans="1:34" x14ac:dyDescent="0.45">
      <c r="A104" s="47">
        <v>95</v>
      </c>
      <c r="B104" s="34">
        <f t="shared" si="45"/>
        <v>49157</v>
      </c>
      <c r="C104" s="150" t="e">
        <f t="shared" si="25"/>
        <v>#NUM!</v>
      </c>
      <c r="D104" s="142" t="e">
        <f t="shared" si="35"/>
        <v>#NUM!</v>
      </c>
      <c r="E104" s="142" t="e">
        <f t="shared" si="26"/>
        <v>#NUM!</v>
      </c>
      <c r="F104" s="143" t="e">
        <f t="shared" si="36"/>
        <v>#NUM!</v>
      </c>
      <c r="G104" s="127"/>
      <c r="H104" s="33">
        <v>95</v>
      </c>
      <c r="I104" s="34">
        <f t="shared" si="46"/>
        <v>49157</v>
      </c>
      <c r="J104" s="141" t="e">
        <f t="shared" si="27"/>
        <v>#NUM!</v>
      </c>
      <c r="K104" s="142" t="e">
        <f t="shared" si="37"/>
        <v>#NUM!</v>
      </c>
      <c r="L104" s="144" t="e">
        <f t="shared" si="28"/>
        <v>#NUM!</v>
      </c>
      <c r="M104" s="143" t="e">
        <f t="shared" si="38"/>
        <v>#NUM!</v>
      </c>
      <c r="O104" s="33">
        <v>95</v>
      </c>
      <c r="P104" s="34">
        <f t="shared" si="47"/>
        <v>49157</v>
      </c>
      <c r="Q104" s="141" t="e">
        <f t="shared" si="29"/>
        <v>#NUM!</v>
      </c>
      <c r="R104" s="142" t="e">
        <f t="shared" si="39"/>
        <v>#NUM!</v>
      </c>
      <c r="S104" s="144" t="e">
        <f t="shared" si="30"/>
        <v>#NUM!</v>
      </c>
      <c r="T104" s="143" t="e">
        <f t="shared" si="40"/>
        <v>#NUM!</v>
      </c>
      <c r="V104" s="33">
        <v>95</v>
      </c>
      <c r="W104" s="34">
        <f t="shared" si="48"/>
        <v>49157</v>
      </c>
      <c r="X104" s="141" t="e">
        <f t="shared" si="31"/>
        <v>#NUM!</v>
      </c>
      <c r="Y104" s="142" t="e">
        <f t="shared" si="41"/>
        <v>#NUM!</v>
      </c>
      <c r="Z104" s="144" t="e">
        <f t="shared" si="32"/>
        <v>#NUM!</v>
      </c>
      <c r="AA104" s="143" t="e">
        <f t="shared" si="42"/>
        <v>#NUM!</v>
      </c>
      <c r="AC104" s="33">
        <v>95</v>
      </c>
      <c r="AD104" s="34">
        <f t="shared" si="49"/>
        <v>49157</v>
      </c>
      <c r="AE104" s="141" t="e">
        <f t="shared" si="33"/>
        <v>#VALUE!</v>
      </c>
      <c r="AF104" s="142" t="e">
        <f t="shared" si="43"/>
        <v>#VALUE!</v>
      </c>
      <c r="AG104" s="144" t="e">
        <f t="shared" si="34"/>
        <v>#VALUE!</v>
      </c>
      <c r="AH104" s="143" t="e">
        <f t="shared" si="44"/>
        <v>#VALUE!</v>
      </c>
    </row>
    <row r="105" spans="1:34" ht="14.65" thickBot="1" x14ac:dyDescent="0.5">
      <c r="A105" s="47">
        <v>96</v>
      </c>
      <c r="B105" s="34">
        <f t="shared" si="45"/>
        <v>49188</v>
      </c>
      <c r="C105" s="151" t="e">
        <f t="shared" si="25"/>
        <v>#NUM!</v>
      </c>
      <c r="D105" s="146" t="e">
        <f t="shared" si="35"/>
        <v>#NUM!</v>
      </c>
      <c r="E105" s="146" t="e">
        <f t="shared" si="26"/>
        <v>#NUM!</v>
      </c>
      <c r="F105" s="147" t="e">
        <f t="shared" si="36"/>
        <v>#NUM!</v>
      </c>
      <c r="G105" s="127"/>
      <c r="H105" s="40">
        <v>96</v>
      </c>
      <c r="I105" s="34">
        <f t="shared" si="46"/>
        <v>49188</v>
      </c>
      <c r="J105" s="145" t="e">
        <f t="shared" si="27"/>
        <v>#NUM!</v>
      </c>
      <c r="K105" s="146" t="e">
        <f t="shared" si="37"/>
        <v>#NUM!</v>
      </c>
      <c r="L105" s="148" t="e">
        <f t="shared" si="28"/>
        <v>#NUM!</v>
      </c>
      <c r="M105" s="147" t="e">
        <f t="shared" si="38"/>
        <v>#NUM!</v>
      </c>
      <c r="O105" s="40">
        <v>96</v>
      </c>
      <c r="P105" s="34">
        <f t="shared" si="47"/>
        <v>49188</v>
      </c>
      <c r="Q105" s="145" t="e">
        <f t="shared" si="29"/>
        <v>#NUM!</v>
      </c>
      <c r="R105" s="146" t="e">
        <f t="shared" si="39"/>
        <v>#NUM!</v>
      </c>
      <c r="S105" s="148" t="e">
        <f t="shared" si="30"/>
        <v>#NUM!</v>
      </c>
      <c r="T105" s="147" t="e">
        <f t="shared" si="40"/>
        <v>#NUM!</v>
      </c>
      <c r="V105" s="40">
        <v>96</v>
      </c>
      <c r="W105" s="34">
        <f t="shared" si="48"/>
        <v>49188</v>
      </c>
      <c r="X105" s="145" t="e">
        <f t="shared" si="31"/>
        <v>#NUM!</v>
      </c>
      <c r="Y105" s="146" t="e">
        <f t="shared" si="41"/>
        <v>#NUM!</v>
      </c>
      <c r="Z105" s="148" t="e">
        <f t="shared" si="32"/>
        <v>#NUM!</v>
      </c>
      <c r="AA105" s="147" t="e">
        <f t="shared" si="42"/>
        <v>#NUM!</v>
      </c>
      <c r="AC105" s="40">
        <v>96</v>
      </c>
      <c r="AD105" s="34">
        <f t="shared" si="49"/>
        <v>49188</v>
      </c>
      <c r="AE105" s="145" t="e">
        <f t="shared" si="33"/>
        <v>#VALUE!</v>
      </c>
      <c r="AF105" s="146" t="e">
        <f t="shared" si="43"/>
        <v>#VALUE!</v>
      </c>
      <c r="AG105" s="148" t="e">
        <f t="shared" si="34"/>
        <v>#VALUE!</v>
      </c>
      <c r="AH105" s="147" t="e">
        <f t="shared" si="44"/>
        <v>#VALUE!</v>
      </c>
    </row>
    <row r="106" spans="1:34" x14ac:dyDescent="0.45">
      <c r="A106" s="51">
        <v>97</v>
      </c>
      <c r="B106" s="52">
        <f t="shared" si="45"/>
        <v>49218</v>
      </c>
      <c r="C106" s="152" t="e">
        <f t="shared" si="25"/>
        <v>#NUM!</v>
      </c>
      <c r="D106" s="138" t="e">
        <f t="shared" si="35"/>
        <v>#NUM!</v>
      </c>
      <c r="E106" s="138" t="e">
        <f t="shared" si="26"/>
        <v>#NUM!</v>
      </c>
      <c r="F106" s="139" t="e">
        <f t="shared" si="36"/>
        <v>#NUM!</v>
      </c>
      <c r="G106" s="127"/>
      <c r="H106" s="26">
        <v>97</v>
      </c>
      <c r="I106" s="52">
        <f t="shared" si="46"/>
        <v>49218</v>
      </c>
      <c r="J106" s="137" t="e">
        <f t="shared" si="27"/>
        <v>#NUM!</v>
      </c>
      <c r="K106" s="138" t="e">
        <f t="shared" si="37"/>
        <v>#NUM!</v>
      </c>
      <c r="L106" s="140" t="e">
        <f t="shared" si="28"/>
        <v>#NUM!</v>
      </c>
      <c r="M106" s="139" t="e">
        <f t="shared" si="38"/>
        <v>#NUM!</v>
      </c>
      <c r="O106" s="26">
        <v>97</v>
      </c>
      <c r="P106" s="52">
        <f t="shared" si="47"/>
        <v>49218</v>
      </c>
      <c r="Q106" s="137" t="e">
        <f t="shared" si="29"/>
        <v>#NUM!</v>
      </c>
      <c r="R106" s="138" t="e">
        <f t="shared" si="39"/>
        <v>#NUM!</v>
      </c>
      <c r="S106" s="140" t="e">
        <f t="shared" si="30"/>
        <v>#NUM!</v>
      </c>
      <c r="T106" s="139" t="e">
        <f t="shared" si="40"/>
        <v>#NUM!</v>
      </c>
      <c r="V106" s="26">
        <v>97</v>
      </c>
      <c r="W106" s="52">
        <f t="shared" si="48"/>
        <v>49218</v>
      </c>
      <c r="X106" s="137" t="e">
        <f t="shared" si="31"/>
        <v>#NUM!</v>
      </c>
      <c r="Y106" s="138" t="e">
        <f t="shared" si="41"/>
        <v>#NUM!</v>
      </c>
      <c r="Z106" s="140" t="e">
        <f t="shared" si="32"/>
        <v>#NUM!</v>
      </c>
      <c r="AA106" s="139" t="e">
        <f t="shared" si="42"/>
        <v>#NUM!</v>
      </c>
      <c r="AC106" s="26">
        <v>97</v>
      </c>
      <c r="AD106" s="52">
        <f t="shared" si="49"/>
        <v>49218</v>
      </c>
      <c r="AE106" s="137" t="e">
        <f t="shared" si="33"/>
        <v>#VALUE!</v>
      </c>
      <c r="AF106" s="138" t="e">
        <f t="shared" si="43"/>
        <v>#VALUE!</v>
      </c>
      <c r="AG106" s="140" t="e">
        <f t="shared" si="34"/>
        <v>#VALUE!</v>
      </c>
      <c r="AH106" s="139" t="e">
        <f t="shared" si="44"/>
        <v>#VALUE!</v>
      </c>
    </row>
    <row r="107" spans="1:34" x14ac:dyDescent="0.45">
      <c r="A107" s="47">
        <v>98</v>
      </c>
      <c r="B107" s="34">
        <f t="shared" si="45"/>
        <v>49249</v>
      </c>
      <c r="C107" s="150" t="e">
        <f t="shared" si="25"/>
        <v>#NUM!</v>
      </c>
      <c r="D107" s="142" t="e">
        <f t="shared" si="35"/>
        <v>#NUM!</v>
      </c>
      <c r="E107" s="142" t="e">
        <f t="shared" si="26"/>
        <v>#NUM!</v>
      </c>
      <c r="F107" s="143" t="e">
        <f t="shared" si="36"/>
        <v>#NUM!</v>
      </c>
      <c r="G107" s="127"/>
      <c r="H107" s="33">
        <v>98</v>
      </c>
      <c r="I107" s="34">
        <f t="shared" si="46"/>
        <v>49249</v>
      </c>
      <c r="J107" s="141" t="e">
        <f t="shared" si="27"/>
        <v>#NUM!</v>
      </c>
      <c r="K107" s="142" t="e">
        <f t="shared" si="37"/>
        <v>#NUM!</v>
      </c>
      <c r="L107" s="144" t="e">
        <f t="shared" si="28"/>
        <v>#NUM!</v>
      </c>
      <c r="M107" s="143" t="e">
        <f t="shared" si="38"/>
        <v>#NUM!</v>
      </c>
      <c r="O107" s="33">
        <v>98</v>
      </c>
      <c r="P107" s="34">
        <f t="shared" si="47"/>
        <v>49249</v>
      </c>
      <c r="Q107" s="141" t="e">
        <f t="shared" si="29"/>
        <v>#NUM!</v>
      </c>
      <c r="R107" s="142" t="e">
        <f t="shared" si="39"/>
        <v>#NUM!</v>
      </c>
      <c r="S107" s="144" t="e">
        <f t="shared" si="30"/>
        <v>#NUM!</v>
      </c>
      <c r="T107" s="143" t="e">
        <f t="shared" si="40"/>
        <v>#NUM!</v>
      </c>
      <c r="V107" s="33">
        <v>98</v>
      </c>
      <c r="W107" s="34">
        <f t="shared" si="48"/>
        <v>49249</v>
      </c>
      <c r="X107" s="141" t="e">
        <f t="shared" si="31"/>
        <v>#NUM!</v>
      </c>
      <c r="Y107" s="142" t="e">
        <f t="shared" si="41"/>
        <v>#NUM!</v>
      </c>
      <c r="Z107" s="144" t="e">
        <f t="shared" si="32"/>
        <v>#NUM!</v>
      </c>
      <c r="AA107" s="143" t="e">
        <f t="shared" si="42"/>
        <v>#NUM!</v>
      </c>
      <c r="AC107" s="33">
        <v>98</v>
      </c>
      <c r="AD107" s="34">
        <f t="shared" si="49"/>
        <v>49249</v>
      </c>
      <c r="AE107" s="141" t="e">
        <f t="shared" si="33"/>
        <v>#VALUE!</v>
      </c>
      <c r="AF107" s="142" t="e">
        <f t="shared" si="43"/>
        <v>#VALUE!</v>
      </c>
      <c r="AG107" s="144" t="e">
        <f t="shared" si="34"/>
        <v>#VALUE!</v>
      </c>
      <c r="AH107" s="143" t="e">
        <f t="shared" si="44"/>
        <v>#VALUE!</v>
      </c>
    </row>
    <row r="108" spans="1:34" x14ac:dyDescent="0.45">
      <c r="A108" s="47">
        <v>99</v>
      </c>
      <c r="B108" s="34">
        <f t="shared" si="45"/>
        <v>49279</v>
      </c>
      <c r="C108" s="150" t="e">
        <f t="shared" si="25"/>
        <v>#NUM!</v>
      </c>
      <c r="D108" s="142" t="e">
        <f t="shared" si="35"/>
        <v>#NUM!</v>
      </c>
      <c r="E108" s="142" t="e">
        <f t="shared" si="26"/>
        <v>#NUM!</v>
      </c>
      <c r="F108" s="143" t="e">
        <f t="shared" si="36"/>
        <v>#NUM!</v>
      </c>
      <c r="G108" s="127"/>
      <c r="H108" s="33">
        <v>99</v>
      </c>
      <c r="I108" s="34">
        <f t="shared" si="46"/>
        <v>49279</v>
      </c>
      <c r="J108" s="141" t="e">
        <f t="shared" si="27"/>
        <v>#NUM!</v>
      </c>
      <c r="K108" s="142" t="e">
        <f t="shared" si="37"/>
        <v>#NUM!</v>
      </c>
      <c r="L108" s="144" t="e">
        <f t="shared" si="28"/>
        <v>#NUM!</v>
      </c>
      <c r="M108" s="143" t="e">
        <f t="shared" si="38"/>
        <v>#NUM!</v>
      </c>
      <c r="O108" s="33">
        <v>99</v>
      </c>
      <c r="P108" s="34">
        <f t="shared" si="47"/>
        <v>49279</v>
      </c>
      <c r="Q108" s="141" t="e">
        <f t="shared" si="29"/>
        <v>#NUM!</v>
      </c>
      <c r="R108" s="142" t="e">
        <f t="shared" si="39"/>
        <v>#NUM!</v>
      </c>
      <c r="S108" s="144" t="e">
        <f t="shared" si="30"/>
        <v>#NUM!</v>
      </c>
      <c r="T108" s="143" t="e">
        <f t="shared" si="40"/>
        <v>#NUM!</v>
      </c>
      <c r="V108" s="33">
        <v>99</v>
      </c>
      <c r="W108" s="34">
        <f t="shared" si="48"/>
        <v>49279</v>
      </c>
      <c r="X108" s="141" t="e">
        <f t="shared" si="31"/>
        <v>#NUM!</v>
      </c>
      <c r="Y108" s="142" t="e">
        <f t="shared" si="41"/>
        <v>#NUM!</v>
      </c>
      <c r="Z108" s="144" t="e">
        <f t="shared" si="32"/>
        <v>#NUM!</v>
      </c>
      <c r="AA108" s="143" t="e">
        <f t="shared" si="42"/>
        <v>#NUM!</v>
      </c>
      <c r="AC108" s="33">
        <v>99</v>
      </c>
      <c r="AD108" s="34">
        <f t="shared" si="49"/>
        <v>49279</v>
      </c>
      <c r="AE108" s="141" t="e">
        <f t="shared" si="33"/>
        <v>#VALUE!</v>
      </c>
      <c r="AF108" s="142" t="e">
        <f t="shared" si="43"/>
        <v>#VALUE!</v>
      </c>
      <c r="AG108" s="144" t="e">
        <f t="shared" si="34"/>
        <v>#VALUE!</v>
      </c>
      <c r="AH108" s="143" t="e">
        <f t="shared" si="44"/>
        <v>#VALUE!</v>
      </c>
    </row>
    <row r="109" spans="1:34" x14ac:dyDescent="0.45">
      <c r="A109" s="47">
        <v>100</v>
      </c>
      <c r="B109" s="34">
        <f t="shared" si="45"/>
        <v>49310</v>
      </c>
      <c r="C109" s="150" t="e">
        <f t="shared" si="25"/>
        <v>#NUM!</v>
      </c>
      <c r="D109" s="142" t="e">
        <f t="shared" si="35"/>
        <v>#NUM!</v>
      </c>
      <c r="E109" s="142" t="e">
        <f t="shared" si="26"/>
        <v>#NUM!</v>
      </c>
      <c r="F109" s="143" t="e">
        <f t="shared" si="36"/>
        <v>#NUM!</v>
      </c>
      <c r="G109" s="127"/>
      <c r="H109" s="33">
        <v>100</v>
      </c>
      <c r="I109" s="34">
        <f t="shared" si="46"/>
        <v>49310</v>
      </c>
      <c r="J109" s="141" t="e">
        <f t="shared" si="27"/>
        <v>#NUM!</v>
      </c>
      <c r="K109" s="142" t="e">
        <f t="shared" si="37"/>
        <v>#NUM!</v>
      </c>
      <c r="L109" s="144" t="e">
        <f t="shared" si="28"/>
        <v>#NUM!</v>
      </c>
      <c r="M109" s="143" t="e">
        <f t="shared" si="38"/>
        <v>#NUM!</v>
      </c>
      <c r="O109" s="33">
        <v>100</v>
      </c>
      <c r="P109" s="34">
        <f t="shared" si="47"/>
        <v>49310</v>
      </c>
      <c r="Q109" s="141" t="e">
        <f t="shared" si="29"/>
        <v>#NUM!</v>
      </c>
      <c r="R109" s="142" t="e">
        <f t="shared" si="39"/>
        <v>#NUM!</v>
      </c>
      <c r="S109" s="144" t="e">
        <f t="shared" si="30"/>
        <v>#NUM!</v>
      </c>
      <c r="T109" s="143" t="e">
        <f t="shared" si="40"/>
        <v>#NUM!</v>
      </c>
      <c r="V109" s="33">
        <v>100</v>
      </c>
      <c r="W109" s="34">
        <f t="shared" si="48"/>
        <v>49310</v>
      </c>
      <c r="X109" s="141" t="e">
        <f t="shared" si="31"/>
        <v>#NUM!</v>
      </c>
      <c r="Y109" s="142" t="e">
        <f t="shared" si="41"/>
        <v>#NUM!</v>
      </c>
      <c r="Z109" s="144" t="e">
        <f t="shared" si="32"/>
        <v>#NUM!</v>
      </c>
      <c r="AA109" s="143" t="e">
        <f t="shared" si="42"/>
        <v>#NUM!</v>
      </c>
      <c r="AC109" s="33">
        <v>100</v>
      </c>
      <c r="AD109" s="34">
        <f t="shared" si="49"/>
        <v>49310</v>
      </c>
      <c r="AE109" s="141" t="e">
        <f t="shared" si="33"/>
        <v>#VALUE!</v>
      </c>
      <c r="AF109" s="142" t="e">
        <f t="shared" si="43"/>
        <v>#VALUE!</v>
      </c>
      <c r="AG109" s="144" t="e">
        <f t="shared" si="34"/>
        <v>#VALUE!</v>
      </c>
      <c r="AH109" s="143" t="e">
        <f t="shared" si="44"/>
        <v>#VALUE!</v>
      </c>
    </row>
    <row r="110" spans="1:34" x14ac:dyDescent="0.45">
      <c r="A110" s="47">
        <v>101</v>
      </c>
      <c r="B110" s="34">
        <f t="shared" si="45"/>
        <v>49341</v>
      </c>
      <c r="C110" s="150" t="e">
        <f t="shared" si="25"/>
        <v>#NUM!</v>
      </c>
      <c r="D110" s="142" t="e">
        <f t="shared" si="35"/>
        <v>#NUM!</v>
      </c>
      <c r="E110" s="142" t="e">
        <f t="shared" si="26"/>
        <v>#NUM!</v>
      </c>
      <c r="F110" s="143" t="e">
        <f t="shared" si="36"/>
        <v>#NUM!</v>
      </c>
      <c r="G110" s="127"/>
      <c r="H110" s="33">
        <v>101</v>
      </c>
      <c r="I110" s="34">
        <f t="shared" si="46"/>
        <v>49341</v>
      </c>
      <c r="J110" s="141" t="e">
        <f t="shared" si="27"/>
        <v>#NUM!</v>
      </c>
      <c r="K110" s="142" t="e">
        <f t="shared" si="37"/>
        <v>#NUM!</v>
      </c>
      <c r="L110" s="144" t="e">
        <f t="shared" si="28"/>
        <v>#NUM!</v>
      </c>
      <c r="M110" s="143" t="e">
        <f t="shared" si="38"/>
        <v>#NUM!</v>
      </c>
      <c r="O110" s="33">
        <v>101</v>
      </c>
      <c r="P110" s="34">
        <f t="shared" si="47"/>
        <v>49341</v>
      </c>
      <c r="Q110" s="141" t="e">
        <f t="shared" si="29"/>
        <v>#NUM!</v>
      </c>
      <c r="R110" s="142" t="e">
        <f t="shared" si="39"/>
        <v>#NUM!</v>
      </c>
      <c r="S110" s="144" t="e">
        <f t="shared" si="30"/>
        <v>#NUM!</v>
      </c>
      <c r="T110" s="143" t="e">
        <f t="shared" si="40"/>
        <v>#NUM!</v>
      </c>
      <c r="V110" s="33">
        <v>101</v>
      </c>
      <c r="W110" s="34">
        <f t="shared" si="48"/>
        <v>49341</v>
      </c>
      <c r="X110" s="141" t="e">
        <f t="shared" si="31"/>
        <v>#NUM!</v>
      </c>
      <c r="Y110" s="142" t="e">
        <f t="shared" si="41"/>
        <v>#NUM!</v>
      </c>
      <c r="Z110" s="144" t="e">
        <f t="shared" si="32"/>
        <v>#NUM!</v>
      </c>
      <c r="AA110" s="143" t="e">
        <f t="shared" si="42"/>
        <v>#NUM!</v>
      </c>
      <c r="AC110" s="33">
        <v>101</v>
      </c>
      <c r="AD110" s="34">
        <f t="shared" si="49"/>
        <v>49341</v>
      </c>
      <c r="AE110" s="141" t="e">
        <f t="shared" si="33"/>
        <v>#VALUE!</v>
      </c>
      <c r="AF110" s="142" t="e">
        <f t="shared" si="43"/>
        <v>#VALUE!</v>
      </c>
      <c r="AG110" s="144" t="e">
        <f t="shared" si="34"/>
        <v>#VALUE!</v>
      </c>
      <c r="AH110" s="143" t="e">
        <f t="shared" si="44"/>
        <v>#VALUE!</v>
      </c>
    </row>
    <row r="111" spans="1:34" x14ac:dyDescent="0.45">
      <c r="A111" s="47">
        <v>102</v>
      </c>
      <c r="B111" s="34">
        <f t="shared" si="45"/>
        <v>49369</v>
      </c>
      <c r="C111" s="150" t="e">
        <f t="shared" si="25"/>
        <v>#NUM!</v>
      </c>
      <c r="D111" s="142" t="e">
        <f t="shared" si="35"/>
        <v>#NUM!</v>
      </c>
      <c r="E111" s="142" t="e">
        <f t="shared" si="26"/>
        <v>#NUM!</v>
      </c>
      <c r="F111" s="143" t="e">
        <f t="shared" si="36"/>
        <v>#NUM!</v>
      </c>
      <c r="G111" s="127"/>
      <c r="H111" s="33">
        <v>102</v>
      </c>
      <c r="I111" s="34">
        <f t="shared" si="46"/>
        <v>49369</v>
      </c>
      <c r="J111" s="141" t="e">
        <f t="shared" si="27"/>
        <v>#NUM!</v>
      </c>
      <c r="K111" s="142" t="e">
        <f t="shared" si="37"/>
        <v>#NUM!</v>
      </c>
      <c r="L111" s="144" t="e">
        <f t="shared" si="28"/>
        <v>#NUM!</v>
      </c>
      <c r="M111" s="143" t="e">
        <f t="shared" si="38"/>
        <v>#NUM!</v>
      </c>
      <c r="O111" s="33">
        <v>102</v>
      </c>
      <c r="P111" s="34">
        <f t="shared" si="47"/>
        <v>49369</v>
      </c>
      <c r="Q111" s="141" t="e">
        <f t="shared" si="29"/>
        <v>#NUM!</v>
      </c>
      <c r="R111" s="142" t="e">
        <f t="shared" si="39"/>
        <v>#NUM!</v>
      </c>
      <c r="S111" s="144" t="e">
        <f t="shared" si="30"/>
        <v>#NUM!</v>
      </c>
      <c r="T111" s="143" t="e">
        <f t="shared" si="40"/>
        <v>#NUM!</v>
      </c>
      <c r="V111" s="33">
        <v>102</v>
      </c>
      <c r="W111" s="34">
        <f t="shared" si="48"/>
        <v>49369</v>
      </c>
      <c r="X111" s="141" t="e">
        <f t="shared" si="31"/>
        <v>#NUM!</v>
      </c>
      <c r="Y111" s="142" t="e">
        <f t="shared" si="41"/>
        <v>#NUM!</v>
      </c>
      <c r="Z111" s="144" t="e">
        <f t="shared" si="32"/>
        <v>#NUM!</v>
      </c>
      <c r="AA111" s="143" t="e">
        <f t="shared" si="42"/>
        <v>#NUM!</v>
      </c>
      <c r="AC111" s="33">
        <v>102</v>
      </c>
      <c r="AD111" s="34">
        <f t="shared" si="49"/>
        <v>49369</v>
      </c>
      <c r="AE111" s="141" t="e">
        <f t="shared" si="33"/>
        <v>#VALUE!</v>
      </c>
      <c r="AF111" s="142" t="e">
        <f t="shared" si="43"/>
        <v>#VALUE!</v>
      </c>
      <c r="AG111" s="144" t="e">
        <f t="shared" si="34"/>
        <v>#VALUE!</v>
      </c>
      <c r="AH111" s="143" t="e">
        <f t="shared" si="44"/>
        <v>#VALUE!</v>
      </c>
    </row>
    <row r="112" spans="1:34" x14ac:dyDescent="0.45">
      <c r="A112" s="47">
        <v>103</v>
      </c>
      <c r="B112" s="34">
        <f t="shared" si="45"/>
        <v>49400</v>
      </c>
      <c r="C112" s="150" t="e">
        <f t="shared" si="25"/>
        <v>#NUM!</v>
      </c>
      <c r="D112" s="142" t="e">
        <f t="shared" si="35"/>
        <v>#NUM!</v>
      </c>
      <c r="E112" s="142" t="e">
        <f t="shared" si="26"/>
        <v>#NUM!</v>
      </c>
      <c r="F112" s="143" t="e">
        <f t="shared" si="36"/>
        <v>#NUM!</v>
      </c>
      <c r="G112" s="127"/>
      <c r="H112" s="33">
        <v>103</v>
      </c>
      <c r="I112" s="34">
        <f t="shared" si="46"/>
        <v>49400</v>
      </c>
      <c r="J112" s="141" t="e">
        <f t="shared" si="27"/>
        <v>#NUM!</v>
      </c>
      <c r="K112" s="142" t="e">
        <f t="shared" si="37"/>
        <v>#NUM!</v>
      </c>
      <c r="L112" s="144" t="e">
        <f t="shared" si="28"/>
        <v>#NUM!</v>
      </c>
      <c r="M112" s="143" t="e">
        <f t="shared" si="38"/>
        <v>#NUM!</v>
      </c>
      <c r="O112" s="33">
        <v>103</v>
      </c>
      <c r="P112" s="34">
        <f t="shared" si="47"/>
        <v>49400</v>
      </c>
      <c r="Q112" s="141" t="e">
        <f t="shared" si="29"/>
        <v>#NUM!</v>
      </c>
      <c r="R112" s="142" t="e">
        <f t="shared" si="39"/>
        <v>#NUM!</v>
      </c>
      <c r="S112" s="144" t="e">
        <f t="shared" si="30"/>
        <v>#NUM!</v>
      </c>
      <c r="T112" s="143" t="e">
        <f t="shared" si="40"/>
        <v>#NUM!</v>
      </c>
      <c r="V112" s="33">
        <v>103</v>
      </c>
      <c r="W112" s="34">
        <f t="shared" si="48"/>
        <v>49400</v>
      </c>
      <c r="X112" s="141" t="e">
        <f t="shared" si="31"/>
        <v>#NUM!</v>
      </c>
      <c r="Y112" s="142" t="e">
        <f t="shared" si="41"/>
        <v>#NUM!</v>
      </c>
      <c r="Z112" s="144" t="e">
        <f t="shared" si="32"/>
        <v>#NUM!</v>
      </c>
      <c r="AA112" s="143" t="e">
        <f t="shared" si="42"/>
        <v>#NUM!</v>
      </c>
      <c r="AC112" s="33">
        <v>103</v>
      </c>
      <c r="AD112" s="34">
        <f t="shared" si="49"/>
        <v>49400</v>
      </c>
      <c r="AE112" s="141" t="e">
        <f t="shared" si="33"/>
        <v>#VALUE!</v>
      </c>
      <c r="AF112" s="142" t="e">
        <f t="shared" si="43"/>
        <v>#VALUE!</v>
      </c>
      <c r="AG112" s="144" t="e">
        <f t="shared" si="34"/>
        <v>#VALUE!</v>
      </c>
      <c r="AH112" s="143" t="e">
        <f t="shared" si="44"/>
        <v>#VALUE!</v>
      </c>
    </row>
    <row r="113" spans="1:34" x14ac:dyDescent="0.45">
      <c r="A113" s="47">
        <v>104</v>
      </c>
      <c r="B113" s="34">
        <f t="shared" si="45"/>
        <v>49430</v>
      </c>
      <c r="C113" s="150" t="e">
        <f t="shared" si="25"/>
        <v>#NUM!</v>
      </c>
      <c r="D113" s="142" t="e">
        <f t="shared" si="35"/>
        <v>#NUM!</v>
      </c>
      <c r="E113" s="142" t="e">
        <f t="shared" si="26"/>
        <v>#NUM!</v>
      </c>
      <c r="F113" s="143" t="e">
        <f t="shared" si="36"/>
        <v>#NUM!</v>
      </c>
      <c r="G113" s="127"/>
      <c r="H113" s="33">
        <v>104</v>
      </c>
      <c r="I113" s="34">
        <f t="shared" si="46"/>
        <v>49430</v>
      </c>
      <c r="J113" s="141" t="e">
        <f t="shared" si="27"/>
        <v>#NUM!</v>
      </c>
      <c r="K113" s="142" t="e">
        <f t="shared" si="37"/>
        <v>#NUM!</v>
      </c>
      <c r="L113" s="144" t="e">
        <f t="shared" si="28"/>
        <v>#NUM!</v>
      </c>
      <c r="M113" s="143" t="e">
        <f t="shared" si="38"/>
        <v>#NUM!</v>
      </c>
      <c r="O113" s="33">
        <v>104</v>
      </c>
      <c r="P113" s="34">
        <f t="shared" si="47"/>
        <v>49430</v>
      </c>
      <c r="Q113" s="141" t="e">
        <f t="shared" si="29"/>
        <v>#NUM!</v>
      </c>
      <c r="R113" s="142" t="e">
        <f t="shared" si="39"/>
        <v>#NUM!</v>
      </c>
      <c r="S113" s="144" t="e">
        <f t="shared" si="30"/>
        <v>#NUM!</v>
      </c>
      <c r="T113" s="143" t="e">
        <f t="shared" si="40"/>
        <v>#NUM!</v>
      </c>
      <c r="V113" s="33">
        <v>104</v>
      </c>
      <c r="W113" s="34">
        <f t="shared" si="48"/>
        <v>49430</v>
      </c>
      <c r="X113" s="141" t="e">
        <f t="shared" si="31"/>
        <v>#NUM!</v>
      </c>
      <c r="Y113" s="142" t="e">
        <f t="shared" si="41"/>
        <v>#NUM!</v>
      </c>
      <c r="Z113" s="144" t="e">
        <f t="shared" si="32"/>
        <v>#NUM!</v>
      </c>
      <c r="AA113" s="143" t="e">
        <f t="shared" si="42"/>
        <v>#NUM!</v>
      </c>
      <c r="AC113" s="33">
        <v>104</v>
      </c>
      <c r="AD113" s="34">
        <f t="shared" si="49"/>
        <v>49430</v>
      </c>
      <c r="AE113" s="141" t="e">
        <f t="shared" si="33"/>
        <v>#VALUE!</v>
      </c>
      <c r="AF113" s="142" t="e">
        <f t="shared" si="43"/>
        <v>#VALUE!</v>
      </c>
      <c r="AG113" s="144" t="e">
        <f t="shared" si="34"/>
        <v>#VALUE!</v>
      </c>
      <c r="AH113" s="143" t="e">
        <f t="shared" si="44"/>
        <v>#VALUE!</v>
      </c>
    </row>
    <row r="114" spans="1:34" x14ac:dyDescent="0.45">
      <c r="A114" s="47">
        <v>105</v>
      </c>
      <c r="B114" s="34">
        <f t="shared" si="45"/>
        <v>49461</v>
      </c>
      <c r="C114" s="150" t="e">
        <f t="shared" si="25"/>
        <v>#NUM!</v>
      </c>
      <c r="D114" s="142" t="e">
        <f t="shared" si="35"/>
        <v>#NUM!</v>
      </c>
      <c r="E114" s="142" t="e">
        <f t="shared" si="26"/>
        <v>#NUM!</v>
      </c>
      <c r="F114" s="143" t="e">
        <f t="shared" si="36"/>
        <v>#NUM!</v>
      </c>
      <c r="G114" s="127"/>
      <c r="H114" s="33">
        <v>105</v>
      </c>
      <c r="I114" s="34">
        <f t="shared" si="46"/>
        <v>49461</v>
      </c>
      <c r="J114" s="141" t="e">
        <f t="shared" si="27"/>
        <v>#NUM!</v>
      </c>
      <c r="K114" s="142" t="e">
        <f t="shared" si="37"/>
        <v>#NUM!</v>
      </c>
      <c r="L114" s="144" t="e">
        <f t="shared" si="28"/>
        <v>#NUM!</v>
      </c>
      <c r="M114" s="143" t="e">
        <f t="shared" si="38"/>
        <v>#NUM!</v>
      </c>
      <c r="O114" s="33">
        <v>105</v>
      </c>
      <c r="P114" s="34">
        <f t="shared" si="47"/>
        <v>49461</v>
      </c>
      <c r="Q114" s="141" t="e">
        <f t="shared" si="29"/>
        <v>#NUM!</v>
      </c>
      <c r="R114" s="142" t="e">
        <f t="shared" si="39"/>
        <v>#NUM!</v>
      </c>
      <c r="S114" s="144" t="e">
        <f t="shared" si="30"/>
        <v>#NUM!</v>
      </c>
      <c r="T114" s="143" t="e">
        <f t="shared" si="40"/>
        <v>#NUM!</v>
      </c>
      <c r="V114" s="33">
        <v>105</v>
      </c>
      <c r="W114" s="34">
        <f t="shared" si="48"/>
        <v>49461</v>
      </c>
      <c r="X114" s="141" t="e">
        <f t="shared" si="31"/>
        <v>#NUM!</v>
      </c>
      <c r="Y114" s="142" t="e">
        <f t="shared" si="41"/>
        <v>#NUM!</v>
      </c>
      <c r="Z114" s="144" t="e">
        <f t="shared" si="32"/>
        <v>#NUM!</v>
      </c>
      <c r="AA114" s="143" t="e">
        <f t="shared" si="42"/>
        <v>#NUM!</v>
      </c>
      <c r="AC114" s="33">
        <v>105</v>
      </c>
      <c r="AD114" s="34">
        <f t="shared" si="49"/>
        <v>49461</v>
      </c>
      <c r="AE114" s="141" t="e">
        <f t="shared" si="33"/>
        <v>#VALUE!</v>
      </c>
      <c r="AF114" s="142" t="e">
        <f t="shared" si="43"/>
        <v>#VALUE!</v>
      </c>
      <c r="AG114" s="144" t="e">
        <f t="shared" si="34"/>
        <v>#VALUE!</v>
      </c>
      <c r="AH114" s="143" t="e">
        <f t="shared" si="44"/>
        <v>#VALUE!</v>
      </c>
    </row>
    <row r="115" spans="1:34" x14ac:dyDescent="0.45">
      <c r="A115" s="47">
        <v>106</v>
      </c>
      <c r="B115" s="34">
        <f t="shared" si="45"/>
        <v>49491</v>
      </c>
      <c r="C115" s="150" t="e">
        <f t="shared" si="25"/>
        <v>#NUM!</v>
      </c>
      <c r="D115" s="142" t="e">
        <f t="shared" si="35"/>
        <v>#NUM!</v>
      </c>
      <c r="E115" s="142" t="e">
        <f t="shared" si="26"/>
        <v>#NUM!</v>
      </c>
      <c r="F115" s="143" t="e">
        <f t="shared" si="36"/>
        <v>#NUM!</v>
      </c>
      <c r="G115" s="127"/>
      <c r="H115" s="33">
        <v>106</v>
      </c>
      <c r="I115" s="34">
        <f t="shared" si="46"/>
        <v>49491</v>
      </c>
      <c r="J115" s="141" t="e">
        <f t="shared" si="27"/>
        <v>#NUM!</v>
      </c>
      <c r="K115" s="142" t="e">
        <f t="shared" si="37"/>
        <v>#NUM!</v>
      </c>
      <c r="L115" s="144" t="e">
        <f t="shared" si="28"/>
        <v>#NUM!</v>
      </c>
      <c r="M115" s="143" t="e">
        <f t="shared" si="38"/>
        <v>#NUM!</v>
      </c>
      <c r="O115" s="33">
        <v>106</v>
      </c>
      <c r="P115" s="34">
        <f t="shared" si="47"/>
        <v>49491</v>
      </c>
      <c r="Q115" s="141" t="e">
        <f t="shared" si="29"/>
        <v>#NUM!</v>
      </c>
      <c r="R115" s="142" t="e">
        <f t="shared" si="39"/>
        <v>#NUM!</v>
      </c>
      <c r="S115" s="144" t="e">
        <f t="shared" si="30"/>
        <v>#NUM!</v>
      </c>
      <c r="T115" s="143" t="e">
        <f t="shared" si="40"/>
        <v>#NUM!</v>
      </c>
      <c r="V115" s="33">
        <v>106</v>
      </c>
      <c r="W115" s="34">
        <f t="shared" si="48"/>
        <v>49491</v>
      </c>
      <c r="X115" s="141" t="e">
        <f t="shared" si="31"/>
        <v>#NUM!</v>
      </c>
      <c r="Y115" s="142" t="e">
        <f t="shared" si="41"/>
        <v>#NUM!</v>
      </c>
      <c r="Z115" s="144" t="e">
        <f t="shared" si="32"/>
        <v>#NUM!</v>
      </c>
      <c r="AA115" s="143" t="e">
        <f t="shared" si="42"/>
        <v>#NUM!</v>
      </c>
      <c r="AC115" s="33">
        <v>106</v>
      </c>
      <c r="AD115" s="34">
        <f t="shared" si="49"/>
        <v>49491</v>
      </c>
      <c r="AE115" s="141" t="e">
        <f t="shared" si="33"/>
        <v>#VALUE!</v>
      </c>
      <c r="AF115" s="142" t="e">
        <f t="shared" si="43"/>
        <v>#VALUE!</v>
      </c>
      <c r="AG115" s="144" t="e">
        <f t="shared" si="34"/>
        <v>#VALUE!</v>
      </c>
      <c r="AH115" s="143" t="e">
        <f t="shared" si="44"/>
        <v>#VALUE!</v>
      </c>
    </row>
    <row r="116" spans="1:34" x14ac:dyDescent="0.45">
      <c r="A116" s="47">
        <v>107</v>
      </c>
      <c r="B116" s="34">
        <f t="shared" si="45"/>
        <v>49522</v>
      </c>
      <c r="C116" s="150" t="e">
        <f t="shared" si="25"/>
        <v>#NUM!</v>
      </c>
      <c r="D116" s="142" t="e">
        <f t="shared" si="35"/>
        <v>#NUM!</v>
      </c>
      <c r="E116" s="142" t="e">
        <f t="shared" si="26"/>
        <v>#NUM!</v>
      </c>
      <c r="F116" s="143" t="e">
        <f t="shared" si="36"/>
        <v>#NUM!</v>
      </c>
      <c r="G116" s="127"/>
      <c r="H116" s="33">
        <v>107</v>
      </c>
      <c r="I116" s="34">
        <f t="shared" si="46"/>
        <v>49522</v>
      </c>
      <c r="J116" s="141" t="e">
        <f t="shared" si="27"/>
        <v>#NUM!</v>
      </c>
      <c r="K116" s="142" t="e">
        <f t="shared" si="37"/>
        <v>#NUM!</v>
      </c>
      <c r="L116" s="144" t="e">
        <f t="shared" si="28"/>
        <v>#NUM!</v>
      </c>
      <c r="M116" s="143" t="e">
        <f t="shared" si="38"/>
        <v>#NUM!</v>
      </c>
      <c r="O116" s="33">
        <v>107</v>
      </c>
      <c r="P116" s="34">
        <f t="shared" si="47"/>
        <v>49522</v>
      </c>
      <c r="Q116" s="141" t="e">
        <f t="shared" si="29"/>
        <v>#NUM!</v>
      </c>
      <c r="R116" s="142" t="e">
        <f t="shared" si="39"/>
        <v>#NUM!</v>
      </c>
      <c r="S116" s="144" t="e">
        <f t="shared" si="30"/>
        <v>#NUM!</v>
      </c>
      <c r="T116" s="143" t="e">
        <f t="shared" si="40"/>
        <v>#NUM!</v>
      </c>
      <c r="V116" s="33">
        <v>107</v>
      </c>
      <c r="W116" s="34">
        <f t="shared" si="48"/>
        <v>49522</v>
      </c>
      <c r="X116" s="141" t="e">
        <f t="shared" si="31"/>
        <v>#NUM!</v>
      </c>
      <c r="Y116" s="142" t="e">
        <f t="shared" si="41"/>
        <v>#NUM!</v>
      </c>
      <c r="Z116" s="144" t="e">
        <f t="shared" si="32"/>
        <v>#NUM!</v>
      </c>
      <c r="AA116" s="143" t="e">
        <f t="shared" si="42"/>
        <v>#NUM!</v>
      </c>
      <c r="AC116" s="33">
        <v>107</v>
      </c>
      <c r="AD116" s="34">
        <f t="shared" si="49"/>
        <v>49522</v>
      </c>
      <c r="AE116" s="141" t="e">
        <f t="shared" si="33"/>
        <v>#VALUE!</v>
      </c>
      <c r="AF116" s="142" t="e">
        <f t="shared" si="43"/>
        <v>#VALUE!</v>
      </c>
      <c r="AG116" s="144" t="e">
        <f t="shared" si="34"/>
        <v>#VALUE!</v>
      </c>
      <c r="AH116" s="143" t="e">
        <f t="shared" si="44"/>
        <v>#VALUE!</v>
      </c>
    </row>
    <row r="117" spans="1:34" ht="14.65" thickBot="1" x14ac:dyDescent="0.5">
      <c r="A117" s="750">
        <v>108</v>
      </c>
      <c r="B117" s="267">
        <f t="shared" si="45"/>
        <v>49553</v>
      </c>
      <c r="C117" s="151" t="e">
        <f t="shared" si="25"/>
        <v>#NUM!</v>
      </c>
      <c r="D117" s="146" t="e">
        <f t="shared" si="35"/>
        <v>#NUM!</v>
      </c>
      <c r="E117" s="146" t="e">
        <f t="shared" si="26"/>
        <v>#NUM!</v>
      </c>
      <c r="F117" s="147" t="e">
        <f t="shared" si="36"/>
        <v>#NUM!</v>
      </c>
      <c r="G117" s="127"/>
      <c r="H117" s="40">
        <v>108</v>
      </c>
      <c r="I117" s="267">
        <f t="shared" si="46"/>
        <v>49553</v>
      </c>
      <c r="J117" s="145" t="e">
        <f t="shared" si="27"/>
        <v>#NUM!</v>
      </c>
      <c r="K117" s="146" t="e">
        <f t="shared" si="37"/>
        <v>#NUM!</v>
      </c>
      <c r="L117" s="148" t="e">
        <f t="shared" si="28"/>
        <v>#NUM!</v>
      </c>
      <c r="M117" s="147" t="e">
        <f t="shared" si="38"/>
        <v>#NUM!</v>
      </c>
      <c r="O117" s="40">
        <v>108</v>
      </c>
      <c r="P117" s="267">
        <f t="shared" si="47"/>
        <v>49553</v>
      </c>
      <c r="Q117" s="145" t="e">
        <f t="shared" si="29"/>
        <v>#NUM!</v>
      </c>
      <c r="R117" s="146" t="e">
        <f t="shared" si="39"/>
        <v>#NUM!</v>
      </c>
      <c r="S117" s="148" t="e">
        <f t="shared" si="30"/>
        <v>#NUM!</v>
      </c>
      <c r="T117" s="147" t="e">
        <f t="shared" si="40"/>
        <v>#NUM!</v>
      </c>
      <c r="V117" s="40">
        <v>108</v>
      </c>
      <c r="W117" s="267">
        <f t="shared" si="48"/>
        <v>49553</v>
      </c>
      <c r="X117" s="145" t="e">
        <f t="shared" si="31"/>
        <v>#NUM!</v>
      </c>
      <c r="Y117" s="146" t="e">
        <f t="shared" si="41"/>
        <v>#NUM!</v>
      </c>
      <c r="Z117" s="148" t="e">
        <f t="shared" si="32"/>
        <v>#NUM!</v>
      </c>
      <c r="AA117" s="147" t="e">
        <f t="shared" si="42"/>
        <v>#NUM!</v>
      </c>
      <c r="AC117" s="40">
        <v>108</v>
      </c>
      <c r="AD117" s="267">
        <f t="shared" si="49"/>
        <v>49553</v>
      </c>
      <c r="AE117" s="145" t="e">
        <f t="shared" si="33"/>
        <v>#VALUE!</v>
      </c>
      <c r="AF117" s="146" t="e">
        <f t="shared" si="43"/>
        <v>#VALUE!</v>
      </c>
      <c r="AG117" s="148" t="e">
        <f t="shared" si="34"/>
        <v>#VALUE!</v>
      </c>
      <c r="AH117" s="147" t="e">
        <f t="shared" si="44"/>
        <v>#VALUE!</v>
      </c>
    </row>
    <row r="118" spans="1:34" x14ac:dyDescent="0.45">
      <c r="A118" s="47">
        <v>109</v>
      </c>
      <c r="B118" s="34">
        <f t="shared" si="45"/>
        <v>49583</v>
      </c>
      <c r="C118" s="152" t="e">
        <f t="shared" si="25"/>
        <v>#NUM!</v>
      </c>
      <c r="D118" s="138" t="e">
        <f t="shared" si="35"/>
        <v>#NUM!</v>
      </c>
      <c r="E118" s="138" t="e">
        <f t="shared" si="26"/>
        <v>#NUM!</v>
      </c>
      <c r="F118" s="139" t="e">
        <f t="shared" si="36"/>
        <v>#NUM!</v>
      </c>
      <c r="G118" s="127"/>
      <c r="H118" s="26">
        <v>109</v>
      </c>
      <c r="I118" s="34">
        <f t="shared" si="46"/>
        <v>49583</v>
      </c>
      <c r="J118" s="137" t="e">
        <f t="shared" si="27"/>
        <v>#NUM!</v>
      </c>
      <c r="K118" s="138" t="e">
        <f t="shared" si="37"/>
        <v>#NUM!</v>
      </c>
      <c r="L118" s="140" t="e">
        <f t="shared" si="28"/>
        <v>#NUM!</v>
      </c>
      <c r="M118" s="139" t="e">
        <f t="shared" si="38"/>
        <v>#NUM!</v>
      </c>
      <c r="O118" s="26">
        <v>109</v>
      </c>
      <c r="P118" s="34">
        <f t="shared" si="47"/>
        <v>49583</v>
      </c>
      <c r="Q118" s="137" t="e">
        <f t="shared" si="29"/>
        <v>#NUM!</v>
      </c>
      <c r="R118" s="138" t="e">
        <f t="shared" si="39"/>
        <v>#NUM!</v>
      </c>
      <c r="S118" s="140" t="e">
        <f t="shared" si="30"/>
        <v>#NUM!</v>
      </c>
      <c r="T118" s="139" t="e">
        <f t="shared" si="40"/>
        <v>#NUM!</v>
      </c>
      <c r="V118" s="26">
        <v>109</v>
      </c>
      <c r="W118" s="34">
        <f t="shared" si="48"/>
        <v>49583</v>
      </c>
      <c r="X118" s="137" t="e">
        <f t="shared" si="31"/>
        <v>#NUM!</v>
      </c>
      <c r="Y118" s="138" t="e">
        <f t="shared" si="41"/>
        <v>#NUM!</v>
      </c>
      <c r="Z118" s="140" t="e">
        <f t="shared" si="32"/>
        <v>#NUM!</v>
      </c>
      <c r="AA118" s="139" t="e">
        <f t="shared" si="42"/>
        <v>#NUM!</v>
      </c>
      <c r="AC118" s="26">
        <v>109</v>
      </c>
      <c r="AD118" s="34">
        <f t="shared" si="49"/>
        <v>49583</v>
      </c>
      <c r="AE118" s="137" t="e">
        <f t="shared" si="33"/>
        <v>#VALUE!</v>
      </c>
      <c r="AF118" s="138" t="e">
        <f t="shared" si="43"/>
        <v>#VALUE!</v>
      </c>
      <c r="AG118" s="140" t="e">
        <f t="shared" si="34"/>
        <v>#VALUE!</v>
      </c>
      <c r="AH118" s="139" t="e">
        <f t="shared" si="44"/>
        <v>#VALUE!</v>
      </c>
    </row>
    <row r="119" spans="1:34" x14ac:dyDescent="0.45">
      <c r="A119" s="47">
        <v>110</v>
      </c>
      <c r="B119" s="34">
        <f t="shared" si="45"/>
        <v>49614</v>
      </c>
      <c r="C119" s="150" t="e">
        <f t="shared" si="25"/>
        <v>#NUM!</v>
      </c>
      <c r="D119" s="142" t="e">
        <f t="shared" si="35"/>
        <v>#NUM!</v>
      </c>
      <c r="E119" s="142" t="e">
        <f t="shared" si="26"/>
        <v>#NUM!</v>
      </c>
      <c r="F119" s="143" t="e">
        <f t="shared" si="36"/>
        <v>#NUM!</v>
      </c>
      <c r="G119" s="127"/>
      <c r="H119" s="33">
        <v>110</v>
      </c>
      <c r="I119" s="34">
        <f t="shared" si="46"/>
        <v>49614</v>
      </c>
      <c r="J119" s="141" t="e">
        <f t="shared" si="27"/>
        <v>#NUM!</v>
      </c>
      <c r="K119" s="142" t="e">
        <f t="shared" si="37"/>
        <v>#NUM!</v>
      </c>
      <c r="L119" s="144" t="e">
        <f t="shared" si="28"/>
        <v>#NUM!</v>
      </c>
      <c r="M119" s="143" t="e">
        <f t="shared" si="38"/>
        <v>#NUM!</v>
      </c>
      <c r="O119" s="33">
        <v>110</v>
      </c>
      <c r="P119" s="34">
        <f t="shared" si="47"/>
        <v>49614</v>
      </c>
      <c r="Q119" s="141" t="e">
        <f t="shared" si="29"/>
        <v>#NUM!</v>
      </c>
      <c r="R119" s="142" t="e">
        <f t="shared" si="39"/>
        <v>#NUM!</v>
      </c>
      <c r="S119" s="144" t="e">
        <f t="shared" si="30"/>
        <v>#NUM!</v>
      </c>
      <c r="T119" s="143" t="e">
        <f t="shared" si="40"/>
        <v>#NUM!</v>
      </c>
      <c r="V119" s="33">
        <v>110</v>
      </c>
      <c r="W119" s="34">
        <f t="shared" si="48"/>
        <v>49614</v>
      </c>
      <c r="X119" s="141" t="e">
        <f t="shared" si="31"/>
        <v>#NUM!</v>
      </c>
      <c r="Y119" s="142" t="e">
        <f t="shared" si="41"/>
        <v>#NUM!</v>
      </c>
      <c r="Z119" s="144" t="e">
        <f t="shared" si="32"/>
        <v>#NUM!</v>
      </c>
      <c r="AA119" s="143" t="e">
        <f t="shared" si="42"/>
        <v>#NUM!</v>
      </c>
      <c r="AC119" s="33">
        <v>110</v>
      </c>
      <c r="AD119" s="34">
        <f t="shared" si="49"/>
        <v>49614</v>
      </c>
      <c r="AE119" s="141" t="e">
        <f t="shared" si="33"/>
        <v>#VALUE!</v>
      </c>
      <c r="AF119" s="142" t="e">
        <f t="shared" si="43"/>
        <v>#VALUE!</v>
      </c>
      <c r="AG119" s="144" t="e">
        <f t="shared" si="34"/>
        <v>#VALUE!</v>
      </c>
      <c r="AH119" s="143" t="e">
        <f t="shared" si="44"/>
        <v>#VALUE!</v>
      </c>
    </row>
    <row r="120" spans="1:34" x14ac:dyDescent="0.45">
      <c r="A120" s="47">
        <v>111</v>
      </c>
      <c r="B120" s="34">
        <f t="shared" si="45"/>
        <v>49644</v>
      </c>
      <c r="C120" s="150" t="e">
        <f t="shared" si="25"/>
        <v>#NUM!</v>
      </c>
      <c r="D120" s="142" t="e">
        <f t="shared" si="35"/>
        <v>#NUM!</v>
      </c>
      <c r="E120" s="142" t="e">
        <f t="shared" si="26"/>
        <v>#NUM!</v>
      </c>
      <c r="F120" s="143" t="e">
        <f t="shared" si="36"/>
        <v>#NUM!</v>
      </c>
      <c r="G120" s="127"/>
      <c r="H120" s="33">
        <v>111</v>
      </c>
      <c r="I120" s="34">
        <f t="shared" si="46"/>
        <v>49644</v>
      </c>
      <c r="J120" s="141" t="e">
        <f t="shared" si="27"/>
        <v>#NUM!</v>
      </c>
      <c r="K120" s="142" t="e">
        <f t="shared" si="37"/>
        <v>#NUM!</v>
      </c>
      <c r="L120" s="144" t="e">
        <f t="shared" si="28"/>
        <v>#NUM!</v>
      </c>
      <c r="M120" s="143" t="e">
        <f t="shared" si="38"/>
        <v>#NUM!</v>
      </c>
      <c r="O120" s="33">
        <v>111</v>
      </c>
      <c r="P120" s="34">
        <f t="shared" si="47"/>
        <v>49644</v>
      </c>
      <c r="Q120" s="141" t="e">
        <f t="shared" si="29"/>
        <v>#NUM!</v>
      </c>
      <c r="R120" s="142" t="e">
        <f t="shared" si="39"/>
        <v>#NUM!</v>
      </c>
      <c r="S120" s="144" t="e">
        <f t="shared" si="30"/>
        <v>#NUM!</v>
      </c>
      <c r="T120" s="143" t="e">
        <f t="shared" si="40"/>
        <v>#NUM!</v>
      </c>
      <c r="V120" s="33">
        <v>111</v>
      </c>
      <c r="W120" s="34">
        <f t="shared" si="48"/>
        <v>49644</v>
      </c>
      <c r="X120" s="141" t="e">
        <f t="shared" si="31"/>
        <v>#NUM!</v>
      </c>
      <c r="Y120" s="142" t="e">
        <f t="shared" si="41"/>
        <v>#NUM!</v>
      </c>
      <c r="Z120" s="144" t="e">
        <f t="shared" si="32"/>
        <v>#NUM!</v>
      </c>
      <c r="AA120" s="143" t="e">
        <f t="shared" si="42"/>
        <v>#NUM!</v>
      </c>
      <c r="AC120" s="33">
        <v>111</v>
      </c>
      <c r="AD120" s="34">
        <f t="shared" si="49"/>
        <v>49644</v>
      </c>
      <c r="AE120" s="141" t="e">
        <f t="shared" si="33"/>
        <v>#VALUE!</v>
      </c>
      <c r="AF120" s="142" t="e">
        <f t="shared" si="43"/>
        <v>#VALUE!</v>
      </c>
      <c r="AG120" s="144" t="e">
        <f t="shared" si="34"/>
        <v>#VALUE!</v>
      </c>
      <c r="AH120" s="143" t="e">
        <f t="shared" si="44"/>
        <v>#VALUE!</v>
      </c>
    </row>
    <row r="121" spans="1:34" x14ac:dyDescent="0.45">
      <c r="A121" s="47">
        <v>112</v>
      </c>
      <c r="B121" s="34">
        <f t="shared" si="45"/>
        <v>49675</v>
      </c>
      <c r="C121" s="150" t="e">
        <f t="shared" si="25"/>
        <v>#NUM!</v>
      </c>
      <c r="D121" s="142" t="e">
        <f t="shared" si="35"/>
        <v>#NUM!</v>
      </c>
      <c r="E121" s="142" t="e">
        <f t="shared" si="26"/>
        <v>#NUM!</v>
      </c>
      <c r="F121" s="143" t="e">
        <f t="shared" si="36"/>
        <v>#NUM!</v>
      </c>
      <c r="G121" s="127"/>
      <c r="H121" s="33">
        <v>112</v>
      </c>
      <c r="I121" s="34">
        <f t="shared" si="46"/>
        <v>49675</v>
      </c>
      <c r="J121" s="141" t="e">
        <f t="shared" si="27"/>
        <v>#NUM!</v>
      </c>
      <c r="K121" s="142" t="e">
        <f t="shared" si="37"/>
        <v>#NUM!</v>
      </c>
      <c r="L121" s="144" t="e">
        <f t="shared" si="28"/>
        <v>#NUM!</v>
      </c>
      <c r="M121" s="143" t="e">
        <f t="shared" si="38"/>
        <v>#NUM!</v>
      </c>
      <c r="O121" s="33">
        <v>112</v>
      </c>
      <c r="P121" s="34">
        <f t="shared" si="47"/>
        <v>49675</v>
      </c>
      <c r="Q121" s="141" t="e">
        <f t="shared" si="29"/>
        <v>#NUM!</v>
      </c>
      <c r="R121" s="142" t="e">
        <f t="shared" si="39"/>
        <v>#NUM!</v>
      </c>
      <c r="S121" s="144" t="e">
        <f t="shared" si="30"/>
        <v>#NUM!</v>
      </c>
      <c r="T121" s="143" t="e">
        <f t="shared" si="40"/>
        <v>#NUM!</v>
      </c>
      <c r="V121" s="33">
        <v>112</v>
      </c>
      <c r="W121" s="34">
        <f t="shared" si="48"/>
        <v>49675</v>
      </c>
      <c r="X121" s="141" t="e">
        <f t="shared" si="31"/>
        <v>#NUM!</v>
      </c>
      <c r="Y121" s="142" t="e">
        <f t="shared" si="41"/>
        <v>#NUM!</v>
      </c>
      <c r="Z121" s="144" t="e">
        <f t="shared" si="32"/>
        <v>#NUM!</v>
      </c>
      <c r="AA121" s="143" t="e">
        <f t="shared" si="42"/>
        <v>#NUM!</v>
      </c>
      <c r="AC121" s="33">
        <v>112</v>
      </c>
      <c r="AD121" s="34">
        <f t="shared" si="49"/>
        <v>49675</v>
      </c>
      <c r="AE121" s="141" t="e">
        <f t="shared" si="33"/>
        <v>#VALUE!</v>
      </c>
      <c r="AF121" s="142" t="e">
        <f t="shared" si="43"/>
        <v>#VALUE!</v>
      </c>
      <c r="AG121" s="144" t="e">
        <f t="shared" si="34"/>
        <v>#VALUE!</v>
      </c>
      <c r="AH121" s="143" t="e">
        <f t="shared" si="44"/>
        <v>#VALUE!</v>
      </c>
    </row>
    <row r="122" spans="1:34" x14ac:dyDescent="0.45">
      <c r="A122" s="47">
        <v>113</v>
      </c>
      <c r="B122" s="34">
        <f t="shared" si="45"/>
        <v>49706</v>
      </c>
      <c r="C122" s="150" t="e">
        <f t="shared" si="25"/>
        <v>#NUM!</v>
      </c>
      <c r="D122" s="142" t="e">
        <f t="shared" si="35"/>
        <v>#NUM!</v>
      </c>
      <c r="E122" s="142" t="e">
        <f t="shared" si="26"/>
        <v>#NUM!</v>
      </c>
      <c r="F122" s="143" t="e">
        <f t="shared" si="36"/>
        <v>#NUM!</v>
      </c>
      <c r="G122" s="127"/>
      <c r="H122" s="33">
        <v>113</v>
      </c>
      <c r="I122" s="34">
        <f t="shared" si="46"/>
        <v>49706</v>
      </c>
      <c r="J122" s="141" t="e">
        <f t="shared" si="27"/>
        <v>#NUM!</v>
      </c>
      <c r="K122" s="142" t="e">
        <f t="shared" si="37"/>
        <v>#NUM!</v>
      </c>
      <c r="L122" s="144" t="e">
        <f t="shared" si="28"/>
        <v>#NUM!</v>
      </c>
      <c r="M122" s="143" t="e">
        <f t="shared" si="38"/>
        <v>#NUM!</v>
      </c>
      <c r="O122" s="33">
        <v>113</v>
      </c>
      <c r="P122" s="34">
        <f t="shared" si="47"/>
        <v>49706</v>
      </c>
      <c r="Q122" s="141" t="e">
        <f t="shared" si="29"/>
        <v>#NUM!</v>
      </c>
      <c r="R122" s="142" t="e">
        <f t="shared" si="39"/>
        <v>#NUM!</v>
      </c>
      <c r="S122" s="144" t="e">
        <f t="shared" si="30"/>
        <v>#NUM!</v>
      </c>
      <c r="T122" s="143" t="e">
        <f t="shared" si="40"/>
        <v>#NUM!</v>
      </c>
      <c r="V122" s="33">
        <v>113</v>
      </c>
      <c r="W122" s="34">
        <f t="shared" si="48"/>
        <v>49706</v>
      </c>
      <c r="X122" s="141" t="e">
        <f t="shared" si="31"/>
        <v>#NUM!</v>
      </c>
      <c r="Y122" s="142" t="e">
        <f t="shared" si="41"/>
        <v>#NUM!</v>
      </c>
      <c r="Z122" s="144" t="e">
        <f t="shared" si="32"/>
        <v>#NUM!</v>
      </c>
      <c r="AA122" s="143" t="e">
        <f t="shared" si="42"/>
        <v>#NUM!</v>
      </c>
      <c r="AC122" s="33">
        <v>113</v>
      </c>
      <c r="AD122" s="34">
        <f t="shared" si="49"/>
        <v>49706</v>
      </c>
      <c r="AE122" s="141" t="e">
        <f t="shared" si="33"/>
        <v>#VALUE!</v>
      </c>
      <c r="AF122" s="142" t="e">
        <f t="shared" si="43"/>
        <v>#VALUE!</v>
      </c>
      <c r="AG122" s="144" t="e">
        <f t="shared" si="34"/>
        <v>#VALUE!</v>
      </c>
      <c r="AH122" s="143" t="e">
        <f t="shared" si="44"/>
        <v>#VALUE!</v>
      </c>
    </row>
    <row r="123" spans="1:34" x14ac:dyDescent="0.45">
      <c r="A123" s="47">
        <v>114</v>
      </c>
      <c r="B123" s="34">
        <f t="shared" si="45"/>
        <v>49735</v>
      </c>
      <c r="C123" s="150" t="e">
        <f t="shared" si="25"/>
        <v>#NUM!</v>
      </c>
      <c r="D123" s="142" t="e">
        <f t="shared" si="35"/>
        <v>#NUM!</v>
      </c>
      <c r="E123" s="142" t="e">
        <f t="shared" si="26"/>
        <v>#NUM!</v>
      </c>
      <c r="F123" s="143" t="e">
        <f t="shared" si="36"/>
        <v>#NUM!</v>
      </c>
      <c r="G123" s="127"/>
      <c r="H123" s="33">
        <v>114</v>
      </c>
      <c r="I123" s="34">
        <f t="shared" si="46"/>
        <v>49735</v>
      </c>
      <c r="J123" s="141" t="e">
        <f t="shared" si="27"/>
        <v>#NUM!</v>
      </c>
      <c r="K123" s="142" t="e">
        <f t="shared" si="37"/>
        <v>#NUM!</v>
      </c>
      <c r="L123" s="144" t="e">
        <f t="shared" si="28"/>
        <v>#NUM!</v>
      </c>
      <c r="M123" s="143" t="e">
        <f t="shared" si="38"/>
        <v>#NUM!</v>
      </c>
      <c r="O123" s="33">
        <v>114</v>
      </c>
      <c r="P123" s="34">
        <f t="shared" si="47"/>
        <v>49735</v>
      </c>
      <c r="Q123" s="141" t="e">
        <f t="shared" si="29"/>
        <v>#NUM!</v>
      </c>
      <c r="R123" s="142" t="e">
        <f t="shared" si="39"/>
        <v>#NUM!</v>
      </c>
      <c r="S123" s="144" t="e">
        <f t="shared" si="30"/>
        <v>#NUM!</v>
      </c>
      <c r="T123" s="143" t="e">
        <f t="shared" si="40"/>
        <v>#NUM!</v>
      </c>
      <c r="V123" s="33">
        <v>114</v>
      </c>
      <c r="W123" s="34">
        <f t="shared" si="48"/>
        <v>49735</v>
      </c>
      <c r="X123" s="141" t="e">
        <f t="shared" si="31"/>
        <v>#NUM!</v>
      </c>
      <c r="Y123" s="142" t="e">
        <f t="shared" si="41"/>
        <v>#NUM!</v>
      </c>
      <c r="Z123" s="144" t="e">
        <f t="shared" si="32"/>
        <v>#NUM!</v>
      </c>
      <c r="AA123" s="143" t="e">
        <f t="shared" si="42"/>
        <v>#NUM!</v>
      </c>
      <c r="AC123" s="33">
        <v>114</v>
      </c>
      <c r="AD123" s="34">
        <f t="shared" si="49"/>
        <v>49735</v>
      </c>
      <c r="AE123" s="141" t="e">
        <f t="shared" si="33"/>
        <v>#VALUE!</v>
      </c>
      <c r="AF123" s="142" t="e">
        <f t="shared" si="43"/>
        <v>#VALUE!</v>
      </c>
      <c r="AG123" s="144" t="e">
        <f t="shared" si="34"/>
        <v>#VALUE!</v>
      </c>
      <c r="AH123" s="143" t="e">
        <f t="shared" si="44"/>
        <v>#VALUE!</v>
      </c>
    </row>
    <row r="124" spans="1:34" x14ac:dyDescent="0.45">
      <c r="A124" s="47">
        <v>115</v>
      </c>
      <c r="B124" s="34">
        <f t="shared" si="45"/>
        <v>49766</v>
      </c>
      <c r="C124" s="150" t="e">
        <f t="shared" si="25"/>
        <v>#NUM!</v>
      </c>
      <c r="D124" s="142" t="e">
        <f t="shared" si="35"/>
        <v>#NUM!</v>
      </c>
      <c r="E124" s="142" t="e">
        <f t="shared" si="26"/>
        <v>#NUM!</v>
      </c>
      <c r="F124" s="143" t="e">
        <f t="shared" si="36"/>
        <v>#NUM!</v>
      </c>
      <c r="G124" s="127"/>
      <c r="H124" s="33">
        <v>115</v>
      </c>
      <c r="I124" s="34">
        <f t="shared" si="46"/>
        <v>49766</v>
      </c>
      <c r="J124" s="141" t="e">
        <f t="shared" si="27"/>
        <v>#NUM!</v>
      </c>
      <c r="K124" s="142" t="e">
        <f t="shared" si="37"/>
        <v>#NUM!</v>
      </c>
      <c r="L124" s="144" t="e">
        <f t="shared" si="28"/>
        <v>#NUM!</v>
      </c>
      <c r="M124" s="143" t="e">
        <f t="shared" si="38"/>
        <v>#NUM!</v>
      </c>
      <c r="O124" s="33">
        <v>115</v>
      </c>
      <c r="P124" s="34">
        <f t="shared" si="47"/>
        <v>49766</v>
      </c>
      <c r="Q124" s="141" t="e">
        <f t="shared" si="29"/>
        <v>#NUM!</v>
      </c>
      <c r="R124" s="142" t="e">
        <f t="shared" si="39"/>
        <v>#NUM!</v>
      </c>
      <c r="S124" s="144" t="e">
        <f t="shared" si="30"/>
        <v>#NUM!</v>
      </c>
      <c r="T124" s="143" t="e">
        <f t="shared" si="40"/>
        <v>#NUM!</v>
      </c>
      <c r="V124" s="33">
        <v>115</v>
      </c>
      <c r="W124" s="34">
        <f t="shared" si="48"/>
        <v>49766</v>
      </c>
      <c r="X124" s="141" t="e">
        <f t="shared" si="31"/>
        <v>#NUM!</v>
      </c>
      <c r="Y124" s="142" t="e">
        <f t="shared" si="41"/>
        <v>#NUM!</v>
      </c>
      <c r="Z124" s="144" t="e">
        <f t="shared" si="32"/>
        <v>#NUM!</v>
      </c>
      <c r="AA124" s="143" t="e">
        <f t="shared" si="42"/>
        <v>#NUM!</v>
      </c>
      <c r="AC124" s="33">
        <v>115</v>
      </c>
      <c r="AD124" s="34">
        <f t="shared" si="49"/>
        <v>49766</v>
      </c>
      <c r="AE124" s="141" t="e">
        <f t="shared" si="33"/>
        <v>#VALUE!</v>
      </c>
      <c r="AF124" s="142" t="e">
        <f t="shared" si="43"/>
        <v>#VALUE!</v>
      </c>
      <c r="AG124" s="144" t="e">
        <f t="shared" si="34"/>
        <v>#VALUE!</v>
      </c>
      <c r="AH124" s="143" t="e">
        <f t="shared" si="44"/>
        <v>#VALUE!</v>
      </c>
    </row>
    <row r="125" spans="1:34" x14ac:dyDescent="0.45">
      <c r="A125" s="47">
        <v>116</v>
      </c>
      <c r="B125" s="34">
        <f t="shared" si="45"/>
        <v>49796</v>
      </c>
      <c r="C125" s="150" t="e">
        <f t="shared" si="25"/>
        <v>#NUM!</v>
      </c>
      <c r="D125" s="142" t="e">
        <f t="shared" si="35"/>
        <v>#NUM!</v>
      </c>
      <c r="E125" s="142" t="e">
        <f t="shared" si="26"/>
        <v>#NUM!</v>
      </c>
      <c r="F125" s="143" t="e">
        <f t="shared" si="36"/>
        <v>#NUM!</v>
      </c>
      <c r="G125" s="127"/>
      <c r="H125" s="33">
        <v>116</v>
      </c>
      <c r="I125" s="34">
        <f t="shared" si="46"/>
        <v>49796</v>
      </c>
      <c r="J125" s="141" t="e">
        <f t="shared" si="27"/>
        <v>#NUM!</v>
      </c>
      <c r="K125" s="142" t="e">
        <f t="shared" si="37"/>
        <v>#NUM!</v>
      </c>
      <c r="L125" s="144" t="e">
        <f t="shared" si="28"/>
        <v>#NUM!</v>
      </c>
      <c r="M125" s="143" t="e">
        <f t="shared" si="38"/>
        <v>#NUM!</v>
      </c>
      <c r="O125" s="33">
        <v>116</v>
      </c>
      <c r="P125" s="34">
        <f t="shared" si="47"/>
        <v>49796</v>
      </c>
      <c r="Q125" s="141" t="e">
        <f t="shared" si="29"/>
        <v>#NUM!</v>
      </c>
      <c r="R125" s="142" t="e">
        <f t="shared" si="39"/>
        <v>#NUM!</v>
      </c>
      <c r="S125" s="144" t="e">
        <f t="shared" si="30"/>
        <v>#NUM!</v>
      </c>
      <c r="T125" s="143" t="e">
        <f t="shared" si="40"/>
        <v>#NUM!</v>
      </c>
      <c r="V125" s="33">
        <v>116</v>
      </c>
      <c r="W125" s="34">
        <f t="shared" si="48"/>
        <v>49796</v>
      </c>
      <c r="X125" s="141" t="e">
        <f t="shared" si="31"/>
        <v>#NUM!</v>
      </c>
      <c r="Y125" s="142" t="e">
        <f t="shared" si="41"/>
        <v>#NUM!</v>
      </c>
      <c r="Z125" s="144" t="e">
        <f t="shared" si="32"/>
        <v>#NUM!</v>
      </c>
      <c r="AA125" s="143" t="e">
        <f t="shared" si="42"/>
        <v>#NUM!</v>
      </c>
      <c r="AC125" s="33">
        <v>116</v>
      </c>
      <c r="AD125" s="34">
        <f t="shared" si="49"/>
        <v>49796</v>
      </c>
      <c r="AE125" s="141" t="e">
        <f t="shared" si="33"/>
        <v>#VALUE!</v>
      </c>
      <c r="AF125" s="142" t="e">
        <f t="shared" si="43"/>
        <v>#VALUE!</v>
      </c>
      <c r="AG125" s="144" t="e">
        <f t="shared" si="34"/>
        <v>#VALUE!</v>
      </c>
      <c r="AH125" s="143" t="e">
        <f t="shared" si="44"/>
        <v>#VALUE!</v>
      </c>
    </row>
    <row r="126" spans="1:34" x14ac:dyDescent="0.45">
      <c r="A126" s="47">
        <v>117</v>
      </c>
      <c r="B126" s="34">
        <f t="shared" si="45"/>
        <v>49827</v>
      </c>
      <c r="C126" s="150" t="e">
        <f t="shared" si="25"/>
        <v>#NUM!</v>
      </c>
      <c r="D126" s="142" t="e">
        <f t="shared" si="35"/>
        <v>#NUM!</v>
      </c>
      <c r="E126" s="142" t="e">
        <f t="shared" si="26"/>
        <v>#NUM!</v>
      </c>
      <c r="F126" s="143" t="e">
        <f t="shared" si="36"/>
        <v>#NUM!</v>
      </c>
      <c r="G126" s="127"/>
      <c r="H126" s="33">
        <v>117</v>
      </c>
      <c r="I126" s="34">
        <f t="shared" si="46"/>
        <v>49827</v>
      </c>
      <c r="J126" s="141" t="e">
        <f t="shared" si="27"/>
        <v>#NUM!</v>
      </c>
      <c r="K126" s="142" t="e">
        <f t="shared" si="37"/>
        <v>#NUM!</v>
      </c>
      <c r="L126" s="144" t="e">
        <f t="shared" si="28"/>
        <v>#NUM!</v>
      </c>
      <c r="M126" s="143" t="e">
        <f t="shared" si="38"/>
        <v>#NUM!</v>
      </c>
      <c r="O126" s="33">
        <v>117</v>
      </c>
      <c r="P126" s="34">
        <f t="shared" si="47"/>
        <v>49827</v>
      </c>
      <c r="Q126" s="141" t="e">
        <f t="shared" si="29"/>
        <v>#NUM!</v>
      </c>
      <c r="R126" s="142" t="e">
        <f t="shared" si="39"/>
        <v>#NUM!</v>
      </c>
      <c r="S126" s="144" t="e">
        <f t="shared" si="30"/>
        <v>#NUM!</v>
      </c>
      <c r="T126" s="143" t="e">
        <f t="shared" si="40"/>
        <v>#NUM!</v>
      </c>
      <c r="V126" s="33">
        <v>117</v>
      </c>
      <c r="W126" s="34">
        <f t="shared" si="48"/>
        <v>49827</v>
      </c>
      <c r="X126" s="141" t="e">
        <f t="shared" si="31"/>
        <v>#NUM!</v>
      </c>
      <c r="Y126" s="142" t="e">
        <f t="shared" si="41"/>
        <v>#NUM!</v>
      </c>
      <c r="Z126" s="144" t="e">
        <f t="shared" si="32"/>
        <v>#NUM!</v>
      </c>
      <c r="AA126" s="143" t="e">
        <f t="shared" si="42"/>
        <v>#NUM!</v>
      </c>
      <c r="AC126" s="33">
        <v>117</v>
      </c>
      <c r="AD126" s="34">
        <f t="shared" si="49"/>
        <v>49827</v>
      </c>
      <c r="AE126" s="141" t="e">
        <f t="shared" si="33"/>
        <v>#VALUE!</v>
      </c>
      <c r="AF126" s="142" t="e">
        <f t="shared" si="43"/>
        <v>#VALUE!</v>
      </c>
      <c r="AG126" s="144" t="e">
        <f t="shared" si="34"/>
        <v>#VALUE!</v>
      </c>
      <c r="AH126" s="143" t="e">
        <f t="shared" si="44"/>
        <v>#VALUE!</v>
      </c>
    </row>
    <row r="127" spans="1:34" x14ac:dyDescent="0.45">
      <c r="A127" s="47">
        <v>118</v>
      </c>
      <c r="B127" s="34">
        <f t="shared" si="45"/>
        <v>49857</v>
      </c>
      <c r="C127" s="150" t="e">
        <f t="shared" si="25"/>
        <v>#NUM!</v>
      </c>
      <c r="D127" s="142" t="e">
        <f t="shared" si="35"/>
        <v>#NUM!</v>
      </c>
      <c r="E127" s="142" t="e">
        <f t="shared" si="26"/>
        <v>#NUM!</v>
      </c>
      <c r="F127" s="143" t="e">
        <f t="shared" si="36"/>
        <v>#NUM!</v>
      </c>
      <c r="G127" s="127"/>
      <c r="H127" s="33">
        <v>118</v>
      </c>
      <c r="I127" s="34">
        <f t="shared" si="46"/>
        <v>49857</v>
      </c>
      <c r="J127" s="141" t="e">
        <f t="shared" si="27"/>
        <v>#NUM!</v>
      </c>
      <c r="K127" s="142" t="e">
        <f t="shared" si="37"/>
        <v>#NUM!</v>
      </c>
      <c r="L127" s="144" t="e">
        <f t="shared" si="28"/>
        <v>#NUM!</v>
      </c>
      <c r="M127" s="143" t="e">
        <f t="shared" si="38"/>
        <v>#NUM!</v>
      </c>
      <c r="O127" s="33">
        <v>118</v>
      </c>
      <c r="P127" s="34">
        <f t="shared" si="47"/>
        <v>49857</v>
      </c>
      <c r="Q127" s="141" t="e">
        <f t="shared" si="29"/>
        <v>#NUM!</v>
      </c>
      <c r="R127" s="142" t="e">
        <f t="shared" si="39"/>
        <v>#NUM!</v>
      </c>
      <c r="S127" s="144" t="e">
        <f t="shared" si="30"/>
        <v>#NUM!</v>
      </c>
      <c r="T127" s="143" t="e">
        <f t="shared" si="40"/>
        <v>#NUM!</v>
      </c>
      <c r="V127" s="33">
        <v>118</v>
      </c>
      <c r="W127" s="34">
        <f t="shared" si="48"/>
        <v>49857</v>
      </c>
      <c r="X127" s="141" t="e">
        <f t="shared" si="31"/>
        <v>#NUM!</v>
      </c>
      <c r="Y127" s="142" t="e">
        <f t="shared" si="41"/>
        <v>#NUM!</v>
      </c>
      <c r="Z127" s="144" t="e">
        <f t="shared" si="32"/>
        <v>#NUM!</v>
      </c>
      <c r="AA127" s="143" t="e">
        <f t="shared" si="42"/>
        <v>#NUM!</v>
      </c>
      <c r="AC127" s="33">
        <v>118</v>
      </c>
      <c r="AD127" s="34">
        <f t="shared" si="49"/>
        <v>49857</v>
      </c>
      <c r="AE127" s="141" t="e">
        <f t="shared" si="33"/>
        <v>#VALUE!</v>
      </c>
      <c r="AF127" s="142" t="e">
        <f t="shared" si="43"/>
        <v>#VALUE!</v>
      </c>
      <c r="AG127" s="144" t="e">
        <f t="shared" si="34"/>
        <v>#VALUE!</v>
      </c>
      <c r="AH127" s="143" t="e">
        <f t="shared" si="44"/>
        <v>#VALUE!</v>
      </c>
    </row>
    <row r="128" spans="1:34" x14ac:dyDescent="0.45">
      <c r="A128" s="47">
        <v>119</v>
      </c>
      <c r="B128" s="34">
        <f t="shared" si="45"/>
        <v>49888</v>
      </c>
      <c r="C128" s="150" t="e">
        <f t="shared" si="25"/>
        <v>#NUM!</v>
      </c>
      <c r="D128" s="142" t="e">
        <f t="shared" si="35"/>
        <v>#NUM!</v>
      </c>
      <c r="E128" s="142" t="e">
        <f t="shared" si="26"/>
        <v>#NUM!</v>
      </c>
      <c r="F128" s="143" t="e">
        <f t="shared" si="36"/>
        <v>#NUM!</v>
      </c>
      <c r="G128" s="127"/>
      <c r="H128" s="33">
        <v>119</v>
      </c>
      <c r="I128" s="34">
        <f t="shared" si="46"/>
        <v>49888</v>
      </c>
      <c r="J128" s="141" t="e">
        <f t="shared" si="27"/>
        <v>#NUM!</v>
      </c>
      <c r="K128" s="142" t="e">
        <f t="shared" si="37"/>
        <v>#NUM!</v>
      </c>
      <c r="L128" s="144" t="e">
        <f t="shared" si="28"/>
        <v>#NUM!</v>
      </c>
      <c r="M128" s="143" t="e">
        <f t="shared" si="38"/>
        <v>#NUM!</v>
      </c>
      <c r="O128" s="33">
        <v>119</v>
      </c>
      <c r="P128" s="34">
        <f t="shared" si="47"/>
        <v>49888</v>
      </c>
      <c r="Q128" s="141" t="e">
        <f t="shared" si="29"/>
        <v>#NUM!</v>
      </c>
      <c r="R128" s="142" t="e">
        <f t="shared" si="39"/>
        <v>#NUM!</v>
      </c>
      <c r="S128" s="144" t="e">
        <f t="shared" si="30"/>
        <v>#NUM!</v>
      </c>
      <c r="T128" s="143" t="e">
        <f t="shared" si="40"/>
        <v>#NUM!</v>
      </c>
      <c r="V128" s="33">
        <v>119</v>
      </c>
      <c r="W128" s="34">
        <f t="shared" si="48"/>
        <v>49888</v>
      </c>
      <c r="X128" s="141" t="e">
        <f t="shared" si="31"/>
        <v>#NUM!</v>
      </c>
      <c r="Y128" s="142" t="e">
        <f t="shared" si="41"/>
        <v>#NUM!</v>
      </c>
      <c r="Z128" s="144" t="e">
        <f t="shared" si="32"/>
        <v>#NUM!</v>
      </c>
      <c r="AA128" s="143" t="e">
        <f t="shared" si="42"/>
        <v>#NUM!</v>
      </c>
      <c r="AC128" s="33">
        <v>119</v>
      </c>
      <c r="AD128" s="34">
        <f t="shared" si="49"/>
        <v>49888</v>
      </c>
      <c r="AE128" s="141" t="e">
        <f t="shared" si="33"/>
        <v>#VALUE!</v>
      </c>
      <c r="AF128" s="142" t="e">
        <f t="shared" si="43"/>
        <v>#VALUE!</v>
      </c>
      <c r="AG128" s="144" t="e">
        <f t="shared" si="34"/>
        <v>#VALUE!</v>
      </c>
      <c r="AH128" s="143" t="e">
        <f t="shared" si="44"/>
        <v>#VALUE!</v>
      </c>
    </row>
    <row r="129" spans="1:34" ht="14.65" thickBot="1" x14ac:dyDescent="0.5">
      <c r="A129" s="47">
        <v>120</v>
      </c>
      <c r="B129" s="34">
        <f t="shared" si="45"/>
        <v>49919</v>
      </c>
      <c r="C129" s="151" t="e">
        <f t="shared" si="25"/>
        <v>#NUM!</v>
      </c>
      <c r="D129" s="146" t="e">
        <f t="shared" si="35"/>
        <v>#NUM!</v>
      </c>
      <c r="E129" s="146" t="e">
        <f t="shared" si="26"/>
        <v>#NUM!</v>
      </c>
      <c r="F129" s="147" t="e">
        <f t="shared" si="36"/>
        <v>#NUM!</v>
      </c>
      <c r="G129" s="127"/>
      <c r="H129" s="40">
        <v>120</v>
      </c>
      <c r="I129" s="34">
        <f t="shared" si="46"/>
        <v>49919</v>
      </c>
      <c r="J129" s="145" t="e">
        <f t="shared" si="27"/>
        <v>#NUM!</v>
      </c>
      <c r="K129" s="146" t="e">
        <f t="shared" si="37"/>
        <v>#NUM!</v>
      </c>
      <c r="L129" s="148" t="e">
        <f t="shared" si="28"/>
        <v>#NUM!</v>
      </c>
      <c r="M129" s="147" t="e">
        <f t="shared" si="38"/>
        <v>#NUM!</v>
      </c>
      <c r="O129" s="40">
        <v>120</v>
      </c>
      <c r="P129" s="34">
        <f t="shared" si="47"/>
        <v>49919</v>
      </c>
      <c r="Q129" s="145" t="e">
        <f t="shared" si="29"/>
        <v>#NUM!</v>
      </c>
      <c r="R129" s="146" t="e">
        <f t="shared" si="39"/>
        <v>#NUM!</v>
      </c>
      <c r="S129" s="148" t="e">
        <f t="shared" si="30"/>
        <v>#NUM!</v>
      </c>
      <c r="T129" s="147" t="e">
        <f t="shared" si="40"/>
        <v>#NUM!</v>
      </c>
      <c r="V129" s="40">
        <v>120</v>
      </c>
      <c r="W129" s="34">
        <f t="shared" si="48"/>
        <v>49919</v>
      </c>
      <c r="X129" s="145" t="e">
        <f t="shared" si="31"/>
        <v>#NUM!</v>
      </c>
      <c r="Y129" s="146" t="e">
        <f t="shared" si="41"/>
        <v>#NUM!</v>
      </c>
      <c r="Z129" s="148" t="e">
        <f t="shared" si="32"/>
        <v>#NUM!</v>
      </c>
      <c r="AA129" s="147" t="e">
        <f t="shared" si="42"/>
        <v>#NUM!</v>
      </c>
      <c r="AC129" s="40">
        <v>120</v>
      </c>
      <c r="AD129" s="34">
        <f t="shared" si="49"/>
        <v>49919</v>
      </c>
      <c r="AE129" s="145" t="e">
        <f t="shared" si="33"/>
        <v>#VALUE!</v>
      </c>
      <c r="AF129" s="146" t="e">
        <f t="shared" si="43"/>
        <v>#VALUE!</v>
      </c>
      <c r="AG129" s="148" t="e">
        <f t="shared" si="34"/>
        <v>#VALUE!</v>
      </c>
      <c r="AH129" s="147" t="e">
        <f t="shared" si="44"/>
        <v>#VALUE!</v>
      </c>
    </row>
    <row r="130" spans="1:34" x14ac:dyDescent="0.45">
      <c r="A130" s="51">
        <v>121</v>
      </c>
      <c r="B130" s="52">
        <f t="shared" si="45"/>
        <v>49949</v>
      </c>
      <c r="C130" s="152" t="e">
        <f t="shared" si="25"/>
        <v>#NUM!</v>
      </c>
      <c r="D130" s="138" t="e">
        <f t="shared" si="35"/>
        <v>#NUM!</v>
      </c>
      <c r="E130" s="138" t="e">
        <f t="shared" si="26"/>
        <v>#NUM!</v>
      </c>
      <c r="F130" s="139" t="e">
        <f t="shared" si="36"/>
        <v>#NUM!</v>
      </c>
      <c r="G130" s="127"/>
      <c r="H130" s="26">
        <v>121</v>
      </c>
      <c r="I130" s="52">
        <f t="shared" si="46"/>
        <v>49949</v>
      </c>
      <c r="J130" s="137" t="e">
        <f t="shared" si="27"/>
        <v>#NUM!</v>
      </c>
      <c r="K130" s="138" t="e">
        <f t="shared" si="37"/>
        <v>#NUM!</v>
      </c>
      <c r="L130" s="140" t="e">
        <f t="shared" si="28"/>
        <v>#NUM!</v>
      </c>
      <c r="M130" s="139" t="e">
        <f t="shared" si="38"/>
        <v>#NUM!</v>
      </c>
      <c r="O130" s="26">
        <v>121</v>
      </c>
      <c r="P130" s="52">
        <f t="shared" si="47"/>
        <v>49949</v>
      </c>
      <c r="Q130" s="137" t="e">
        <f t="shared" si="29"/>
        <v>#NUM!</v>
      </c>
      <c r="R130" s="138" t="e">
        <f t="shared" si="39"/>
        <v>#NUM!</v>
      </c>
      <c r="S130" s="140" t="e">
        <f t="shared" si="30"/>
        <v>#NUM!</v>
      </c>
      <c r="T130" s="139" t="e">
        <f t="shared" si="40"/>
        <v>#NUM!</v>
      </c>
      <c r="V130" s="26">
        <v>121</v>
      </c>
      <c r="W130" s="52">
        <f t="shared" si="48"/>
        <v>49949</v>
      </c>
      <c r="X130" s="137" t="e">
        <f t="shared" si="31"/>
        <v>#NUM!</v>
      </c>
      <c r="Y130" s="138" t="e">
        <f t="shared" si="41"/>
        <v>#NUM!</v>
      </c>
      <c r="Z130" s="140" t="e">
        <f t="shared" si="32"/>
        <v>#NUM!</v>
      </c>
      <c r="AA130" s="139" t="e">
        <f t="shared" si="42"/>
        <v>#NUM!</v>
      </c>
      <c r="AC130" s="26">
        <v>121</v>
      </c>
      <c r="AD130" s="52">
        <f t="shared" si="49"/>
        <v>49949</v>
      </c>
      <c r="AE130" s="137" t="e">
        <f t="shared" si="33"/>
        <v>#VALUE!</v>
      </c>
      <c r="AF130" s="138" t="e">
        <f t="shared" si="43"/>
        <v>#VALUE!</v>
      </c>
      <c r="AG130" s="140" t="e">
        <f t="shared" si="34"/>
        <v>#VALUE!</v>
      </c>
      <c r="AH130" s="139" t="e">
        <f t="shared" si="44"/>
        <v>#VALUE!</v>
      </c>
    </row>
    <row r="131" spans="1:34" x14ac:dyDescent="0.45">
      <c r="A131" s="47">
        <v>122</v>
      </c>
      <c r="B131" s="34">
        <f t="shared" si="45"/>
        <v>49980</v>
      </c>
      <c r="C131" s="150" t="e">
        <f t="shared" si="25"/>
        <v>#NUM!</v>
      </c>
      <c r="D131" s="142" t="e">
        <f t="shared" si="35"/>
        <v>#NUM!</v>
      </c>
      <c r="E131" s="142" t="e">
        <f t="shared" si="26"/>
        <v>#NUM!</v>
      </c>
      <c r="F131" s="143" t="e">
        <f t="shared" si="36"/>
        <v>#NUM!</v>
      </c>
      <c r="G131" s="127"/>
      <c r="H131" s="33">
        <v>122</v>
      </c>
      <c r="I131" s="34">
        <f t="shared" si="46"/>
        <v>49980</v>
      </c>
      <c r="J131" s="141" t="e">
        <f t="shared" si="27"/>
        <v>#NUM!</v>
      </c>
      <c r="K131" s="142" t="e">
        <f t="shared" si="37"/>
        <v>#NUM!</v>
      </c>
      <c r="L131" s="144" t="e">
        <f t="shared" si="28"/>
        <v>#NUM!</v>
      </c>
      <c r="M131" s="143" t="e">
        <f t="shared" si="38"/>
        <v>#NUM!</v>
      </c>
      <c r="O131" s="33">
        <v>122</v>
      </c>
      <c r="P131" s="34">
        <f t="shared" si="47"/>
        <v>49980</v>
      </c>
      <c r="Q131" s="141" t="e">
        <f t="shared" si="29"/>
        <v>#NUM!</v>
      </c>
      <c r="R131" s="142" t="e">
        <f t="shared" si="39"/>
        <v>#NUM!</v>
      </c>
      <c r="S131" s="144" t="e">
        <f t="shared" si="30"/>
        <v>#NUM!</v>
      </c>
      <c r="T131" s="143" t="e">
        <f t="shared" si="40"/>
        <v>#NUM!</v>
      </c>
      <c r="V131" s="33">
        <v>122</v>
      </c>
      <c r="W131" s="34">
        <f t="shared" si="48"/>
        <v>49980</v>
      </c>
      <c r="X131" s="141" t="e">
        <f t="shared" si="31"/>
        <v>#NUM!</v>
      </c>
      <c r="Y131" s="142" t="e">
        <f t="shared" si="41"/>
        <v>#NUM!</v>
      </c>
      <c r="Z131" s="144" t="e">
        <f t="shared" si="32"/>
        <v>#NUM!</v>
      </c>
      <c r="AA131" s="143" t="e">
        <f t="shared" si="42"/>
        <v>#NUM!</v>
      </c>
      <c r="AC131" s="33">
        <v>122</v>
      </c>
      <c r="AD131" s="34">
        <f t="shared" si="49"/>
        <v>49980</v>
      </c>
      <c r="AE131" s="141" t="e">
        <f t="shared" si="33"/>
        <v>#VALUE!</v>
      </c>
      <c r="AF131" s="142" t="e">
        <f t="shared" si="43"/>
        <v>#VALUE!</v>
      </c>
      <c r="AG131" s="144" t="e">
        <f t="shared" si="34"/>
        <v>#VALUE!</v>
      </c>
      <c r="AH131" s="143" t="e">
        <f t="shared" si="44"/>
        <v>#VALUE!</v>
      </c>
    </row>
    <row r="132" spans="1:34" x14ac:dyDescent="0.45">
      <c r="A132" s="47">
        <v>123</v>
      </c>
      <c r="B132" s="34">
        <f t="shared" si="45"/>
        <v>50010</v>
      </c>
      <c r="C132" s="150" t="e">
        <f t="shared" si="25"/>
        <v>#NUM!</v>
      </c>
      <c r="D132" s="142" t="e">
        <f t="shared" si="35"/>
        <v>#NUM!</v>
      </c>
      <c r="E132" s="142" t="e">
        <f t="shared" si="26"/>
        <v>#NUM!</v>
      </c>
      <c r="F132" s="143" t="e">
        <f t="shared" si="36"/>
        <v>#NUM!</v>
      </c>
      <c r="G132" s="127"/>
      <c r="H132" s="33">
        <v>123</v>
      </c>
      <c r="I132" s="34">
        <f t="shared" si="46"/>
        <v>50010</v>
      </c>
      <c r="J132" s="141" t="e">
        <f t="shared" si="27"/>
        <v>#NUM!</v>
      </c>
      <c r="K132" s="142" t="e">
        <f t="shared" si="37"/>
        <v>#NUM!</v>
      </c>
      <c r="L132" s="144" t="e">
        <f t="shared" si="28"/>
        <v>#NUM!</v>
      </c>
      <c r="M132" s="143" t="e">
        <f t="shared" si="38"/>
        <v>#NUM!</v>
      </c>
      <c r="O132" s="33">
        <v>123</v>
      </c>
      <c r="P132" s="34">
        <f t="shared" si="47"/>
        <v>50010</v>
      </c>
      <c r="Q132" s="141" t="e">
        <f t="shared" si="29"/>
        <v>#NUM!</v>
      </c>
      <c r="R132" s="142" t="e">
        <f t="shared" si="39"/>
        <v>#NUM!</v>
      </c>
      <c r="S132" s="144" t="e">
        <f t="shared" si="30"/>
        <v>#NUM!</v>
      </c>
      <c r="T132" s="143" t="e">
        <f t="shared" si="40"/>
        <v>#NUM!</v>
      </c>
      <c r="V132" s="33">
        <v>123</v>
      </c>
      <c r="W132" s="34">
        <f t="shared" si="48"/>
        <v>50010</v>
      </c>
      <c r="X132" s="141" t="e">
        <f t="shared" si="31"/>
        <v>#NUM!</v>
      </c>
      <c r="Y132" s="142" t="e">
        <f t="shared" si="41"/>
        <v>#NUM!</v>
      </c>
      <c r="Z132" s="144" t="e">
        <f t="shared" si="32"/>
        <v>#NUM!</v>
      </c>
      <c r="AA132" s="143" t="e">
        <f t="shared" si="42"/>
        <v>#NUM!</v>
      </c>
      <c r="AC132" s="33">
        <v>123</v>
      </c>
      <c r="AD132" s="34">
        <f t="shared" si="49"/>
        <v>50010</v>
      </c>
      <c r="AE132" s="141" t="e">
        <f t="shared" si="33"/>
        <v>#VALUE!</v>
      </c>
      <c r="AF132" s="142" t="e">
        <f t="shared" si="43"/>
        <v>#VALUE!</v>
      </c>
      <c r="AG132" s="144" t="e">
        <f t="shared" si="34"/>
        <v>#VALUE!</v>
      </c>
      <c r="AH132" s="143" t="e">
        <f t="shared" si="44"/>
        <v>#VALUE!</v>
      </c>
    </row>
    <row r="133" spans="1:34" x14ac:dyDescent="0.45">
      <c r="A133" s="47">
        <v>124</v>
      </c>
      <c r="B133" s="34">
        <f t="shared" si="45"/>
        <v>50041</v>
      </c>
      <c r="C133" s="150" t="e">
        <f t="shared" si="25"/>
        <v>#NUM!</v>
      </c>
      <c r="D133" s="142" t="e">
        <f t="shared" si="35"/>
        <v>#NUM!</v>
      </c>
      <c r="E133" s="142" t="e">
        <f t="shared" si="26"/>
        <v>#NUM!</v>
      </c>
      <c r="F133" s="143" t="e">
        <f t="shared" si="36"/>
        <v>#NUM!</v>
      </c>
      <c r="G133" s="127"/>
      <c r="H133" s="33">
        <v>124</v>
      </c>
      <c r="I133" s="34">
        <f t="shared" si="46"/>
        <v>50041</v>
      </c>
      <c r="J133" s="141" t="e">
        <f t="shared" si="27"/>
        <v>#NUM!</v>
      </c>
      <c r="K133" s="142" t="e">
        <f t="shared" si="37"/>
        <v>#NUM!</v>
      </c>
      <c r="L133" s="144" t="e">
        <f t="shared" si="28"/>
        <v>#NUM!</v>
      </c>
      <c r="M133" s="143" t="e">
        <f t="shared" si="38"/>
        <v>#NUM!</v>
      </c>
      <c r="O133" s="33">
        <v>124</v>
      </c>
      <c r="P133" s="34">
        <f t="shared" si="47"/>
        <v>50041</v>
      </c>
      <c r="Q133" s="141" t="e">
        <f t="shared" si="29"/>
        <v>#NUM!</v>
      </c>
      <c r="R133" s="142" t="e">
        <f t="shared" si="39"/>
        <v>#NUM!</v>
      </c>
      <c r="S133" s="144" t="e">
        <f t="shared" si="30"/>
        <v>#NUM!</v>
      </c>
      <c r="T133" s="143" t="e">
        <f t="shared" si="40"/>
        <v>#NUM!</v>
      </c>
      <c r="V133" s="33">
        <v>124</v>
      </c>
      <c r="W133" s="34">
        <f t="shared" si="48"/>
        <v>50041</v>
      </c>
      <c r="X133" s="141" t="e">
        <f t="shared" si="31"/>
        <v>#NUM!</v>
      </c>
      <c r="Y133" s="142" t="e">
        <f t="shared" si="41"/>
        <v>#NUM!</v>
      </c>
      <c r="Z133" s="144" t="e">
        <f t="shared" si="32"/>
        <v>#NUM!</v>
      </c>
      <c r="AA133" s="143" t="e">
        <f t="shared" si="42"/>
        <v>#NUM!</v>
      </c>
      <c r="AC133" s="33">
        <v>124</v>
      </c>
      <c r="AD133" s="34">
        <f t="shared" si="49"/>
        <v>50041</v>
      </c>
      <c r="AE133" s="141" t="e">
        <f t="shared" si="33"/>
        <v>#VALUE!</v>
      </c>
      <c r="AF133" s="142" t="e">
        <f t="shared" si="43"/>
        <v>#VALUE!</v>
      </c>
      <c r="AG133" s="144" t="e">
        <f t="shared" si="34"/>
        <v>#VALUE!</v>
      </c>
      <c r="AH133" s="143" t="e">
        <f t="shared" si="44"/>
        <v>#VALUE!</v>
      </c>
    </row>
    <row r="134" spans="1:34" x14ac:dyDescent="0.45">
      <c r="A134" s="47">
        <v>125</v>
      </c>
      <c r="B134" s="34">
        <f t="shared" si="45"/>
        <v>50072</v>
      </c>
      <c r="C134" s="150" t="e">
        <f t="shared" si="25"/>
        <v>#NUM!</v>
      </c>
      <c r="D134" s="142" t="e">
        <f t="shared" si="35"/>
        <v>#NUM!</v>
      </c>
      <c r="E134" s="142" t="e">
        <f t="shared" si="26"/>
        <v>#NUM!</v>
      </c>
      <c r="F134" s="143" t="e">
        <f t="shared" si="36"/>
        <v>#NUM!</v>
      </c>
      <c r="G134" s="127"/>
      <c r="H134" s="33">
        <v>125</v>
      </c>
      <c r="I134" s="34">
        <f t="shared" si="46"/>
        <v>50072</v>
      </c>
      <c r="J134" s="141" t="e">
        <f t="shared" si="27"/>
        <v>#NUM!</v>
      </c>
      <c r="K134" s="142" t="e">
        <f t="shared" si="37"/>
        <v>#NUM!</v>
      </c>
      <c r="L134" s="144" t="e">
        <f t="shared" si="28"/>
        <v>#NUM!</v>
      </c>
      <c r="M134" s="143" t="e">
        <f t="shared" si="38"/>
        <v>#NUM!</v>
      </c>
      <c r="O134" s="33">
        <v>125</v>
      </c>
      <c r="P134" s="34">
        <f t="shared" si="47"/>
        <v>50072</v>
      </c>
      <c r="Q134" s="141" t="e">
        <f t="shared" si="29"/>
        <v>#NUM!</v>
      </c>
      <c r="R134" s="142" t="e">
        <f t="shared" si="39"/>
        <v>#NUM!</v>
      </c>
      <c r="S134" s="144" t="e">
        <f t="shared" si="30"/>
        <v>#NUM!</v>
      </c>
      <c r="T134" s="143" t="e">
        <f t="shared" si="40"/>
        <v>#NUM!</v>
      </c>
      <c r="V134" s="33">
        <v>125</v>
      </c>
      <c r="W134" s="34">
        <f t="shared" si="48"/>
        <v>50072</v>
      </c>
      <c r="X134" s="141" t="e">
        <f t="shared" si="31"/>
        <v>#NUM!</v>
      </c>
      <c r="Y134" s="142" t="e">
        <f t="shared" si="41"/>
        <v>#NUM!</v>
      </c>
      <c r="Z134" s="144" t="e">
        <f t="shared" si="32"/>
        <v>#NUM!</v>
      </c>
      <c r="AA134" s="143" t="e">
        <f t="shared" si="42"/>
        <v>#NUM!</v>
      </c>
      <c r="AC134" s="33">
        <v>125</v>
      </c>
      <c r="AD134" s="34">
        <f t="shared" si="49"/>
        <v>50072</v>
      </c>
      <c r="AE134" s="141" t="e">
        <f t="shared" si="33"/>
        <v>#VALUE!</v>
      </c>
      <c r="AF134" s="142" t="e">
        <f t="shared" si="43"/>
        <v>#VALUE!</v>
      </c>
      <c r="AG134" s="144" t="e">
        <f t="shared" si="34"/>
        <v>#VALUE!</v>
      </c>
      <c r="AH134" s="143" t="e">
        <f t="shared" si="44"/>
        <v>#VALUE!</v>
      </c>
    </row>
    <row r="135" spans="1:34" x14ac:dyDescent="0.45">
      <c r="A135" s="47">
        <v>126</v>
      </c>
      <c r="B135" s="34">
        <f t="shared" si="45"/>
        <v>50100</v>
      </c>
      <c r="C135" s="150" t="e">
        <f t="shared" si="25"/>
        <v>#NUM!</v>
      </c>
      <c r="D135" s="142" t="e">
        <f t="shared" si="35"/>
        <v>#NUM!</v>
      </c>
      <c r="E135" s="142" t="e">
        <f t="shared" si="26"/>
        <v>#NUM!</v>
      </c>
      <c r="F135" s="143" t="e">
        <f t="shared" si="36"/>
        <v>#NUM!</v>
      </c>
      <c r="G135" s="127"/>
      <c r="H135" s="33">
        <v>126</v>
      </c>
      <c r="I135" s="34">
        <f t="shared" si="46"/>
        <v>50100</v>
      </c>
      <c r="J135" s="141" t="e">
        <f t="shared" si="27"/>
        <v>#NUM!</v>
      </c>
      <c r="K135" s="142" t="e">
        <f t="shared" si="37"/>
        <v>#NUM!</v>
      </c>
      <c r="L135" s="144" t="e">
        <f t="shared" si="28"/>
        <v>#NUM!</v>
      </c>
      <c r="M135" s="143" t="e">
        <f t="shared" si="38"/>
        <v>#NUM!</v>
      </c>
      <c r="O135" s="33">
        <v>126</v>
      </c>
      <c r="P135" s="34">
        <f t="shared" si="47"/>
        <v>50100</v>
      </c>
      <c r="Q135" s="141" t="e">
        <f t="shared" si="29"/>
        <v>#NUM!</v>
      </c>
      <c r="R135" s="142" t="e">
        <f t="shared" si="39"/>
        <v>#NUM!</v>
      </c>
      <c r="S135" s="144" t="e">
        <f t="shared" si="30"/>
        <v>#NUM!</v>
      </c>
      <c r="T135" s="143" t="e">
        <f t="shared" si="40"/>
        <v>#NUM!</v>
      </c>
      <c r="V135" s="33">
        <v>126</v>
      </c>
      <c r="W135" s="34">
        <f t="shared" si="48"/>
        <v>50100</v>
      </c>
      <c r="X135" s="141" t="e">
        <f t="shared" si="31"/>
        <v>#NUM!</v>
      </c>
      <c r="Y135" s="142" t="e">
        <f t="shared" si="41"/>
        <v>#NUM!</v>
      </c>
      <c r="Z135" s="144" t="e">
        <f t="shared" si="32"/>
        <v>#NUM!</v>
      </c>
      <c r="AA135" s="143" t="e">
        <f t="shared" si="42"/>
        <v>#NUM!</v>
      </c>
      <c r="AC135" s="33">
        <v>126</v>
      </c>
      <c r="AD135" s="34">
        <f t="shared" si="49"/>
        <v>50100</v>
      </c>
      <c r="AE135" s="141" t="e">
        <f t="shared" si="33"/>
        <v>#VALUE!</v>
      </c>
      <c r="AF135" s="142" t="e">
        <f t="shared" si="43"/>
        <v>#VALUE!</v>
      </c>
      <c r="AG135" s="144" t="e">
        <f t="shared" si="34"/>
        <v>#VALUE!</v>
      </c>
      <c r="AH135" s="143" t="e">
        <f t="shared" si="44"/>
        <v>#VALUE!</v>
      </c>
    </row>
    <row r="136" spans="1:34" x14ac:dyDescent="0.45">
      <c r="A136" s="47">
        <v>127</v>
      </c>
      <c r="B136" s="34">
        <f t="shared" si="45"/>
        <v>50131</v>
      </c>
      <c r="C136" s="150" t="e">
        <f t="shared" si="25"/>
        <v>#NUM!</v>
      </c>
      <c r="D136" s="142" t="e">
        <f t="shared" si="35"/>
        <v>#NUM!</v>
      </c>
      <c r="E136" s="142" t="e">
        <f t="shared" si="26"/>
        <v>#NUM!</v>
      </c>
      <c r="F136" s="143" t="e">
        <f t="shared" si="36"/>
        <v>#NUM!</v>
      </c>
      <c r="G136" s="127"/>
      <c r="H136" s="33">
        <v>127</v>
      </c>
      <c r="I136" s="34">
        <f t="shared" si="46"/>
        <v>50131</v>
      </c>
      <c r="J136" s="141" t="e">
        <f t="shared" si="27"/>
        <v>#NUM!</v>
      </c>
      <c r="K136" s="142" t="e">
        <f t="shared" si="37"/>
        <v>#NUM!</v>
      </c>
      <c r="L136" s="144" t="e">
        <f t="shared" si="28"/>
        <v>#NUM!</v>
      </c>
      <c r="M136" s="143" t="e">
        <f t="shared" si="38"/>
        <v>#NUM!</v>
      </c>
      <c r="O136" s="33">
        <v>127</v>
      </c>
      <c r="P136" s="34">
        <f t="shared" si="47"/>
        <v>50131</v>
      </c>
      <c r="Q136" s="141" t="e">
        <f t="shared" si="29"/>
        <v>#NUM!</v>
      </c>
      <c r="R136" s="142" t="e">
        <f t="shared" si="39"/>
        <v>#NUM!</v>
      </c>
      <c r="S136" s="144" t="e">
        <f t="shared" si="30"/>
        <v>#NUM!</v>
      </c>
      <c r="T136" s="143" t="e">
        <f t="shared" si="40"/>
        <v>#NUM!</v>
      </c>
      <c r="V136" s="33">
        <v>127</v>
      </c>
      <c r="W136" s="34">
        <f t="shared" si="48"/>
        <v>50131</v>
      </c>
      <c r="X136" s="141" t="e">
        <f t="shared" si="31"/>
        <v>#NUM!</v>
      </c>
      <c r="Y136" s="142" t="e">
        <f t="shared" si="41"/>
        <v>#NUM!</v>
      </c>
      <c r="Z136" s="144" t="e">
        <f t="shared" si="32"/>
        <v>#NUM!</v>
      </c>
      <c r="AA136" s="143" t="e">
        <f t="shared" si="42"/>
        <v>#NUM!</v>
      </c>
      <c r="AC136" s="33">
        <v>127</v>
      </c>
      <c r="AD136" s="34">
        <f t="shared" si="49"/>
        <v>50131</v>
      </c>
      <c r="AE136" s="141" t="e">
        <f t="shared" si="33"/>
        <v>#VALUE!</v>
      </c>
      <c r="AF136" s="142" t="e">
        <f t="shared" si="43"/>
        <v>#VALUE!</v>
      </c>
      <c r="AG136" s="144" t="e">
        <f t="shared" si="34"/>
        <v>#VALUE!</v>
      </c>
      <c r="AH136" s="143" t="e">
        <f t="shared" si="44"/>
        <v>#VALUE!</v>
      </c>
    </row>
    <row r="137" spans="1:34" x14ac:dyDescent="0.45">
      <c r="A137" s="47">
        <v>128</v>
      </c>
      <c r="B137" s="34">
        <f t="shared" si="45"/>
        <v>50161</v>
      </c>
      <c r="C137" s="150" t="e">
        <f t="shared" si="25"/>
        <v>#NUM!</v>
      </c>
      <c r="D137" s="142" t="e">
        <f t="shared" si="35"/>
        <v>#NUM!</v>
      </c>
      <c r="E137" s="142" t="e">
        <f t="shared" si="26"/>
        <v>#NUM!</v>
      </c>
      <c r="F137" s="143" t="e">
        <f t="shared" si="36"/>
        <v>#NUM!</v>
      </c>
      <c r="G137" s="127"/>
      <c r="H137" s="33">
        <v>128</v>
      </c>
      <c r="I137" s="34">
        <f t="shared" si="46"/>
        <v>50161</v>
      </c>
      <c r="J137" s="141" t="e">
        <f t="shared" si="27"/>
        <v>#NUM!</v>
      </c>
      <c r="K137" s="142" t="e">
        <f t="shared" si="37"/>
        <v>#NUM!</v>
      </c>
      <c r="L137" s="144" t="e">
        <f t="shared" si="28"/>
        <v>#NUM!</v>
      </c>
      <c r="M137" s="143" t="e">
        <f t="shared" si="38"/>
        <v>#NUM!</v>
      </c>
      <c r="O137" s="33">
        <v>128</v>
      </c>
      <c r="P137" s="34">
        <f t="shared" si="47"/>
        <v>50161</v>
      </c>
      <c r="Q137" s="141" t="e">
        <f t="shared" si="29"/>
        <v>#NUM!</v>
      </c>
      <c r="R137" s="142" t="e">
        <f t="shared" si="39"/>
        <v>#NUM!</v>
      </c>
      <c r="S137" s="144" t="e">
        <f t="shared" si="30"/>
        <v>#NUM!</v>
      </c>
      <c r="T137" s="143" t="e">
        <f t="shared" si="40"/>
        <v>#NUM!</v>
      </c>
      <c r="V137" s="33">
        <v>128</v>
      </c>
      <c r="W137" s="34">
        <f t="shared" si="48"/>
        <v>50161</v>
      </c>
      <c r="X137" s="141" t="e">
        <f t="shared" si="31"/>
        <v>#NUM!</v>
      </c>
      <c r="Y137" s="142" t="e">
        <f t="shared" si="41"/>
        <v>#NUM!</v>
      </c>
      <c r="Z137" s="144" t="e">
        <f t="shared" si="32"/>
        <v>#NUM!</v>
      </c>
      <c r="AA137" s="143" t="e">
        <f t="shared" si="42"/>
        <v>#NUM!</v>
      </c>
      <c r="AC137" s="33">
        <v>128</v>
      </c>
      <c r="AD137" s="34">
        <f t="shared" si="49"/>
        <v>50161</v>
      </c>
      <c r="AE137" s="141" t="e">
        <f t="shared" si="33"/>
        <v>#VALUE!</v>
      </c>
      <c r="AF137" s="142" t="e">
        <f t="shared" si="43"/>
        <v>#VALUE!</v>
      </c>
      <c r="AG137" s="144" t="e">
        <f t="shared" si="34"/>
        <v>#VALUE!</v>
      </c>
      <c r="AH137" s="143" t="e">
        <f t="shared" si="44"/>
        <v>#VALUE!</v>
      </c>
    </row>
    <row r="138" spans="1:34" x14ac:dyDescent="0.45">
      <c r="A138" s="47">
        <v>129</v>
      </c>
      <c r="B138" s="34">
        <f t="shared" si="45"/>
        <v>50192</v>
      </c>
      <c r="C138" s="150" t="e">
        <f t="shared" ref="C138:C201" si="50">C137-D138</f>
        <v>#NUM!</v>
      </c>
      <c r="D138" s="142" t="e">
        <f t="shared" si="35"/>
        <v>#NUM!</v>
      </c>
      <c r="E138" s="142" t="e">
        <f t="shared" ref="E138:E201" si="51">F138-D138</f>
        <v>#NUM!</v>
      </c>
      <c r="F138" s="143" t="e">
        <f t="shared" si="36"/>
        <v>#NUM!</v>
      </c>
      <c r="G138" s="127"/>
      <c r="H138" s="33">
        <v>129</v>
      </c>
      <c r="I138" s="34">
        <f t="shared" si="46"/>
        <v>50192</v>
      </c>
      <c r="J138" s="141" t="e">
        <f t="shared" ref="J138:J201" si="52">J137-K138</f>
        <v>#NUM!</v>
      </c>
      <c r="K138" s="142" t="e">
        <f t="shared" si="37"/>
        <v>#NUM!</v>
      </c>
      <c r="L138" s="144" t="e">
        <f t="shared" ref="L138:L201" si="53">M138-K138</f>
        <v>#NUM!</v>
      </c>
      <c r="M138" s="143" t="e">
        <f t="shared" si="38"/>
        <v>#NUM!</v>
      </c>
      <c r="O138" s="33">
        <v>129</v>
      </c>
      <c r="P138" s="34">
        <f t="shared" si="47"/>
        <v>50192</v>
      </c>
      <c r="Q138" s="141" t="e">
        <f t="shared" ref="Q138:Q201" si="54">Q137-R138</f>
        <v>#NUM!</v>
      </c>
      <c r="R138" s="142" t="e">
        <f t="shared" si="39"/>
        <v>#NUM!</v>
      </c>
      <c r="S138" s="144" t="e">
        <f t="shared" ref="S138:S201" si="55">T138-R138</f>
        <v>#NUM!</v>
      </c>
      <c r="T138" s="143" t="e">
        <f t="shared" si="40"/>
        <v>#NUM!</v>
      </c>
      <c r="V138" s="33">
        <v>129</v>
      </c>
      <c r="W138" s="34">
        <f t="shared" si="48"/>
        <v>50192</v>
      </c>
      <c r="X138" s="141" t="e">
        <f t="shared" ref="X138:X201" si="56">X137-Y138</f>
        <v>#NUM!</v>
      </c>
      <c r="Y138" s="142" t="e">
        <f t="shared" si="41"/>
        <v>#NUM!</v>
      </c>
      <c r="Z138" s="144" t="e">
        <f t="shared" ref="Z138:Z201" si="57">AA138-Y138</f>
        <v>#NUM!</v>
      </c>
      <c r="AA138" s="143" t="e">
        <f t="shared" si="42"/>
        <v>#NUM!</v>
      </c>
      <c r="AC138" s="33">
        <v>129</v>
      </c>
      <c r="AD138" s="34">
        <f t="shared" si="49"/>
        <v>50192</v>
      </c>
      <c r="AE138" s="141" t="e">
        <f t="shared" ref="AE138:AE201" si="58">AE137-AF138</f>
        <v>#VALUE!</v>
      </c>
      <c r="AF138" s="142" t="e">
        <f t="shared" si="43"/>
        <v>#VALUE!</v>
      </c>
      <c r="AG138" s="144" t="e">
        <f t="shared" ref="AG138:AG201" si="59">AH138-AF138</f>
        <v>#VALUE!</v>
      </c>
      <c r="AH138" s="143" t="e">
        <f t="shared" si="44"/>
        <v>#VALUE!</v>
      </c>
    </row>
    <row r="139" spans="1:34" x14ac:dyDescent="0.45">
      <c r="A139" s="47">
        <v>130</v>
      </c>
      <c r="B139" s="34">
        <f t="shared" si="45"/>
        <v>50222</v>
      </c>
      <c r="C139" s="150" t="e">
        <f t="shared" si="50"/>
        <v>#NUM!</v>
      </c>
      <c r="D139" s="142" t="e">
        <f t="shared" ref="D139:D202" si="60">IF(D$5="I/O",0,IF(AND(D$6&gt;0,A139/12&lt;=D$6),0,-PPMT(C$3/12,(A139-D$6*12),D$3*D$5,C$2)))</f>
        <v>#NUM!</v>
      </c>
      <c r="E139" s="142" t="e">
        <f t="shared" si="51"/>
        <v>#NUM!</v>
      </c>
      <c r="F139" s="143" t="e">
        <f t="shared" ref="F139:F202" si="61">IF(AND($D$6&gt;0,A139/12&lt;=$D$6),$C$2*($C$3/12),$D$2)</f>
        <v>#NUM!</v>
      </c>
      <c r="G139" s="127"/>
      <c r="H139" s="33">
        <v>130</v>
      </c>
      <c r="I139" s="34">
        <f t="shared" si="46"/>
        <v>50222</v>
      </c>
      <c r="J139" s="141" t="e">
        <f t="shared" si="52"/>
        <v>#NUM!</v>
      </c>
      <c r="K139" s="142" t="e">
        <f t="shared" ref="K139:K202" si="62">IF(K$5="I/O",0,IF(AND(K$6&gt;0,H139/12&lt;=K$6),0,-PPMT(J$3/12,(H139-K$6*12),K$3*K$5,J$2)))</f>
        <v>#NUM!</v>
      </c>
      <c r="L139" s="144" t="e">
        <f t="shared" si="53"/>
        <v>#NUM!</v>
      </c>
      <c r="M139" s="143" t="e">
        <f t="shared" ref="M139:M202" si="63">IF(AND(K$6&gt;0,H139/12&lt;=K$6),J$2*(J$3/12),K$2)</f>
        <v>#NUM!</v>
      </c>
      <c r="O139" s="33">
        <v>130</v>
      </c>
      <c r="P139" s="34">
        <f t="shared" si="47"/>
        <v>50222</v>
      </c>
      <c r="Q139" s="141" t="e">
        <f t="shared" si="54"/>
        <v>#NUM!</v>
      </c>
      <c r="R139" s="142" t="e">
        <f t="shared" ref="R139:R202" si="64">IF(R$5="I/O",0,IF(AND(R$6&gt;0,O139/12&lt;=R$6),0,-PPMT(Q$3/12,(O139-R$6*12),R$3*R$5,Q$2)))</f>
        <v>#NUM!</v>
      </c>
      <c r="S139" s="144" t="e">
        <f t="shared" si="55"/>
        <v>#NUM!</v>
      </c>
      <c r="T139" s="143" t="e">
        <f t="shared" ref="T139:T202" si="65">IF(AND(R$6&gt;0,O139/12&lt;=R$6),Q$2*(Q$3/12),R$2)</f>
        <v>#NUM!</v>
      </c>
      <c r="V139" s="33">
        <v>130</v>
      </c>
      <c r="W139" s="34">
        <f t="shared" si="48"/>
        <v>50222</v>
      </c>
      <c r="X139" s="141" t="e">
        <f t="shared" si="56"/>
        <v>#NUM!</v>
      </c>
      <c r="Y139" s="142" t="e">
        <f t="shared" ref="Y139:Y202" si="66">IF(Y$5="I/O",0,IF(AND(Y$6&gt;0,V139/12&lt;=Y$6),0,-PPMT(X$3/12,(V139-Y$6*12),Y$3*Y$5,X$2)))</f>
        <v>#NUM!</v>
      </c>
      <c r="Z139" s="144" t="e">
        <f t="shared" si="57"/>
        <v>#NUM!</v>
      </c>
      <c r="AA139" s="143" t="e">
        <f t="shared" ref="AA139:AA202" si="67">IF(AND(Y$6&gt;0,V139/12&lt;=Y$6),X$2*(X$3/12),Y$2)</f>
        <v>#NUM!</v>
      </c>
      <c r="AC139" s="33">
        <v>130</v>
      </c>
      <c r="AD139" s="34">
        <f t="shared" si="49"/>
        <v>50222</v>
      </c>
      <c r="AE139" s="141" t="e">
        <f t="shared" si="58"/>
        <v>#VALUE!</v>
      </c>
      <c r="AF139" s="142" t="e">
        <f t="shared" ref="AF139:AF202" si="68">IF(AF$5="I/O",0,IF(AND(AF$6&gt;0,AC139/12&lt;=AF$6),0,-PPMT(AE$3/12,(AC139-AF$6*12),AF$3*AF$5,AE$2)))</f>
        <v>#VALUE!</v>
      </c>
      <c r="AG139" s="144" t="e">
        <f t="shared" si="59"/>
        <v>#VALUE!</v>
      </c>
      <c r="AH139" s="143" t="e">
        <f t="shared" ref="AH139:AH202" si="69">IF(AND(AF$6&gt;0,AC139/12&lt;=AF$6),AE$2*(AE$3/12),AF$2)</f>
        <v>#VALUE!</v>
      </c>
    </row>
    <row r="140" spans="1:34" x14ac:dyDescent="0.45">
      <c r="A140" s="47">
        <v>131</v>
      </c>
      <c r="B140" s="34">
        <f t="shared" si="45"/>
        <v>50253</v>
      </c>
      <c r="C140" s="150" t="e">
        <f t="shared" si="50"/>
        <v>#NUM!</v>
      </c>
      <c r="D140" s="142" t="e">
        <f t="shared" si="60"/>
        <v>#NUM!</v>
      </c>
      <c r="E140" s="142" t="e">
        <f t="shared" si="51"/>
        <v>#NUM!</v>
      </c>
      <c r="F140" s="143" t="e">
        <f t="shared" si="61"/>
        <v>#NUM!</v>
      </c>
      <c r="G140" s="127"/>
      <c r="H140" s="33">
        <v>131</v>
      </c>
      <c r="I140" s="34">
        <f t="shared" si="46"/>
        <v>50253</v>
      </c>
      <c r="J140" s="141" t="e">
        <f t="shared" si="52"/>
        <v>#NUM!</v>
      </c>
      <c r="K140" s="142" t="e">
        <f t="shared" si="62"/>
        <v>#NUM!</v>
      </c>
      <c r="L140" s="144" t="e">
        <f t="shared" si="53"/>
        <v>#NUM!</v>
      </c>
      <c r="M140" s="143" t="e">
        <f t="shared" si="63"/>
        <v>#NUM!</v>
      </c>
      <c r="O140" s="33">
        <v>131</v>
      </c>
      <c r="P140" s="34">
        <f t="shared" si="47"/>
        <v>50253</v>
      </c>
      <c r="Q140" s="141" t="e">
        <f t="shared" si="54"/>
        <v>#NUM!</v>
      </c>
      <c r="R140" s="142" t="e">
        <f t="shared" si="64"/>
        <v>#NUM!</v>
      </c>
      <c r="S140" s="144" t="e">
        <f t="shared" si="55"/>
        <v>#NUM!</v>
      </c>
      <c r="T140" s="143" t="e">
        <f t="shared" si="65"/>
        <v>#NUM!</v>
      </c>
      <c r="V140" s="33">
        <v>131</v>
      </c>
      <c r="W140" s="34">
        <f t="shared" si="48"/>
        <v>50253</v>
      </c>
      <c r="X140" s="141" t="e">
        <f t="shared" si="56"/>
        <v>#NUM!</v>
      </c>
      <c r="Y140" s="142" t="e">
        <f t="shared" si="66"/>
        <v>#NUM!</v>
      </c>
      <c r="Z140" s="144" t="e">
        <f t="shared" si="57"/>
        <v>#NUM!</v>
      </c>
      <c r="AA140" s="143" t="e">
        <f t="shared" si="67"/>
        <v>#NUM!</v>
      </c>
      <c r="AC140" s="33">
        <v>131</v>
      </c>
      <c r="AD140" s="34">
        <f t="shared" si="49"/>
        <v>50253</v>
      </c>
      <c r="AE140" s="141" t="e">
        <f t="shared" si="58"/>
        <v>#VALUE!</v>
      </c>
      <c r="AF140" s="142" t="e">
        <f t="shared" si="68"/>
        <v>#VALUE!</v>
      </c>
      <c r="AG140" s="144" t="e">
        <f t="shared" si="59"/>
        <v>#VALUE!</v>
      </c>
      <c r="AH140" s="143" t="e">
        <f t="shared" si="69"/>
        <v>#VALUE!</v>
      </c>
    </row>
    <row r="141" spans="1:34" ht="14.65" thickBot="1" x14ac:dyDescent="0.5">
      <c r="A141" s="750">
        <v>132</v>
      </c>
      <c r="B141" s="267">
        <f t="shared" ref="B141:B204" si="70">EDATE(B140,1)</f>
        <v>50284</v>
      </c>
      <c r="C141" s="151" t="e">
        <f t="shared" si="50"/>
        <v>#NUM!</v>
      </c>
      <c r="D141" s="146" t="e">
        <f t="shared" si="60"/>
        <v>#NUM!</v>
      </c>
      <c r="E141" s="146" t="e">
        <f t="shared" si="51"/>
        <v>#NUM!</v>
      </c>
      <c r="F141" s="147" t="e">
        <f t="shared" si="61"/>
        <v>#NUM!</v>
      </c>
      <c r="G141" s="127"/>
      <c r="H141" s="40">
        <v>132</v>
      </c>
      <c r="I141" s="267">
        <f t="shared" ref="I141:I204" si="71">EDATE(I140,1)</f>
        <v>50284</v>
      </c>
      <c r="J141" s="145" t="e">
        <f t="shared" si="52"/>
        <v>#NUM!</v>
      </c>
      <c r="K141" s="146" t="e">
        <f t="shared" si="62"/>
        <v>#NUM!</v>
      </c>
      <c r="L141" s="148" t="e">
        <f t="shared" si="53"/>
        <v>#NUM!</v>
      </c>
      <c r="M141" s="147" t="e">
        <f t="shared" si="63"/>
        <v>#NUM!</v>
      </c>
      <c r="O141" s="40">
        <v>132</v>
      </c>
      <c r="P141" s="267">
        <f t="shared" ref="P141:P204" si="72">EDATE(P140,1)</f>
        <v>50284</v>
      </c>
      <c r="Q141" s="145" t="e">
        <f t="shared" si="54"/>
        <v>#NUM!</v>
      </c>
      <c r="R141" s="146" t="e">
        <f t="shared" si="64"/>
        <v>#NUM!</v>
      </c>
      <c r="S141" s="148" t="e">
        <f t="shared" si="55"/>
        <v>#NUM!</v>
      </c>
      <c r="T141" s="147" t="e">
        <f t="shared" si="65"/>
        <v>#NUM!</v>
      </c>
      <c r="V141" s="40">
        <v>132</v>
      </c>
      <c r="W141" s="267">
        <f t="shared" ref="W141:W204" si="73">EDATE(W140,1)</f>
        <v>50284</v>
      </c>
      <c r="X141" s="145" t="e">
        <f t="shared" si="56"/>
        <v>#NUM!</v>
      </c>
      <c r="Y141" s="146" t="e">
        <f t="shared" si="66"/>
        <v>#NUM!</v>
      </c>
      <c r="Z141" s="148" t="e">
        <f t="shared" si="57"/>
        <v>#NUM!</v>
      </c>
      <c r="AA141" s="147" t="e">
        <f t="shared" si="67"/>
        <v>#NUM!</v>
      </c>
      <c r="AC141" s="40">
        <v>132</v>
      </c>
      <c r="AD141" s="267">
        <f t="shared" ref="AD141:AD204" si="74">EDATE(AD140,1)</f>
        <v>50284</v>
      </c>
      <c r="AE141" s="145" t="e">
        <f t="shared" si="58"/>
        <v>#VALUE!</v>
      </c>
      <c r="AF141" s="146" t="e">
        <f t="shared" si="68"/>
        <v>#VALUE!</v>
      </c>
      <c r="AG141" s="148" t="e">
        <f t="shared" si="59"/>
        <v>#VALUE!</v>
      </c>
      <c r="AH141" s="147" t="e">
        <f t="shared" si="69"/>
        <v>#VALUE!</v>
      </c>
    </row>
    <row r="142" spans="1:34" x14ac:dyDescent="0.45">
      <c r="A142" s="47">
        <v>133</v>
      </c>
      <c r="B142" s="34">
        <f t="shared" si="70"/>
        <v>50314</v>
      </c>
      <c r="C142" s="152" t="e">
        <f t="shared" si="50"/>
        <v>#NUM!</v>
      </c>
      <c r="D142" s="138" t="e">
        <f t="shared" si="60"/>
        <v>#NUM!</v>
      </c>
      <c r="E142" s="138" t="e">
        <f t="shared" si="51"/>
        <v>#NUM!</v>
      </c>
      <c r="F142" s="139" t="e">
        <f t="shared" si="61"/>
        <v>#NUM!</v>
      </c>
      <c r="G142" s="127"/>
      <c r="H142" s="26">
        <v>133</v>
      </c>
      <c r="I142" s="34">
        <f t="shared" si="71"/>
        <v>50314</v>
      </c>
      <c r="J142" s="137" t="e">
        <f t="shared" si="52"/>
        <v>#NUM!</v>
      </c>
      <c r="K142" s="138" t="e">
        <f t="shared" si="62"/>
        <v>#NUM!</v>
      </c>
      <c r="L142" s="140" t="e">
        <f t="shared" si="53"/>
        <v>#NUM!</v>
      </c>
      <c r="M142" s="139" t="e">
        <f t="shared" si="63"/>
        <v>#NUM!</v>
      </c>
      <c r="O142" s="26">
        <v>133</v>
      </c>
      <c r="P142" s="34">
        <f t="shared" si="72"/>
        <v>50314</v>
      </c>
      <c r="Q142" s="137" t="e">
        <f t="shared" si="54"/>
        <v>#NUM!</v>
      </c>
      <c r="R142" s="138" t="e">
        <f t="shared" si="64"/>
        <v>#NUM!</v>
      </c>
      <c r="S142" s="140" t="e">
        <f t="shared" si="55"/>
        <v>#NUM!</v>
      </c>
      <c r="T142" s="139" t="e">
        <f t="shared" si="65"/>
        <v>#NUM!</v>
      </c>
      <c r="V142" s="26">
        <v>133</v>
      </c>
      <c r="W142" s="34">
        <f t="shared" si="73"/>
        <v>50314</v>
      </c>
      <c r="X142" s="137" t="e">
        <f t="shared" si="56"/>
        <v>#NUM!</v>
      </c>
      <c r="Y142" s="138" t="e">
        <f t="shared" si="66"/>
        <v>#NUM!</v>
      </c>
      <c r="Z142" s="140" t="e">
        <f t="shared" si="57"/>
        <v>#NUM!</v>
      </c>
      <c r="AA142" s="139" t="e">
        <f t="shared" si="67"/>
        <v>#NUM!</v>
      </c>
      <c r="AC142" s="26">
        <v>133</v>
      </c>
      <c r="AD142" s="34">
        <f t="shared" si="74"/>
        <v>50314</v>
      </c>
      <c r="AE142" s="137" t="e">
        <f t="shared" si="58"/>
        <v>#VALUE!</v>
      </c>
      <c r="AF142" s="138" t="e">
        <f t="shared" si="68"/>
        <v>#VALUE!</v>
      </c>
      <c r="AG142" s="140" t="e">
        <f t="shared" si="59"/>
        <v>#VALUE!</v>
      </c>
      <c r="AH142" s="139" t="e">
        <f t="shared" si="69"/>
        <v>#VALUE!</v>
      </c>
    </row>
    <row r="143" spans="1:34" x14ac:dyDescent="0.45">
      <c r="A143" s="47">
        <v>134</v>
      </c>
      <c r="B143" s="34">
        <f t="shared" si="70"/>
        <v>50345</v>
      </c>
      <c r="C143" s="150" t="e">
        <f t="shared" si="50"/>
        <v>#NUM!</v>
      </c>
      <c r="D143" s="142" t="e">
        <f t="shared" si="60"/>
        <v>#NUM!</v>
      </c>
      <c r="E143" s="142" t="e">
        <f t="shared" si="51"/>
        <v>#NUM!</v>
      </c>
      <c r="F143" s="143" t="e">
        <f t="shared" si="61"/>
        <v>#NUM!</v>
      </c>
      <c r="G143" s="127"/>
      <c r="H143" s="33">
        <v>134</v>
      </c>
      <c r="I143" s="34">
        <f t="shared" si="71"/>
        <v>50345</v>
      </c>
      <c r="J143" s="141" t="e">
        <f t="shared" si="52"/>
        <v>#NUM!</v>
      </c>
      <c r="K143" s="142" t="e">
        <f t="shared" si="62"/>
        <v>#NUM!</v>
      </c>
      <c r="L143" s="144" t="e">
        <f t="shared" si="53"/>
        <v>#NUM!</v>
      </c>
      <c r="M143" s="143" t="e">
        <f t="shared" si="63"/>
        <v>#NUM!</v>
      </c>
      <c r="O143" s="33">
        <v>134</v>
      </c>
      <c r="P143" s="34">
        <f t="shared" si="72"/>
        <v>50345</v>
      </c>
      <c r="Q143" s="141" t="e">
        <f t="shared" si="54"/>
        <v>#NUM!</v>
      </c>
      <c r="R143" s="142" t="e">
        <f t="shared" si="64"/>
        <v>#NUM!</v>
      </c>
      <c r="S143" s="144" t="e">
        <f t="shared" si="55"/>
        <v>#NUM!</v>
      </c>
      <c r="T143" s="143" t="e">
        <f t="shared" si="65"/>
        <v>#NUM!</v>
      </c>
      <c r="V143" s="33">
        <v>134</v>
      </c>
      <c r="W143" s="34">
        <f t="shared" si="73"/>
        <v>50345</v>
      </c>
      <c r="X143" s="141" t="e">
        <f t="shared" si="56"/>
        <v>#NUM!</v>
      </c>
      <c r="Y143" s="142" t="e">
        <f t="shared" si="66"/>
        <v>#NUM!</v>
      </c>
      <c r="Z143" s="144" t="e">
        <f t="shared" si="57"/>
        <v>#NUM!</v>
      </c>
      <c r="AA143" s="143" t="e">
        <f t="shared" si="67"/>
        <v>#NUM!</v>
      </c>
      <c r="AC143" s="33">
        <v>134</v>
      </c>
      <c r="AD143" s="34">
        <f t="shared" si="74"/>
        <v>50345</v>
      </c>
      <c r="AE143" s="141" t="e">
        <f t="shared" si="58"/>
        <v>#VALUE!</v>
      </c>
      <c r="AF143" s="142" t="e">
        <f t="shared" si="68"/>
        <v>#VALUE!</v>
      </c>
      <c r="AG143" s="144" t="e">
        <f t="shared" si="59"/>
        <v>#VALUE!</v>
      </c>
      <c r="AH143" s="143" t="e">
        <f t="shared" si="69"/>
        <v>#VALUE!</v>
      </c>
    </row>
    <row r="144" spans="1:34" x14ac:dyDescent="0.45">
      <c r="A144" s="47">
        <v>135</v>
      </c>
      <c r="B144" s="34">
        <f t="shared" si="70"/>
        <v>50375</v>
      </c>
      <c r="C144" s="150" t="e">
        <f t="shared" si="50"/>
        <v>#NUM!</v>
      </c>
      <c r="D144" s="142" t="e">
        <f t="shared" si="60"/>
        <v>#NUM!</v>
      </c>
      <c r="E144" s="142" t="e">
        <f t="shared" si="51"/>
        <v>#NUM!</v>
      </c>
      <c r="F144" s="143" t="e">
        <f t="shared" si="61"/>
        <v>#NUM!</v>
      </c>
      <c r="G144" s="127"/>
      <c r="H144" s="33">
        <v>135</v>
      </c>
      <c r="I144" s="34">
        <f t="shared" si="71"/>
        <v>50375</v>
      </c>
      <c r="J144" s="141" t="e">
        <f t="shared" si="52"/>
        <v>#NUM!</v>
      </c>
      <c r="K144" s="142" t="e">
        <f t="shared" si="62"/>
        <v>#NUM!</v>
      </c>
      <c r="L144" s="144" t="e">
        <f t="shared" si="53"/>
        <v>#NUM!</v>
      </c>
      <c r="M144" s="143" t="e">
        <f t="shared" si="63"/>
        <v>#NUM!</v>
      </c>
      <c r="O144" s="33">
        <v>135</v>
      </c>
      <c r="P144" s="34">
        <f t="shared" si="72"/>
        <v>50375</v>
      </c>
      <c r="Q144" s="141" t="e">
        <f t="shared" si="54"/>
        <v>#NUM!</v>
      </c>
      <c r="R144" s="142" t="e">
        <f t="shared" si="64"/>
        <v>#NUM!</v>
      </c>
      <c r="S144" s="144" t="e">
        <f t="shared" si="55"/>
        <v>#NUM!</v>
      </c>
      <c r="T144" s="143" t="e">
        <f t="shared" si="65"/>
        <v>#NUM!</v>
      </c>
      <c r="V144" s="33">
        <v>135</v>
      </c>
      <c r="W144" s="34">
        <f t="shared" si="73"/>
        <v>50375</v>
      </c>
      <c r="X144" s="141" t="e">
        <f t="shared" si="56"/>
        <v>#NUM!</v>
      </c>
      <c r="Y144" s="142" t="e">
        <f t="shared" si="66"/>
        <v>#NUM!</v>
      </c>
      <c r="Z144" s="144" t="e">
        <f t="shared" si="57"/>
        <v>#NUM!</v>
      </c>
      <c r="AA144" s="143" t="e">
        <f t="shared" si="67"/>
        <v>#NUM!</v>
      </c>
      <c r="AC144" s="33">
        <v>135</v>
      </c>
      <c r="AD144" s="34">
        <f t="shared" si="74"/>
        <v>50375</v>
      </c>
      <c r="AE144" s="141" t="e">
        <f t="shared" si="58"/>
        <v>#VALUE!</v>
      </c>
      <c r="AF144" s="142" t="e">
        <f t="shared" si="68"/>
        <v>#VALUE!</v>
      </c>
      <c r="AG144" s="144" t="e">
        <f t="shared" si="59"/>
        <v>#VALUE!</v>
      </c>
      <c r="AH144" s="143" t="e">
        <f t="shared" si="69"/>
        <v>#VALUE!</v>
      </c>
    </row>
    <row r="145" spans="1:34" x14ac:dyDescent="0.45">
      <c r="A145" s="47">
        <v>136</v>
      </c>
      <c r="B145" s="34">
        <f t="shared" si="70"/>
        <v>50406</v>
      </c>
      <c r="C145" s="150" t="e">
        <f t="shared" si="50"/>
        <v>#NUM!</v>
      </c>
      <c r="D145" s="142" t="e">
        <f t="shared" si="60"/>
        <v>#NUM!</v>
      </c>
      <c r="E145" s="142" t="e">
        <f t="shared" si="51"/>
        <v>#NUM!</v>
      </c>
      <c r="F145" s="143" t="e">
        <f t="shared" si="61"/>
        <v>#NUM!</v>
      </c>
      <c r="G145" s="127"/>
      <c r="H145" s="33">
        <v>136</v>
      </c>
      <c r="I145" s="34">
        <f t="shared" si="71"/>
        <v>50406</v>
      </c>
      <c r="J145" s="141" t="e">
        <f t="shared" si="52"/>
        <v>#NUM!</v>
      </c>
      <c r="K145" s="142" t="e">
        <f t="shared" si="62"/>
        <v>#NUM!</v>
      </c>
      <c r="L145" s="144" t="e">
        <f t="shared" si="53"/>
        <v>#NUM!</v>
      </c>
      <c r="M145" s="143" t="e">
        <f t="shared" si="63"/>
        <v>#NUM!</v>
      </c>
      <c r="O145" s="33">
        <v>136</v>
      </c>
      <c r="P145" s="34">
        <f t="shared" si="72"/>
        <v>50406</v>
      </c>
      <c r="Q145" s="141" t="e">
        <f t="shared" si="54"/>
        <v>#NUM!</v>
      </c>
      <c r="R145" s="142" t="e">
        <f t="shared" si="64"/>
        <v>#NUM!</v>
      </c>
      <c r="S145" s="144" t="e">
        <f t="shared" si="55"/>
        <v>#NUM!</v>
      </c>
      <c r="T145" s="143" t="e">
        <f t="shared" si="65"/>
        <v>#NUM!</v>
      </c>
      <c r="V145" s="33">
        <v>136</v>
      </c>
      <c r="W145" s="34">
        <f t="shared" si="73"/>
        <v>50406</v>
      </c>
      <c r="X145" s="141" t="e">
        <f t="shared" si="56"/>
        <v>#NUM!</v>
      </c>
      <c r="Y145" s="142" t="e">
        <f t="shared" si="66"/>
        <v>#NUM!</v>
      </c>
      <c r="Z145" s="144" t="e">
        <f t="shared" si="57"/>
        <v>#NUM!</v>
      </c>
      <c r="AA145" s="143" t="e">
        <f t="shared" si="67"/>
        <v>#NUM!</v>
      </c>
      <c r="AC145" s="33">
        <v>136</v>
      </c>
      <c r="AD145" s="34">
        <f t="shared" si="74"/>
        <v>50406</v>
      </c>
      <c r="AE145" s="141" t="e">
        <f t="shared" si="58"/>
        <v>#VALUE!</v>
      </c>
      <c r="AF145" s="142" t="e">
        <f t="shared" si="68"/>
        <v>#VALUE!</v>
      </c>
      <c r="AG145" s="144" t="e">
        <f t="shared" si="59"/>
        <v>#VALUE!</v>
      </c>
      <c r="AH145" s="143" t="e">
        <f t="shared" si="69"/>
        <v>#VALUE!</v>
      </c>
    </row>
    <row r="146" spans="1:34" x14ac:dyDescent="0.45">
      <c r="A146" s="47">
        <v>137</v>
      </c>
      <c r="B146" s="34">
        <f t="shared" si="70"/>
        <v>50437</v>
      </c>
      <c r="C146" s="150" t="e">
        <f t="shared" si="50"/>
        <v>#NUM!</v>
      </c>
      <c r="D146" s="142" t="e">
        <f t="shared" si="60"/>
        <v>#NUM!</v>
      </c>
      <c r="E146" s="142" t="e">
        <f t="shared" si="51"/>
        <v>#NUM!</v>
      </c>
      <c r="F146" s="143" t="e">
        <f t="shared" si="61"/>
        <v>#NUM!</v>
      </c>
      <c r="G146" s="127"/>
      <c r="H146" s="33">
        <v>137</v>
      </c>
      <c r="I146" s="34">
        <f t="shared" si="71"/>
        <v>50437</v>
      </c>
      <c r="J146" s="141" t="e">
        <f t="shared" si="52"/>
        <v>#NUM!</v>
      </c>
      <c r="K146" s="142" t="e">
        <f t="shared" si="62"/>
        <v>#NUM!</v>
      </c>
      <c r="L146" s="144" t="e">
        <f t="shared" si="53"/>
        <v>#NUM!</v>
      </c>
      <c r="M146" s="143" t="e">
        <f t="shared" si="63"/>
        <v>#NUM!</v>
      </c>
      <c r="O146" s="33">
        <v>137</v>
      </c>
      <c r="P146" s="34">
        <f t="shared" si="72"/>
        <v>50437</v>
      </c>
      <c r="Q146" s="141" t="e">
        <f t="shared" si="54"/>
        <v>#NUM!</v>
      </c>
      <c r="R146" s="142" t="e">
        <f t="shared" si="64"/>
        <v>#NUM!</v>
      </c>
      <c r="S146" s="144" t="e">
        <f t="shared" si="55"/>
        <v>#NUM!</v>
      </c>
      <c r="T146" s="143" t="e">
        <f t="shared" si="65"/>
        <v>#NUM!</v>
      </c>
      <c r="V146" s="33">
        <v>137</v>
      </c>
      <c r="W146" s="34">
        <f t="shared" si="73"/>
        <v>50437</v>
      </c>
      <c r="X146" s="141" t="e">
        <f t="shared" si="56"/>
        <v>#NUM!</v>
      </c>
      <c r="Y146" s="142" t="e">
        <f t="shared" si="66"/>
        <v>#NUM!</v>
      </c>
      <c r="Z146" s="144" t="e">
        <f t="shared" si="57"/>
        <v>#NUM!</v>
      </c>
      <c r="AA146" s="143" t="e">
        <f t="shared" si="67"/>
        <v>#NUM!</v>
      </c>
      <c r="AC146" s="33">
        <v>137</v>
      </c>
      <c r="AD146" s="34">
        <f t="shared" si="74"/>
        <v>50437</v>
      </c>
      <c r="AE146" s="141" t="e">
        <f t="shared" si="58"/>
        <v>#VALUE!</v>
      </c>
      <c r="AF146" s="142" t="e">
        <f t="shared" si="68"/>
        <v>#VALUE!</v>
      </c>
      <c r="AG146" s="144" t="e">
        <f t="shared" si="59"/>
        <v>#VALUE!</v>
      </c>
      <c r="AH146" s="143" t="e">
        <f t="shared" si="69"/>
        <v>#VALUE!</v>
      </c>
    </row>
    <row r="147" spans="1:34" x14ac:dyDescent="0.45">
      <c r="A147" s="47">
        <v>138</v>
      </c>
      <c r="B147" s="34">
        <f t="shared" si="70"/>
        <v>50465</v>
      </c>
      <c r="C147" s="150" t="e">
        <f t="shared" si="50"/>
        <v>#NUM!</v>
      </c>
      <c r="D147" s="142" t="e">
        <f t="shared" si="60"/>
        <v>#NUM!</v>
      </c>
      <c r="E147" s="142" t="e">
        <f t="shared" si="51"/>
        <v>#NUM!</v>
      </c>
      <c r="F147" s="143" t="e">
        <f t="shared" si="61"/>
        <v>#NUM!</v>
      </c>
      <c r="G147" s="127"/>
      <c r="H147" s="33">
        <v>138</v>
      </c>
      <c r="I147" s="34">
        <f t="shared" si="71"/>
        <v>50465</v>
      </c>
      <c r="J147" s="141" t="e">
        <f t="shared" si="52"/>
        <v>#NUM!</v>
      </c>
      <c r="K147" s="142" t="e">
        <f t="shared" si="62"/>
        <v>#NUM!</v>
      </c>
      <c r="L147" s="144" t="e">
        <f t="shared" si="53"/>
        <v>#NUM!</v>
      </c>
      <c r="M147" s="143" t="e">
        <f t="shared" si="63"/>
        <v>#NUM!</v>
      </c>
      <c r="O147" s="33">
        <v>138</v>
      </c>
      <c r="P147" s="34">
        <f t="shared" si="72"/>
        <v>50465</v>
      </c>
      <c r="Q147" s="141" t="e">
        <f t="shared" si="54"/>
        <v>#NUM!</v>
      </c>
      <c r="R147" s="142" t="e">
        <f t="shared" si="64"/>
        <v>#NUM!</v>
      </c>
      <c r="S147" s="144" t="e">
        <f t="shared" si="55"/>
        <v>#NUM!</v>
      </c>
      <c r="T147" s="143" t="e">
        <f t="shared" si="65"/>
        <v>#NUM!</v>
      </c>
      <c r="V147" s="33">
        <v>138</v>
      </c>
      <c r="W147" s="34">
        <f t="shared" si="73"/>
        <v>50465</v>
      </c>
      <c r="X147" s="141" t="e">
        <f t="shared" si="56"/>
        <v>#NUM!</v>
      </c>
      <c r="Y147" s="142" t="e">
        <f t="shared" si="66"/>
        <v>#NUM!</v>
      </c>
      <c r="Z147" s="144" t="e">
        <f t="shared" si="57"/>
        <v>#NUM!</v>
      </c>
      <c r="AA147" s="143" t="e">
        <f t="shared" si="67"/>
        <v>#NUM!</v>
      </c>
      <c r="AC147" s="33">
        <v>138</v>
      </c>
      <c r="AD147" s="34">
        <f t="shared" si="74"/>
        <v>50465</v>
      </c>
      <c r="AE147" s="141" t="e">
        <f t="shared" si="58"/>
        <v>#VALUE!</v>
      </c>
      <c r="AF147" s="142" t="e">
        <f t="shared" si="68"/>
        <v>#VALUE!</v>
      </c>
      <c r="AG147" s="144" t="e">
        <f t="shared" si="59"/>
        <v>#VALUE!</v>
      </c>
      <c r="AH147" s="143" t="e">
        <f t="shared" si="69"/>
        <v>#VALUE!</v>
      </c>
    </row>
    <row r="148" spans="1:34" x14ac:dyDescent="0.45">
      <c r="A148" s="47">
        <v>139</v>
      </c>
      <c r="B148" s="34">
        <f t="shared" si="70"/>
        <v>50496</v>
      </c>
      <c r="C148" s="150" t="e">
        <f t="shared" si="50"/>
        <v>#NUM!</v>
      </c>
      <c r="D148" s="142" t="e">
        <f t="shared" si="60"/>
        <v>#NUM!</v>
      </c>
      <c r="E148" s="142" t="e">
        <f t="shared" si="51"/>
        <v>#NUM!</v>
      </c>
      <c r="F148" s="143" t="e">
        <f t="shared" si="61"/>
        <v>#NUM!</v>
      </c>
      <c r="G148" s="127"/>
      <c r="H148" s="33">
        <v>139</v>
      </c>
      <c r="I148" s="34">
        <f t="shared" si="71"/>
        <v>50496</v>
      </c>
      <c r="J148" s="141" t="e">
        <f t="shared" si="52"/>
        <v>#NUM!</v>
      </c>
      <c r="K148" s="142" t="e">
        <f t="shared" si="62"/>
        <v>#NUM!</v>
      </c>
      <c r="L148" s="144" t="e">
        <f t="shared" si="53"/>
        <v>#NUM!</v>
      </c>
      <c r="M148" s="143" t="e">
        <f t="shared" si="63"/>
        <v>#NUM!</v>
      </c>
      <c r="O148" s="33">
        <v>139</v>
      </c>
      <c r="P148" s="34">
        <f t="shared" si="72"/>
        <v>50496</v>
      </c>
      <c r="Q148" s="141" t="e">
        <f t="shared" si="54"/>
        <v>#NUM!</v>
      </c>
      <c r="R148" s="142" t="e">
        <f t="shared" si="64"/>
        <v>#NUM!</v>
      </c>
      <c r="S148" s="144" t="e">
        <f t="shared" si="55"/>
        <v>#NUM!</v>
      </c>
      <c r="T148" s="143" t="e">
        <f t="shared" si="65"/>
        <v>#NUM!</v>
      </c>
      <c r="V148" s="33">
        <v>139</v>
      </c>
      <c r="W148" s="34">
        <f t="shared" si="73"/>
        <v>50496</v>
      </c>
      <c r="X148" s="141" t="e">
        <f t="shared" si="56"/>
        <v>#NUM!</v>
      </c>
      <c r="Y148" s="142" t="e">
        <f t="shared" si="66"/>
        <v>#NUM!</v>
      </c>
      <c r="Z148" s="144" t="e">
        <f t="shared" si="57"/>
        <v>#NUM!</v>
      </c>
      <c r="AA148" s="143" t="e">
        <f t="shared" si="67"/>
        <v>#NUM!</v>
      </c>
      <c r="AC148" s="33">
        <v>139</v>
      </c>
      <c r="AD148" s="34">
        <f t="shared" si="74"/>
        <v>50496</v>
      </c>
      <c r="AE148" s="141" t="e">
        <f t="shared" si="58"/>
        <v>#VALUE!</v>
      </c>
      <c r="AF148" s="142" t="e">
        <f t="shared" si="68"/>
        <v>#VALUE!</v>
      </c>
      <c r="AG148" s="144" t="e">
        <f t="shared" si="59"/>
        <v>#VALUE!</v>
      </c>
      <c r="AH148" s="143" t="e">
        <f t="shared" si="69"/>
        <v>#VALUE!</v>
      </c>
    </row>
    <row r="149" spans="1:34" x14ac:dyDescent="0.45">
      <c r="A149" s="47">
        <v>140</v>
      </c>
      <c r="B149" s="34">
        <f t="shared" si="70"/>
        <v>50526</v>
      </c>
      <c r="C149" s="150" t="e">
        <f t="shared" si="50"/>
        <v>#NUM!</v>
      </c>
      <c r="D149" s="142" t="e">
        <f t="shared" si="60"/>
        <v>#NUM!</v>
      </c>
      <c r="E149" s="142" t="e">
        <f t="shared" si="51"/>
        <v>#NUM!</v>
      </c>
      <c r="F149" s="143" t="e">
        <f t="shared" si="61"/>
        <v>#NUM!</v>
      </c>
      <c r="G149" s="127"/>
      <c r="H149" s="33">
        <v>140</v>
      </c>
      <c r="I149" s="34">
        <f t="shared" si="71"/>
        <v>50526</v>
      </c>
      <c r="J149" s="141" t="e">
        <f t="shared" si="52"/>
        <v>#NUM!</v>
      </c>
      <c r="K149" s="142" t="e">
        <f t="shared" si="62"/>
        <v>#NUM!</v>
      </c>
      <c r="L149" s="144" t="e">
        <f t="shared" si="53"/>
        <v>#NUM!</v>
      </c>
      <c r="M149" s="143" t="e">
        <f t="shared" si="63"/>
        <v>#NUM!</v>
      </c>
      <c r="O149" s="33">
        <v>140</v>
      </c>
      <c r="P149" s="34">
        <f t="shared" si="72"/>
        <v>50526</v>
      </c>
      <c r="Q149" s="141" t="e">
        <f t="shared" si="54"/>
        <v>#NUM!</v>
      </c>
      <c r="R149" s="142" t="e">
        <f t="shared" si="64"/>
        <v>#NUM!</v>
      </c>
      <c r="S149" s="144" t="e">
        <f t="shared" si="55"/>
        <v>#NUM!</v>
      </c>
      <c r="T149" s="143" t="e">
        <f t="shared" si="65"/>
        <v>#NUM!</v>
      </c>
      <c r="V149" s="33">
        <v>140</v>
      </c>
      <c r="W149" s="34">
        <f t="shared" si="73"/>
        <v>50526</v>
      </c>
      <c r="X149" s="141" t="e">
        <f t="shared" si="56"/>
        <v>#NUM!</v>
      </c>
      <c r="Y149" s="142" t="e">
        <f t="shared" si="66"/>
        <v>#NUM!</v>
      </c>
      <c r="Z149" s="144" t="e">
        <f t="shared" si="57"/>
        <v>#NUM!</v>
      </c>
      <c r="AA149" s="143" t="e">
        <f t="shared" si="67"/>
        <v>#NUM!</v>
      </c>
      <c r="AC149" s="33">
        <v>140</v>
      </c>
      <c r="AD149" s="34">
        <f t="shared" si="74"/>
        <v>50526</v>
      </c>
      <c r="AE149" s="141" t="e">
        <f t="shared" si="58"/>
        <v>#VALUE!</v>
      </c>
      <c r="AF149" s="142" t="e">
        <f t="shared" si="68"/>
        <v>#VALUE!</v>
      </c>
      <c r="AG149" s="144" t="e">
        <f t="shared" si="59"/>
        <v>#VALUE!</v>
      </c>
      <c r="AH149" s="143" t="e">
        <f t="shared" si="69"/>
        <v>#VALUE!</v>
      </c>
    </row>
    <row r="150" spans="1:34" x14ac:dyDescent="0.45">
      <c r="A150" s="47">
        <v>141</v>
      </c>
      <c r="B150" s="34">
        <f t="shared" si="70"/>
        <v>50557</v>
      </c>
      <c r="C150" s="150" t="e">
        <f t="shared" si="50"/>
        <v>#NUM!</v>
      </c>
      <c r="D150" s="142" t="e">
        <f t="shared" si="60"/>
        <v>#NUM!</v>
      </c>
      <c r="E150" s="142" t="e">
        <f t="shared" si="51"/>
        <v>#NUM!</v>
      </c>
      <c r="F150" s="143" t="e">
        <f t="shared" si="61"/>
        <v>#NUM!</v>
      </c>
      <c r="G150" s="127"/>
      <c r="H150" s="33">
        <v>141</v>
      </c>
      <c r="I150" s="34">
        <f t="shared" si="71"/>
        <v>50557</v>
      </c>
      <c r="J150" s="141" t="e">
        <f t="shared" si="52"/>
        <v>#NUM!</v>
      </c>
      <c r="K150" s="142" t="e">
        <f t="shared" si="62"/>
        <v>#NUM!</v>
      </c>
      <c r="L150" s="144" t="e">
        <f t="shared" si="53"/>
        <v>#NUM!</v>
      </c>
      <c r="M150" s="143" t="e">
        <f t="shared" si="63"/>
        <v>#NUM!</v>
      </c>
      <c r="O150" s="33">
        <v>141</v>
      </c>
      <c r="P150" s="34">
        <f t="shared" si="72"/>
        <v>50557</v>
      </c>
      <c r="Q150" s="141" t="e">
        <f t="shared" si="54"/>
        <v>#NUM!</v>
      </c>
      <c r="R150" s="142" t="e">
        <f t="shared" si="64"/>
        <v>#NUM!</v>
      </c>
      <c r="S150" s="144" t="e">
        <f t="shared" si="55"/>
        <v>#NUM!</v>
      </c>
      <c r="T150" s="143" t="e">
        <f t="shared" si="65"/>
        <v>#NUM!</v>
      </c>
      <c r="V150" s="33">
        <v>141</v>
      </c>
      <c r="W150" s="34">
        <f t="shared" si="73"/>
        <v>50557</v>
      </c>
      <c r="X150" s="141" t="e">
        <f t="shared" si="56"/>
        <v>#NUM!</v>
      </c>
      <c r="Y150" s="142" t="e">
        <f t="shared" si="66"/>
        <v>#NUM!</v>
      </c>
      <c r="Z150" s="144" t="e">
        <f t="shared" si="57"/>
        <v>#NUM!</v>
      </c>
      <c r="AA150" s="143" t="e">
        <f t="shared" si="67"/>
        <v>#NUM!</v>
      </c>
      <c r="AC150" s="33">
        <v>141</v>
      </c>
      <c r="AD150" s="34">
        <f t="shared" si="74"/>
        <v>50557</v>
      </c>
      <c r="AE150" s="141" t="e">
        <f t="shared" si="58"/>
        <v>#VALUE!</v>
      </c>
      <c r="AF150" s="142" t="e">
        <f t="shared" si="68"/>
        <v>#VALUE!</v>
      </c>
      <c r="AG150" s="144" t="e">
        <f t="shared" si="59"/>
        <v>#VALUE!</v>
      </c>
      <c r="AH150" s="143" t="e">
        <f t="shared" si="69"/>
        <v>#VALUE!</v>
      </c>
    </row>
    <row r="151" spans="1:34" x14ac:dyDescent="0.45">
      <c r="A151" s="47">
        <v>142</v>
      </c>
      <c r="B151" s="34">
        <f t="shared" si="70"/>
        <v>50587</v>
      </c>
      <c r="C151" s="150" t="e">
        <f t="shared" si="50"/>
        <v>#NUM!</v>
      </c>
      <c r="D151" s="142" t="e">
        <f t="shared" si="60"/>
        <v>#NUM!</v>
      </c>
      <c r="E151" s="142" t="e">
        <f t="shared" si="51"/>
        <v>#NUM!</v>
      </c>
      <c r="F151" s="143" t="e">
        <f t="shared" si="61"/>
        <v>#NUM!</v>
      </c>
      <c r="G151" s="127"/>
      <c r="H151" s="33">
        <v>142</v>
      </c>
      <c r="I151" s="34">
        <f t="shared" si="71"/>
        <v>50587</v>
      </c>
      <c r="J151" s="141" t="e">
        <f t="shared" si="52"/>
        <v>#NUM!</v>
      </c>
      <c r="K151" s="142" t="e">
        <f t="shared" si="62"/>
        <v>#NUM!</v>
      </c>
      <c r="L151" s="144" t="e">
        <f t="shared" si="53"/>
        <v>#NUM!</v>
      </c>
      <c r="M151" s="143" t="e">
        <f t="shared" si="63"/>
        <v>#NUM!</v>
      </c>
      <c r="O151" s="33">
        <v>142</v>
      </c>
      <c r="P151" s="34">
        <f t="shared" si="72"/>
        <v>50587</v>
      </c>
      <c r="Q151" s="141" t="e">
        <f t="shared" si="54"/>
        <v>#NUM!</v>
      </c>
      <c r="R151" s="142" t="e">
        <f t="shared" si="64"/>
        <v>#NUM!</v>
      </c>
      <c r="S151" s="144" t="e">
        <f t="shared" si="55"/>
        <v>#NUM!</v>
      </c>
      <c r="T151" s="143" t="e">
        <f t="shared" si="65"/>
        <v>#NUM!</v>
      </c>
      <c r="V151" s="33">
        <v>142</v>
      </c>
      <c r="W151" s="34">
        <f t="shared" si="73"/>
        <v>50587</v>
      </c>
      <c r="X151" s="141" t="e">
        <f t="shared" si="56"/>
        <v>#NUM!</v>
      </c>
      <c r="Y151" s="142" t="e">
        <f t="shared" si="66"/>
        <v>#NUM!</v>
      </c>
      <c r="Z151" s="144" t="e">
        <f t="shared" si="57"/>
        <v>#NUM!</v>
      </c>
      <c r="AA151" s="143" t="e">
        <f t="shared" si="67"/>
        <v>#NUM!</v>
      </c>
      <c r="AC151" s="33">
        <v>142</v>
      </c>
      <c r="AD151" s="34">
        <f t="shared" si="74"/>
        <v>50587</v>
      </c>
      <c r="AE151" s="141" t="e">
        <f t="shared" si="58"/>
        <v>#VALUE!</v>
      </c>
      <c r="AF151" s="142" t="e">
        <f t="shared" si="68"/>
        <v>#VALUE!</v>
      </c>
      <c r="AG151" s="144" t="e">
        <f t="shared" si="59"/>
        <v>#VALUE!</v>
      </c>
      <c r="AH151" s="143" t="e">
        <f t="shared" si="69"/>
        <v>#VALUE!</v>
      </c>
    </row>
    <row r="152" spans="1:34" x14ac:dyDescent="0.45">
      <c r="A152" s="47">
        <v>143</v>
      </c>
      <c r="B152" s="34">
        <f t="shared" si="70"/>
        <v>50618</v>
      </c>
      <c r="C152" s="150" t="e">
        <f t="shared" si="50"/>
        <v>#NUM!</v>
      </c>
      <c r="D152" s="142" t="e">
        <f t="shared" si="60"/>
        <v>#NUM!</v>
      </c>
      <c r="E152" s="142" t="e">
        <f t="shared" si="51"/>
        <v>#NUM!</v>
      </c>
      <c r="F152" s="143" t="e">
        <f t="shared" si="61"/>
        <v>#NUM!</v>
      </c>
      <c r="G152" s="127"/>
      <c r="H152" s="33">
        <v>143</v>
      </c>
      <c r="I152" s="34">
        <f t="shared" si="71"/>
        <v>50618</v>
      </c>
      <c r="J152" s="141" t="e">
        <f t="shared" si="52"/>
        <v>#NUM!</v>
      </c>
      <c r="K152" s="142" t="e">
        <f t="shared" si="62"/>
        <v>#NUM!</v>
      </c>
      <c r="L152" s="144" t="e">
        <f t="shared" si="53"/>
        <v>#NUM!</v>
      </c>
      <c r="M152" s="143" t="e">
        <f t="shared" si="63"/>
        <v>#NUM!</v>
      </c>
      <c r="O152" s="33">
        <v>143</v>
      </c>
      <c r="P152" s="34">
        <f t="shared" si="72"/>
        <v>50618</v>
      </c>
      <c r="Q152" s="141" t="e">
        <f t="shared" si="54"/>
        <v>#NUM!</v>
      </c>
      <c r="R152" s="142" t="e">
        <f t="shared" si="64"/>
        <v>#NUM!</v>
      </c>
      <c r="S152" s="144" t="e">
        <f t="shared" si="55"/>
        <v>#NUM!</v>
      </c>
      <c r="T152" s="143" t="e">
        <f t="shared" si="65"/>
        <v>#NUM!</v>
      </c>
      <c r="V152" s="33">
        <v>143</v>
      </c>
      <c r="W152" s="34">
        <f t="shared" si="73"/>
        <v>50618</v>
      </c>
      <c r="X152" s="141" t="e">
        <f t="shared" si="56"/>
        <v>#NUM!</v>
      </c>
      <c r="Y152" s="142" t="e">
        <f t="shared" si="66"/>
        <v>#NUM!</v>
      </c>
      <c r="Z152" s="144" t="e">
        <f t="shared" si="57"/>
        <v>#NUM!</v>
      </c>
      <c r="AA152" s="143" t="e">
        <f t="shared" si="67"/>
        <v>#NUM!</v>
      </c>
      <c r="AC152" s="33">
        <v>143</v>
      </c>
      <c r="AD152" s="34">
        <f t="shared" si="74"/>
        <v>50618</v>
      </c>
      <c r="AE152" s="141" t="e">
        <f t="shared" si="58"/>
        <v>#VALUE!</v>
      </c>
      <c r="AF152" s="142" t="e">
        <f t="shared" si="68"/>
        <v>#VALUE!</v>
      </c>
      <c r="AG152" s="144" t="e">
        <f t="shared" si="59"/>
        <v>#VALUE!</v>
      </c>
      <c r="AH152" s="143" t="e">
        <f t="shared" si="69"/>
        <v>#VALUE!</v>
      </c>
    </row>
    <row r="153" spans="1:34" ht="14.65" thickBot="1" x14ac:dyDescent="0.5">
      <c r="A153" s="47">
        <v>144</v>
      </c>
      <c r="B153" s="34">
        <f t="shared" si="70"/>
        <v>50649</v>
      </c>
      <c r="C153" s="151" t="e">
        <f t="shared" si="50"/>
        <v>#NUM!</v>
      </c>
      <c r="D153" s="146" t="e">
        <f t="shared" si="60"/>
        <v>#NUM!</v>
      </c>
      <c r="E153" s="146" t="e">
        <f t="shared" si="51"/>
        <v>#NUM!</v>
      </c>
      <c r="F153" s="147" t="e">
        <f t="shared" si="61"/>
        <v>#NUM!</v>
      </c>
      <c r="G153" s="127"/>
      <c r="H153" s="40">
        <v>144</v>
      </c>
      <c r="I153" s="34">
        <f t="shared" si="71"/>
        <v>50649</v>
      </c>
      <c r="J153" s="145" t="e">
        <f t="shared" si="52"/>
        <v>#NUM!</v>
      </c>
      <c r="K153" s="146" t="e">
        <f t="shared" si="62"/>
        <v>#NUM!</v>
      </c>
      <c r="L153" s="148" t="e">
        <f t="shared" si="53"/>
        <v>#NUM!</v>
      </c>
      <c r="M153" s="147" t="e">
        <f t="shared" si="63"/>
        <v>#NUM!</v>
      </c>
      <c r="O153" s="40">
        <v>144</v>
      </c>
      <c r="P153" s="34">
        <f t="shared" si="72"/>
        <v>50649</v>
      </c>
      <c r="Q153" s="145" t="e">
        <f t="shared" si="54"/>
        <v>#NUM!</v>
      </c>
      <c r="R153" s="146" t="e">
        <f t="shared" si="64"/>
        <v>#NUM!</v>
      </c>
      <c r="S153" s="148" t="e">
        <f t="shared" si="55"/>
        <v>#NUM!</v>
      </c>
      <c r="T153" s="147" t="e">
        <f t="shared" si="65"/>
        <v>#NUM!</v>
      </c>
      <c r="V153" s="40">
        <v>144</v>
      </c>
      <c r="W153" s="34">
        <f t="shared" si="73"/>
        <v>50649</v>
      </c>
      <c r="X153" s="145" t="e">
        <f t="shared" si="56"/>
        <v>#NUM!</v>
      </c>
      <c r="Y153" s="146" t="e">
        <f t="shared" si="66"/>
        <v>#NUM!</v>
      </c>
      <c r="Z153" s="148" t="e">
        <f t="shared" si="57"/>
        <v>#NUM!</v>
      </c>
      <c r="AA153" s="147" t="e">
        <f t="shared" si="67"/>
        <v>#NUM!</v>
      </c>
      <c r="AC153" s="40">
        <v>144</v>
      </c>
      <c r="AD153" s="34">
        <f t="shared" si="74"/>
        <v>50649</v>
      </c>
      <c r="AE153" s="145" t="e">
        <f t="shared" si="58"/>
        <v>#VALUE!</v>
      </c>
      <c r="AF153" s="146" t="e">
        <f t="shared" si="68"/>
        <v>#VALUE!</v>
      </c>
      <c r="AG153" s="148" t="e">
        <f t="shared" si="59"/>
        <v>#VALUE!</v>
      </c>
      <c r="AH153" s="147" t="e">
        <f t="shared" si="69"/>
        <v>#VALUE!</v>
      </c>
    </row>
    <row r="154" spans="1:34" x14ac:dyDescent="0.45">
      <c r="A154" s="51">
        <v>145</v>
      </c>
      <c r="B154" s="52">
        <f t="shared" si="70"/>
        <v>50679</v>
      </c>
      <c r="C154" s="152" t="e">
        <f t="shared" si="50"/>
        <v>#NUM!</v>
      </c>
      <c r="D154" s="138" t="e">
        <f t="shared" si="60"/>
        <v>#NUM!</v>
      </c>
      <c r="E154" s="138" t="e">
        <f t="shared" si="51"/>
        <v>#NUM!</v>
      </c>
      <c r="F154" s="139" t="e">
        <f t="shared" si="61"/>
        <v>#NUM!</v>
      </c>
      <c r="G154" s="127"/>
      <c r="H154" s="26">
        <v>145</v>
      </c>
      <c r="I154" s="52">
        <f t="shared" si="71"/>
        <v>50679</v>
      </c>
      <c r="J154" s="137" t="e">
        <f t="shared" si="52"/>
        <v>#NUM!</v>
      </c>
      <c r="K154" s="138" t="e">
        <f t="shared" si="62"/>
        <v>#NUM!</v>
      </c>
      <c r="L154" s="140" t="e">
        <f t="shared" si="53"/>
        <v>#NUM!</v>
      </c>
      <c r="M154" s="139" t="e">
        <f t="shared" si="63"/>
        <v>#NUM!</v>
      </c>
      <c r="O154" s="26">
        <v>145</v>
      </c>
      <c r="P154" s="52">
        <f t="shared" si="72"/>
        <v>50679</v>
      </c>
      <c r="Q154" s="137" t="e">
        <f t="shared" si="54"/>
        <v>#NUM!</v>
      </c>
      <c r="R154" s="138" t="e">
        <f t="shared" si="64"/>
        <v>#NUM!</v>
      </c>
      <c r="S154" s="140" t="e">
        <f t="shared" si="55"/>
        <v>#NUM!</v>
      </c>
      <c r="T154" s="139" t="e">
        <f t="shared" si="65"/>
        <v>#NUM!</v>
      </c>
      <c r="V154" s="26">
        <v>145</v>
      </c>
      <c r="W154" s="52">
        <f t="shared" si="73"/>
        <v>50679</v>
      </c>
      <c r="X154" s="137" t="e">
        <f t="shared" si="56"/>
        <v>#NUM!</v>
      </c>
      <c r="Y154" s="138" t="e">
        <f t="shared" si="66"/>
        <v>#NUM!</v>
      </c>
      <c r="Z154" s="140" t="e">
        <f t="shared" si="57"/>
        <v>#NUM!</v>
      </c>
      <c r="AA154" s="139" t="e">
        <f t="shared" si="67"/>
        <v>#NUM!</v>
      </c>
      <c r="AC154" s="26">
        <v>145</v>
      </c>
      <c r="AD154" s="52">
        <f t="shared" si="74"/>
        <v>50679</v>
      </c>
      <c r="AE154" s="137" t="e">
        <f t="shared" si="58"/>
        <v>#VALUE!</v>
      </c>
      <c r="AF154" s="138" t="e">
        <f t="shared" si="68"/>
        <v>#VALUE!</v>
      </c>
      <c r="AG154" s="140" t="e">
        <f t="shared" si="59"/>
        <v>#VALUE!</v>
      </c>
      <c r="AH154" s="139" t="e">
        <f t="shared" si="69"/>
        <v>#VALUE!</v>
      </c>
    </row>
    <row r="155" spans="1:34" x14ac:dyDescent="0.45">
      <c r="A155" s="47">
        <v>146</v>
      </c>
      <c r="B155" s="34">
        <f t="shared" si="70"/>
        <v>50710</v>
      </c>
      <c r="C155" s="150" t="e">
        <f t="shared" si="50"/>
        <v>#NUM!</v>
      </c>
      <c r="D155" s="142" t="e">
        <f t="shared" si="60"/>
        <v>#NUM!</v>
      </c>
      <c r="E155" s="142" t="e">
        <f t="shared" si="51"/>
        <v>#NUM!</v>
      </c>
      <c r="F155" s="143" t="e">
        <f t="shared" si="61"/>
        <v>#NUM!</v>
      </c>
      <c r="G155" s="127"/>
      <c r="H155" s="33">
        <v>146</v>
      </c>
      <c r="I155" s="34">
        <f t="shared" si="71"/>
        <v>50710</v>
      </c>
      <c r="J155" s="141" t="e">
        <f t="shared" si="52"/>
        <v>#NUM!</v>
      </c>
      <c r="K155" s="142" t="e">
        <f t="shared" si="62"/>
        <v>#NUM!</v>
      </c>
      <c r="L155" s="144" t="e">
        <f t="shared" si="53"/>
        <v>#NUM!</v>
      </c>
      <c r="M155" s="143" t="e">
        <f t="shared" si="63"/>
        <v>#NUM!</v>
      </c>
      <c r="O155" s="33">
        <v>146</v>
      </c>
      <c r="P155" s="34">
        <f t="shared" si="72"/>
        <v>50710</v>
      </c>
      <c r="Q155" s="141" t="e">
        <f t="shared" si="54"/>
        <v>#NUM!</v>
      </c>
      <c r="R155" s="142" t="e">
        <f t="shared" si="64"/>
        <v>#NUM!</v>
      </c>
      <c r="S155" s="144" t="e">
        <f t="shared" si="55"/>
        <v>#NUM!</v>
      </c>
      <c r="T155" s="143" t="e">
        <f t="shared" si="65"/>
        <v>#NUM!</v>
      </c>
      <c r="V155" s="33">
        <v>146</v>
      </c>
      <c r="W155" s="34">
        <f t="shared" si="73"/>
        <v>50710</v>
      </c>
      <c r="X155" s="141" t="e">
        <f t="shared" si="56"/>
        <v>#NUM!</v>
      </c>
      <c r="Y155" s="142" t="e">
        <f t="shared" si="66"/>
        <v>#NUM!</v>
      </c>
      <c r="Z155" s="144" t="e">
        <f t="shared" si="57"/>
        <v>#NUM!</v>
      </c>
      <c r="AA155" s="143" t="e">
        <f t="shared" si="67"/>
        <v>#NUM!</v>
      </c>
      <c r="AC155" s="33">
        <v>146</v>
      </c>
      <c r="AD155" s="34">
        <f t="shared" si="74"/>
        <v>50710</v>
      </c>
      <c r="AE155" s="141" t="e">
        <f t="shared" si="58"/>
        <v>#VALUE!</v>
      </c>
      <c r="AF155" s="142" t="e">
        <f t="shared" si="68"/>
        <v>#VALUE!</v>
      </c>
      <c r="AG155" s="144" t="e">
        <f t="shared" si="59"/>
        <v>#VALUE!</v>
      </c>
      <c r="AH155" s="143" t="e">
        <f t="shared" si="69"/>
        <v>#VALUE!</v>
      </c>
    </row>
    <row r="156" spans="1:34" x14ac:dyDescent="0.45">
      <c r="A156" s="47">
        <v>147</v>
      </c>
      <c r="B156" s="34">
        <f t="shared" si="70"/>
        <v>50740</v>
      </c>
      <c r="C156" s="150" t="e">
        <f t="shared" si="50"/>
        <v>#NUM!</v>
      </c>
      <c r="D156" s="142" t="e">
        <f t="shared" si="60"/>
        <v>#NUM!</v>
      </c>
      <c r="E156" s="142" t="e">
        <f t="shared" si="51"/>
        <v>#NUM!</v>
      </c>
      <c r="F156" s="143" t="e">
        <f t="shared" si="61"/>
        <v>#NUM!</v>
      </c>
      <c r="G156" s="127"/>
      <c r="H156" s="33">
        <v>147</v>
      </c>
      <c r="I156" s="34">
        <f t="shared" si="71"/>
        <v>50740</v>
      </c>
      <c r="J156" s="141" t="e">
        <f t="shared" si="52"/>
        <v>#NUM!</v>
      </c>
      <c r="K156" s="142" t="e">
        <f t="shared" si="62"/>
        <v>#NUM!</v>
      </c>
      <c r="L156" s="144" t="e">
        <f t="shared" si="53"/>
        <v>#NUM!</v>
      </c>
      <c r="M156" s="143" t="e">
        <f t="shared" si="63"/>
        <v>#NUM!</v>
      </c>
      <c r="O156" s="33">
        <v>147</v>
      </c>
      <c r="P156" s="34">
        <f t="shared" si="72"/>
        <v>50740</v>
      </c>
      <c r="Q156" s="141" t="e">
        <f t="shared" si="54"/>
        <v>#NUM!</v>
      </c>
      <c r="R156" s="142" t="e">
        <f t="shared" si="64"/>
        <v>#NUM!</v>
      </c>
      <c r="S156" s="144" t="e">
        <f t="shared" si="55"/>
        <v>#NUM!</v>
      </c>
      <c r="T156" s="143" t="e">
        <f t="shared" si="65"/>
        <v>#NUM!</v>
      </c>
      <c r="V156" s="33">
        <v>147</v>
      </c>
      <c r="W156" s="34">
        <f t="shared" si="73"/>
        <v>50740</v>
      </c>
      <c r="X156" s="141" t="e">
        <f t="shared" si="56"/>
        <v>#NUM!</v>
      </c>
      <c r="Y156" s="142" t="e">
        <f t="shared" si="66"/>
        <v>#NUM!</v>
      </c>
      <c r="Z156" s="144" t="e">
        <f t="shared" si="57"/>
        <v>#NUM!</v>
      </c>
      <c r="AA156" s="143" t="e">
        <f t="shared" si="67"/>
        <v>#NUM!</v>
      </c>
      <c r="AC156" s="33">
        <v>147</v>
      </c>
      <c r="AD156" s="34">
        <f t="shared" si="74"/>
        <v>50740</v>
      </c>
      <c r="AE156" s="141" t="e">
        <f t="shared" si="58"/>
        <v>#VALUE!</v>
      </c>
      <c r="AF156" s="142" t="e">
        <f t="shared" si="68"/>
        <v>#VALUE!</v>
      </c>
      <c r="AG156" s="144" t="e">
        <f t="shared" si="59"/>
        <v>#VALUE!</v>
      </c>
      <c r="AH156" s="143" t="e">
        <f t="shared" si="69"/>
        <v>#VALUE!</v>
      </c>
    </row>
    <row r="157" spans="1:34" x14ac:dyDescent="0.45">
      <c r="A157" s="47">
        <v>148</v>
      </c>
      <c r="B157" s="34">
        <f t="shared" si="70"/>
        <v>50771</v>
      </c>
      <c r="C157" s="150" t="e">
        <f t="shared" si="50"/>
        <v>#NUM!</v>
      </c>
      <c r="D157" s="142" t="e">
        <f t="shared" si="60"/>
        <v>#NUM!</v>
      </c>
      <c r="E157" s="142" t="e">
        <f t="shared" si="51"/>
        <v>#NUM!</v>
      </c>
      <c r="F157" s="143" t="e">
        <f t="shared" si="61"/>
        <v>#NUM!</v>
      </c>
      <c r="G157" s="127"/>
      <c r="H157" s="33">
        <v>148</v>
      </c>
      <c r="I157" s="34">
        <f t="shared" si="71"/>
        <v>50771</v>
      </c>
      <c r="J157" s="141" t="e">
        <f t="shared" si="52"/>
        <v>#NUM!</v>
      </c>
      <c r="K157" s="142" t="e">
        <f t="shared" si="62"/>
        <v>#NUM!</v>
      </c>
      <c r="L157" s="144" t="e">
        <f t="shared" si="53"/>
        <v>#NUM!</v>
      </c>
      <c r="M157" s="143" t="e">
        <f t="shared" si="63"/>
        <v>#NUM!</v>
      </c>
      <c r="O157" s="33">
        <v>148</v>
      </c>
      <c r="P157" s="34">
        <f t="shared" si="72"/>
        <v>50771</v>
      </c>
      <c r="Q157" s="141" t="e">
        <f t="shared" si="54"/>
        <v>#NUM!</v>
      </c>
      <c r="R157" s="142" t="e">
        <f t="shared" si="64"/>
        <v>#NUM!</v>
      </c>
      <c r="S157" s="144" t="e">
        <f t="shared" si="55"/>
        <v>#NUM!</v>
      </c>
      <c r="T157" s="143" t="e">
        <f t="shared" si="65"/>
        <v>#NUM!</v>
      </c>
      <c r="V157" s="33">
        <v>148</v>
      </c>
      <c r="W157" s="34">
        <f t="shared" si="73"/>
        <v>50771</v>
      </c>
      <c r="X157" s="141" t="e">
        <f t="shared" si="56"/>
        <v>#NUM!</v>
      </c>
      <c r="Y157" s="142" t="e">
        <f t="shared" si="66"/>
        <v>#NUM!</v>
      </c>
      <c r="Z157" s="144" t="e">
        <f t="shared" si="57"/>
        <v>#NUM!</v>
      </c>
      <c r="AA157" s="143" t="e">
        <f t="shared" si="67"/>
        <v>#NUM!</v>
      </c>
      <c r="AC157" s="33">
        <v>148</v>
      </c>
      <c r="AD157" s="34">
        <f t="shared" si="74"/>
        <v>50771</v>
      </c>
      <c r="AE157" s="141" t="e">
        <f t="shared" si="58"/>
        <v>#VALUE!</v>
      </c>
      <c r="AF157" s="142" t="e">
        <f t="shared" si="68"/>
        <v>#VALUE!</v>
      </c>
      <c r="AG157" s="144" t="e">
        <f t="shared" si="59"/>
        <v>#VALUE!</v>
      </c>
      <c r="AH157" s="143" t="e">
        <f t="shared" si="69"/>
        <v>#VALUE!</v>
      </c>
    </row>
    <row r="158" spans="1:34" x14ac:dyDescent="0.45">
      <c r="A158" s="47">
        <v>149</v>
      </c>
      <c r="B158" s="34">
        <f t="shared" si="70"/>
        <v>50802</v>
      </c>
      <c r="C158" s="150" t="e">
        <f t="shared" si="50"/>
        <v>#NUM!</v>
      </c>
      <c r="D158" s="142" t="e">
        <f t="shared" si="60"/>
        <v>#NUM!</v>
      </c>
      <c r="E158" s="142" t="e">
        <f t="shared" si="51"/>
        <v>#NUM!</v>
      </c>
      <c r="F158" s="143" t="e">
        <f t="shared" si="61"/>
        <v>#NUM!</v>
      </c>
      <c r="G158" s="127"/>
      <c r="H158" s="33">
        <v>149</v>
      </c>
      <c r="I158" s="34">
        <f t="shared" si="71"/>
        <v>50802</v>
      </c>
      <c r="J158" s="141" t="e">
        <f t="shared" si="52"/>
        <v>#NUM!</v>
      </c>
      <c r="K158" s="142" t="e">
        <f t="shared" si="62"/>
        <v>#NUM!</v>
      </c>
      <c r="L158" s="144" t="e">
        <f t="shared" si="53"/>
        <v>#NUM!</v>
      </c>
      <c r="M158" s="143" t="e">
        <f t="shared" si="63"/>
        <v>#NUM!</v>
      </c>
      <c r="O158" s="33">
        <v>149</v>
      </c>
      <c r="P158" s="34">
        <f t="shared" si="72"/>
        <v>50802</v>
      </c>
      <c r="Q158" s="141" t="e">
        <f t="shared" si="54"/>
        <v>#NUM!</v>
      </c>
      <c r="R158" s="142" t="e">
        <f t="shared" si="64"/>
        <v>#NUM!</v>
      </c>
      <c r="S158" s="144" t="e">
        <f t="shared" si="55"/>
        <v>#NUM!</v>
      </c>
      <c r="T158" s="143" t="e">
        <f t="shared" si="65"/>
        <v>#NUM!</v>
      </c>
      <c r="V158" s="33">
        <v>149</v>
      </c>
      <c r="W158" s="34">
        <f t="shared" si="73"/>
        <v>50802</v>
      </c>
      <c r="X158" s="141" t="e">
        <f t="shared" si="56"/>
        <v>#NUM!</v>
      </c>
      <c r="Y158" s="142" t="e">
        <f t="shared" si="66"/>
        <v>#NUM!</v>
      </c>
      <c r="Z158" s="144" t="e">
        <f t="shared" si="57"/>
        <v>#NUM!</v>
      </c>
      <c r="AA158" s="143" t="e">
        <f t="shared" si="67"/>
        <v>#NUM!</v>
      </c>
      <c r="AC158" s="33">
        <v>149</v>
      </c>
      <c r="AD158" s="34">
        <f t="shared" si="74"/>
        <v>50802</v>
      </c>
      <c r="AE158" s="141" t="e">
        <f t="shared" si="58"/>
        <v>#VALUE!</v>
      </c>
      <c r="AF158" s="142" t="e">
        <f t="shared" si="68"/>
        <v>#VALUE!</v>
      </c>
      <c r="AG158" s="144" t="e">
        <f t="shared" si="59"/>
        <v>#VALUE!</v>
      </c>
      <c r="AH158" s="143" t="e">
        <f t="shared" si="69"/>
        <v>#VALUE!</v>
      </c>
    </row>
    <row r="159" spans="1:34" x14ac:dyDescent="0.45">
      <c r="A159" s="47">
        <v>150</v>
      </c>
      <c r="B159" s="34">
        <f t="shared" si="70"/>
        <v>50830</v>
      </c>
      <c r="C159" s="150" t="e">
        <f t="shared" si="50"/>
        <v>#NUM!</v>
      </c>
      <c r="D159" s="142" t="e">
        <f t="shared" si="60"/>
        <v>#NUM!</v>
      </c>
      <c r="E159" s="142" t="e">
        <f t="shared" si="51"/>
        <v>#NUM!</v>
      </c>
      <c r="F159" s="143" t="e">
        <f t="shared" si="61"/>
        <v>#NUM!</v>
      </c>
      <c r="G159" s="127"/>
      <c r="H159" s="33">
        <v>150</v>
      </c>
      <c r="I159" s="34">
        <f t="shared" si="71"/>
        <v>50830</v>
      </c>
      <c r="J159" s="141" t="e">
        <f t="shared" si="52"/>
        <v>#NUM!</v>
      </c>
      <c r="K159" s="142" t="e">
        <f t="shared" si="62"/>
        <v>#NUM!</v>
      </c>
      <c r="L159" s="144" t="e">
        <f t="shared" si="53"/>
        <v>#NUM!</v>
      </c>
      <c r="M159" s="143" t="e">
        <f t="shared" si="63"/>
        <v>#NUM!</v>
      </c>
      <c r="O159" s="33">
        <v>150</v>
      </c>
      <c r="P159" s="34">
        <f t="shared" si="72"/>
        <v>50830</v>
      </c>
      <c r="Q159" s="141" t="e">
        <f t="shared" si="54"/>
        <v>#NUM!</v>
      </c>
      <c r="R159" s="142" t="e">
        <f t="shared" si="64"/>
        <v>#NUM!</v>
      </c>
      <c r="S159" s="144" t="e">
        <f t="shared" si="55"/>
        <v>#NUM!</v>
      </c>
      <c r="T159" s="143" t="e">
        <f t="shared" si="65"/>
        <v>#NUM!</v>
      </c>
      <c r="V159" s="33">
        <v>150</v>
      </c>
      <c r="W159" s="34">
        <f t="shared" si="73"/>
        <v>50830</v>
      </c>
      <c r="X159" s="141" t="e">
        <f t="shared" si="56"/>
        <v>#NUM!</v>
      </c>
      <c r="Y159" s="142" t="e">
        <f t="shared" si="66"/>
        <v>#NUM!</v>
      </c>
      <c r="Z159" s="144" t="e">
        <f t="shared" si="57"/>
        <v>#NUM!</v>
      </c>
      <c r="AA159" s="143" t="e">
        <f t="shared" si="67"/>
        <v>#NUM!</v>
      </c>
      <c r="AC159" s="33">
        <v>150</v>
      </c>
      <c r="AD159" s="34">
        <f t="shared" si="74"/>
        <v>50830</v>
      </c>
      <c r="AE159" s="141" t="e">
        <f t="shared" si="58"/>
        <v>#VALUE!</v>
      </c>
      <c r="AF159" s="142" t="e">
        <f t="shared" si="68"/>
        <v>#VALUE!</v>
      </c>
      <c r="AG159" s="144" t="e">
        <f t="shared" si="59"/>
        <v>#VALUE!</v>
      </c>
      <c r="AH159" s="143" t="e">
        <f t="shared" si="69"/>
        <v>#VALUE!</v>
      </c>
    </row>
    <row r="160" spans="1:34" x14ac:dyDescent="0.45">
      <c r="A160" s="47">
        <v>151</v>
      </c>
      <c r="B160" s="34">
        <f t="shared" si="70"/>
        <v>50861</v>
      </c>
      <c r="C160" s="150" t="e">
        <f t="shared" si="50"/>
        <v>#NUM!</v>
      </c>
      <c r="D160" s="142" t="e">
        <f t="shared" si="60"/>
        <v>#NUM!</v>
      </c>
      <c r="E160" s="142" t="e">
        <f t="shared" si="51"/>
        <v>#NUM!</v>
      </c>
      <c r="F160" s="143" t="e">
        <f t="shared" si="61"/>
        <v>#NUM!</v>
      </c>
      <c r="G160" s="127"/>
      <c r="H160" s="33">
        <v>151</v>
      </c>
      <c r="I160" s="34">
        <f t="shared" si="71"/>
        <v>50861</v>
      </c>
      <c r="J160" s="141" t="e">
        <f t="shared" si="52"/>
        <v>#NUM!</v>
      </c>
      <c r="K160" s="142" t="e">
        <f t="shared" si="62"/>
        <v>#NUM!</v>
      </c>
      <c r="L160" s="144" t="e">
        <f t="shared" si="53"/>
        <v>#NUM!</v>
      </c>
      <c r="M160" s="143" t="e">
        <f t="shared" si="63"/>
        <v>#NUM!</v>
      </c>
      <c r="O160" s="33">
        <v>151</v>
      </c>
      <c r="P160" s="34">
        <f t="shared" si="72"/>
        <v>50861</v>
      </c>
      <c r="Q160" s="141" t="e">
        <f t="shared" si="54"/>
        <v>#NUM!</v>
      </c>
      <c r="R160" s="142" t="e">
        <f t="shared" si="64"/>
        <v>#NUM!</v>
      </c>
      <c r="S160" s="144" t="e">
        <f t="shared" si="55"/>
        <v>#NUM!</v>
      </c>
      <c r="T160" s="143" t="e">
        <f t="shared" si="65"/>
        <v>#NUM!</v>
      </c>
      <c r="V160" s="33">
        <v>151</v>
      </c>
      <c r="W160" s="34">
        <f t="shared" si="73"/>
        <v>50861</v>
      </c>
      <c r="X160" s="141" t="e">
        <f t="shared" si="56"/>
        <v>#NUM!</v>
      </c>
      <c r="Y160" s="142" t="e">
        <f t="shared" si="66"/>
        <v>#NUM!</v>
      </c>
      <c r="Z160" s="144" t="e">
        <f t="shared" si="57"/>
        <v>#NUM!</v>
      </c>
      <c r="AA160" s="143" t="e">
        <f t="shared" si="67"/>
        <v>#NUM!</v>
      </c>
      <c r="AC160" s="33">
        <v>151</v>
      </c>
      <c r="AD160" s="34">
        <f t="shared" si="74"/>
        <v>50861</v>
      </c>
      <c r="AE160" s="141" t="e">
        <f t="shared" si="58"/>
        <v>#VALUE!</v>
      </c>
      <c r="AF160" s="142" t="e">
        <f t="shared" si="68"/>
        <v>#VALUE!</v>
      </c>
      <c r="AG160" s="144" t="e">
        <f t="shared" si="59"/>
        <v>#VALUE!</v>
      </c>
      <c r="AH160" s="143" t="e">
        <f t="shared" si="69"/>
        <v>#VALUE!</v>
      </c>
    </row>
    <row r="161" spans="1:34" x14ac:dyDescent="0.45">
      <c r="A161" s="47">
        <v>152</v>
      </c>
      <c r="B161" s="34">
        <f t="shared" si="70"/>
        <v>50891</v>
      </c>
      <c r="C161" s="150" t="e">
        <f t="shared" si="50"/>
        <v>#NUM!</v>
      </c>
      <c r="D161" s="142" t="e">
        <f t="shared" si="60"/>
        <v>#NUM!</v>
      </c>
      <c r="E161" s="142" t="e">
        <f t="shared" si="51"/>
        <v>#NUM!</v>
      </c>
      <c r="F161" s="143" t="e">
        <f t="shared" si="61"/>
        <v>#NUM!</v>
      </c>
      <c r="G161" s="127"/>
      <c r="H161" s="33">
        <v>152</v>
      </c>
      <c r="I161" s="34">
        <f t="shared" si="71"/>
        <v>50891</v>
      </c>
      <c r="J161" s="141" t="e">
        <f t="shared" si="52"/>
        <v>#NUM!</v>
      </c>
      <c r="K161" s="142" t="e">
        <f t="shared" si="62"/>
        <v>#NUM!</v>
      </c>
      <c r="L161" s="144" t="e">
        <f t="shared" si="53"/>
        <v>#NUM!</v>
      </c>
      <c r="M161" s="143" t="e">
        <f t="shared" si="63"/>
        <v>#NUM!</v>
      </c>
      <c r="O161" s="33">
        <v>152</v>
      </c>
      <c r="P161" s="34">
        <f t="shared" si="72"/>
        <v>50891</v>
      </c>
      <c r="Q161" s="141" t="e">
        <f t="shared" si="54"/>
        <v>#NUM!</v>
      </c>
      <c r="R161" s="142" t="e">
        <f t="shared" si="64"/>
        <v>#NUM!</v>
      </c>
      <c r="S161" s="144" t="e">
        <f t="shared" si="55"/>
        <v>#NUM!</v>
      </c>
      <c r="T161" s="143" t="e">
        <f t="shared" si="65"/>
        <v>#NUM!</v>
      </c>
      <c r="V161" s="33">
        <v>152</v>
      </c>
      <c r="W161" s="34">
        <f t="shared" si="73"/>
        <v>50891</v>
      </c>
      <c r="X161" s="141" t="e">
        <f t="shared" si="56"/>
        <v>#NUM!</v>
      </c>
      <c r="Y161" s="142" t="e">
        <f t="shared" si="66"/>
        <v>#NUM!</v>
      </c>
      <c r="Z161" s="144" t="e">
        <f t="shared" si="57"/>
        <v>#NUM!</v>
      </c>
      <c r="AA161" s="143" t="e">
        <f t="shared" si="67"/>
        <v>#NUM!</v>
      </c>
      <c r="AC161" s="33">
        <v>152</v>
      </c>
      <c r="AD161" s="34">
        <f t="shared" si="74"/>
        <v>50891</v>
      </c>
      <c r="AE161" s="141" t="e">
        <f t="shared" si="58"/>
        <v>#VALUE!</v>
      </c>
      <c r="AF161" s="142" t="e">
        <f t="shared" si="68"/>
        <v>#VALUE!</v>
      </c>
      <c r="AG161" s="144" t="e">
        <f t="shared" si="59"/>
        <v>#VALUE!</v>
      </c>
      <c r="AH161" s="143" t="e">
        <f t="shared" si="69"/>
        <v>#VALUE!</v>
      </c>
    </row>
    <row r="162" spans="1:34" x14ac:dyDescent="0.45">
      <c r="A162" s="47">
        <v>153</v>
      </c>
      <c r="B162" s="34">
        <f t="shared" si="70"/>
        <v>50922</v>
      </c>
      <c r="C162" s="150" t="e">
        <f t="shared" si="50"/>
        <v>#NUM!</v>
      </c>
      <c r="D162" s="142" t="e">
        <f t="shared" si="60"/>
        <v>#NUM!</v>
      </c>
      <c r="E162" s="142" t="e">
        <f t="shared" si="51"/>
        <v>#NUM!</v>
      </c>
      <c r="F162" s="143" t="e">
        <f t="shared" si="61"/>
        <v>#NUM!</v>
      </c>
      <c r="G162" s="127"/>
      <c r="H162" s="33">
        <v>153</v>
      </c>
      <c r="I162" s="34">
        <f t="shared" si="71"/>
        <v>50922</v>
      </c>
      <c r="J162" s="141" t="e">
        <f t="shared" si="52"/>
        <v>#NUM!</v>
      </c>
      <c r="K162" s="142" t="e">
        <f t="shared" si="62"/>
        <v>#NUM!</v>
      </c>
      <c r="L162" s="144" t="e">
        <f t="shared" si="53"/>
        <v>#NUM!</v>
      </c>
      <c r="M162" s="143" t="e">
        <f t="shared" si="63"/>
        <v>#NUM!</v>
      </c>
      <c r="O162" s="33">
        <v>153</v>
      </c>
      <c r="P162" s="34">
        <f t="shared" si="72"/>
        <v>50922</v>
      </c>
      <c r="Q162" s="141" t="e">
        <f t="shared" si="54"/>
        <v>#NUM!</v>
      </c>
      <c r="R162" s="142" t="e">
        <f t="shared" si="64"/>
        <v>#NUM!</v>
      </c>
      <c r="S162" s="144" t="e">
        <f t="shared" si="55"/>
        <v>#NUM!</v>
      </c>
      <c r="T162" s="143" t="e">
        <f t="shared" si="65"/>
        <v>#NUM!</v>
      </c>
      <c r="V162" s="33">
        <v>153</v>
      </c>
      <c r="W162" s="34">
        <f t="shared" si="73"/>
        <v>50922</v>
      </c>
      <c r="X162" s="141" t="e">
        <f t="shared" si="56"/>
        <v>#NUM!</v>
      </c>
      <c r="Y162" s="142" t="e">
        <f t="shared" si="66"/>
        <v>#NUM!</v>
      </c>
      <c r="Z162" s="144" t="e">
        <f t="shared" si="57"/>
        <v>#NUM!</v>
      </c>
      <c r="AA162" s="143" t="e">
        <f t="shared" si="67"/>
        <v>#NUM!</v>
      </c>
      <c r="AC162" s="33">
        <v>153</v>
      </c>
      <c r="AD162" s="34">
        <f t="shared" si="74"/>
        <v>50922</v>
      </c>
      <c r="AE162" s="141" t="e">
        <f t="shared" si="58"/>
        <v>#VALUE!</v>
      </c>
      <c r="AF162" s="142" t="e">
        <f t="shared" si="68"/>
        <v>#VALUE!</v>
      </c>
      <c r="AG162" s="144" t="e">
        <f t="shared" si="59"/>
        <v>#VALUE!</v>
      </c>
      <c r="AH162" s="143" t="e">
        <f t="shared" si="69"/>
        <v>#VALUE!</v>
      </c>
    </row>
    <row r="163" spans="1:34" x14ac:dyDescent="0.45">
      <c r="A163" s="47">
        <v>154</v>
      </c>
      <c r="B163" s="34">
        <f t="shared" si="70"/>
        <v>50952</v>
      </c>
      <c r="C163" s="150" t="e">
        <f t="shared" si="50"/>
        <v>#NUM!</v>
      </c>
      <c r="D163" s="142" t="e">
        <f t="shared" si="60"/>
        <v>#NUM!</v>
      </c>
      <c r="E163" s="142" t="e">
        <f t="shared" si="51"/>
        <v>#NUM!</v>
      </c>
      <c r="F163" s="143" t="e">
        <f t="shared" si="61"/>
        <v>#NUM!</v>
      </c>
      <c r="G163" s="127"/>
      <c r="H163" s="33">
        <v>154</v>
      </c>
      <c r="I163" s="34">
        <f t="shared" si="71"/>
        <v>50952</v>
      </c>
      <c r="J163" s="141" t="e">
        <f t="shared" si="52"/>
        <v>#NUM!</v>
      </c>
      <c r="K163" s="142" t="e">
        <f t="shared" si="62"/>
        <v>#NUM!</v>
      </c>
      <c r="L163" s="144" t="e">
        <f t="shared" si="53"/>
        <v>#NUM!</v>
      </c>
      <c r="M163" s="143" t="e">
        <f t="shared" si="63"/>
        <v>#NUM!</v>
      </c>
      <c r="O163" s="33">
        <v>154</v>
      </c>
      <c r="P163" s="34">
        <f t="shared" si="72"/>
        <v>50952</v>
      </c>
      <c r="Q163" s="141" t="e">
        <f t="shared" si="54"/>
        <v>#NUM!</v>
      </c>
      <c r="R163" s="142" t="e">
        <f t="shared" si="64"/>
        <v>#NUM!</v>
      </c>
      <c r="S163" s="144" t="e">
        <f t="shared" si="55"/>
        <v>#NUM!</v>
      </c>
      <c r="T163" s="143" t="e">
        <f t="shared" si="65"/>
        <v>#NUM!</v>
      </c>
      <c r="V163" s="33">
        <v>154</v>
      </c>
      <c r="W163" s="34">
        <f t="shared" si="73"/>
        <v>50952</v>
      </c>
      <c r="X163" s="141" t="e">
        <f t="shared" si="56"/>
        <v>#NUM!</v>
      </c>
      <c r="Y163" s="142" t="e">
        <f t="shared" si="66"/>
        <v>#NUM!</v>
      </c>
      <c r="Z163" s="144" t="e">
        <f t="shared" si="57"/>
        <v>#NUM!</v>
      </c>
      <c r="AA163" s="143" t="e">
        <f t="shared" si="67"/>
        <v>#NUM!</v>
      </c>
      <c r="AC163" s="33">
        <v>154</v>
      </c>
      <c r="AD163" s="34">
        <f t="shared" si="74"/>
        <v>50952</v>
      </c>
      <c r="AE163" s="141" t="e">
        <f t="shared" si="58"/>
        <v>#VALUE!</v>
      </c>
      <c r="AF163" s="142" t="e">
        <f t="shared" si="68"/>
        <v>#VALUE!</v>
      </c>
      <c r="AG163" s="144" t="e">
        <f t="shared" si="59"/>
        <v>#VALUE!</v>
      </c>
      <c r="AH163" s="143" t="e">
        <f t="shared" si="69"/>
        <v>#VALUE!</v>
      </c>
    </row>
    <row r="164" spans="1:34" x14ac:dyDescent="0.45">
      <c r="A164" s="47">
        <v>155</v>
      </c>
      <c r="B164" s="34">
        <f t="shared" si="70"/>
        <v>50983</v>
      </c>
      <c r="C164" s="150" t="e">
        <f t="shared" si="50"/>
        <v>#NUM!</v>
      </c>
      <c r="D164" s="142" t="e">
        <f t="shared" si="60"/>
        <v>#NUM!</v>
      </c>
      <c r="E164" s="142" t="e">
        <f t="shared" si="51"/>
        <v>#NUM!</v>
      </c>
      <c r="F164" s="143" t="e">
        <f t="shared" si="61"/>
        <v>#NUM!</v>
      </c>
      <c r="G164" s="127"/>
      <c r="H164" s="33">
        <v>155</v>
      </c>
      <c r="I164" s="34">
        <f t="shared" si="71"/>
        <v>50983</v>
      </c>
      <c r="J164" s="141" t="e">
        <f t="shared" si="52"/>
        <v>#NUM!</v>
      </c>
      <c r="K164" s="142" t="e">
        <f t="shared" si="62"/>
        <v>#NUM!</v>
      </c>
      <c r="L164" s="144" t="e">
        <f t="shared" si="53"/>
        <v>#NUM!</v>
      </c>
      <c r="M164" s="143" t="e">
        <f t="shared" si="63"/>
        <v>#NUM!</v>
      </c>
      <c r="O164" s="33">
        <v>155</v>
      </c>
      <c r="P164" s="34">
        <f t="shared" si="72"/>
        <v>50983</v>
      </c>
      <c r="Q164" s="141" t="e">
        <f t="shared" si="54"/>
        <v>#NUM!</v>
      </c>
      <c r="R164" s="142" t="e">
        <f t="shared" si="64"/>
        <v>#NUM!</v>
      </c>
      <c r="S164" s="144" t="e">
        <f t="shared" si="55"/>
        <v>#NUM!</v>
      </c>
      <c r="T164" s="143" t="e">
        <f t="shared" si="65"/>
        <v>#NUM!</v>
      </c>
      <c r="V164" s="33">
        <v>155</v>
      </c>
      <c r="W164" s="34">
        <f t="shared" si="73"/>
        <v>50983</v>
      </c>
      <c r="X164" s="141" t="e">
        <f t="shared" si="56"/>
        <v>#NUM!</v>
      </c>
      <c r="Y164" s="142" t="e">
        <f t="shared" si="66"/>
        <v>#NUM!</v>
      </c>
      <c r="Z164" s="144" t="e">
        <f t="shared" si="57"/>
        <v>#NUM!</v>
      </c>
      <c r="AA164" s="143" t="e">
        <f t="shared" si="67"/>
        <v>#NUM!</v>
      </c>
      <c r="AC164" s="33">
        <v>155</v>
      </c>
      <c r="AD164" s="34">
        <f t="shared" si="74"/>
        <v>50983</v>
      </c>
      <c r="AE164" s="141" t="e">
        <f t="shared" si="58"/>
        <v>#VALUE!</v>
      </c>
      <c r="AF164" s="142" t="e">
        <f t="shared" si="68"/>
        <v>#VALUE!</v>
      </c>
      <c r="AG164" s="144" t="e">
        <f t="shared" si="59"/>
        <v>#VALUE!</v>
      </c>
      <c r="AH164" s="143" t="e">
        <f t="shared" si="69"/>
        <v>#VALUE!</v>
      </c>
    </row>
    <row r="165" spans="1:34" ht="14.65" thickBot="1" x14ac:dyDescent="0.5">
      <c r="A165" s="750">
        <v>156</v>
      </c>
      <c r="B165" s="267">
        <f t="shared" si="70"/>
        <v>51014</v>
      </c>
      <c r="C165" s="151" t="e">
        <f t="shared" si="50"/>
        <v>#NUM!</v>
      </c>
      <c r="D165" s="146" t="e">
        <f t="shared" si="60"/>
        <v>#NUM!</v>
      </c>
      <c r="E165" s="146" t="e">
        <f t="shared" si="51"/>
        <v>#NUM!</v>
      </c>
      <c r="F165" s="147" t="e">
        <f t="shared" si="61"/>
        <v>#NUM!</v>
      </c>
      <c r="G165" s="127"/>
      <c r="H165" s="40">
        <v>156</v>
      </c>
      <c r="I165" s="267">
        <f t="shared" si="71"/>
        <v>51014</v>
      </c>
      <c r="J165" s="145" t="e">
        <f t="shared" si="52"/>
        <v>#NUM!</v>
      </c>
      <c r="K165" s="146" t="e">
        <f t="shared" si="62"/>
        <v>#NUM!</v>
      </c>
      <c r="L165" s="148" t="e">
        <f t="shared" si="53"/>
        <v>#NUM!</v>
      </c>
      <c r="M165" s="147" t="e">
        <f t="shared" si="63"/>
        <v>#NUM!</v>
      </c>
      <c r="O165" s="40">
        <v>156</v>
      </c>
      <c r="P165" s="267">
        <f t="shared" si="72"/>
        <v>51014</v>
      </c>
      <c r="Q165" s="145" t="e">
        <f t="shared" si="54"/>
        <v>#NUM!</v>
      </c>
      <c r="R165" s="146" t="e">
        <f t="shared" si="64"/>
        <v>#NUM!</v>
      </c>
      <c r="S165" s="148" t="e">
        <f t="shared" si="55"/>
        <v>#NUM!</v>
      </c>
      <c r="T165" s="147" t="e">
        <f t="shared" si="65"/>
        <v>#NUM!</v>
      </c>
      <c r="V165" s="40">
        <v>156</v>
      </c>
      <c r="W165" s="267">
        <f t="shared" si="73"/>
        <v>51014</v>
      </c>
      <c r="X165" s="145" t="e">
        <f t="shared" si="56"/>
        <v>#NUM!</v>
      </c>
      <c r="Y165" s="146" t="e">
        <f t="shared" si="66"/>
        <v>#NUM!</v>
      </c>
      <c r="Z165" s="148" t="e">
        <f t="shared" si="57"/>
        <v>#NUM!</v>
      </c>
      <c r="AA165" s="147" t="e">
        <f t="shared" si="67"/>
        <v>#NUM!</v>
      </c>
      <c r="AC165" s="40">
        <v>156</v>
      </c>
      <c r="AD165" s="267">
        <f t="shared" si="74"/>
        <v>51014</v>
      </c>
      <c r="AE165" s="145" t="e">
        <f t="shared" si="58"/>
        <v>#VALUE!</v>
      </c>
      <c r="AF165" s="146" t="e">
        <f t="shared" si="68"/>
        <v>#VALUE!</v>
      </c>
      <c r="AG165" s="148" t="e">
        <f t="shared" si="59"/>
        <v>#VALUE!</v>
      </c>
      <c r="AH165" s="147" t="e">
        <f t="shared" si="69"/>
        <v>#VALUE!</v>
      </c>
    </row>
    <row r="166" spans="1:34" x14ac:dyDescent="0.45">
      <c r="A166" s="47">
        <v>157</v>
      </c>
      <c r="B166" s="34">
        <f t="shared" si="70"/>
        <v>51044</v>
      </c>
      <c r="C166" s="152" t="e">
        <f t="shared" si="50"/>
        <v>#NUM!</v>
      </c>
      <c r="D166" s="138" t="e">
        <f t="shared" si="60"/>
        <v>#NUM!</v>
      </c>
      <c r="E166" s="138" t="e">
        <f t="shared" si="51"/>
        <v>#NUM!</v>
      </c>
      <c r="F166" s="139" t="e">
        <f t="shared" si="61"/>
        <v>#NUM!</v>
      </c>
      <c r="G166" s="127"/>
      <c r="H166" s="26">
        <v>157</v>
      </c>
      <c r="I166" s="34">
        <f t="shared" si="71"/>
        <v>51044</v>
      </c>
      <c r="J166" s="137" t="e">
        <f t="shared" si="52"/>
        <v>#NUM!</v>
      </c>
      <c r="K166" s="138" t="e">
        <f t="shared" si="62"/>
        <v>#NUM!</v>
      </c>
      <c r="L166" s="140" t="e">
        <f t="shared" si="53"/>
        <v>#NUM!</v>
      </c>
      <c r="M166" s="139" t="e">
        <f t="shared" si="63"/>
        <v>#NUM!</v>
      </c>
      <c r="O166" s="26">
        <v>157</v>
      </c>
      <c r="P166" s="34">
        <f t="shared" si="72"/>
        <v>51044</v>
      </c>
      <c r="Q166" s="137" t="e">
        <f t="shared" si="54"/>
        <v>#NUM!</v>
      </c>
      <c r="R166" s="138" t="e">
        <f t="shared" si="64"/>
        <v>#NUM!</v>
      </c>
      <c r="S166" s="140" t="e">
        <f t="shared" si="55"/>
        <v>#NUM!</v>
      </c>
      <c r="T166" s="139" t="e">
        <f t="shared" si="65"/>
        <v>#NUM!</v>
      </c>
      <c r="V166" s="26">
        <v>157</v>
      </c>
      <c r="W166" s="34">
        <f t="shared" si="73"/>
        <v>51044</v>
      </c>
      <c r="X166" s="137" t="e">
        <f t="shared" si="56"/>
        <v>#NUM!</v>
      </c>
      <c r="Y166" s="138" t="e">
        <f t="shared" si="66"/>
        <v>#NUM!</v>
      </c>
      <c r="Z166" s="140" t="e">
        <f t="shared" si="57"/>
        <v>#NUM!</v>
      </c>
      <c r="AA166" s="139" t="e">
        <f t="shared" si="67"/>
        <v>#NUM!</v>
      </c>
      <c r="AC166" s="26">
        <v>157</v>
      </c>
      <c r="AD166" s="34">
        <f t="shared" si="74"/>
        <v>51044</v>
      </c>
      <c r="AE166" s="137" t="e">
        <f t="shared" si="58"/>
        <v>#VALUE!</v>
      </c>
      <c r="AF166" s="138" t="e">
        <f t="shared" si="68"/>
        <v>#VALUE!</v>
      </c>
      <c r="AG166" s="140" t="e">
        <f t="shared" si="59"/>
        <v>#VALUE!</v>
      </c>
      <c r="AH166" s="139" t="e">
        <f t="shared" si="69"/>
        <v>#VALUE!</v>
      </c>
    </row>
    <row r="167" spans="1:34" x14ac:dyDescent="0.45">
      <c r="A167" s="47">
        <v>158</v>
      </c>
      <c r="B167" s="34">
        <f t="shared" si="70"/>
        <v>51075</v>
      </c>
      <c r="C167" s="150" t="e">
        <f t="shared" si="50"/>
        <v>#NUM!</v>
      </c>
      <c r="D167" s="142" t="e">
        <f t="shared" si="60"/>
        <v>#NUM!</v>
      </c>
      <c r="E167" s="142" t="e">
        <f t="shared" si="51"/>
        <v>#NUM!</v>
      </c>
      <c r="F167" s="143" t="e">
        <f t="shared" si="61"/>
        <v>#NUM!</v>
      </c>
      <c r="G167" s="127"/>
      <c r="H167" s="33">
        <v>158</v>
      </c>
      <c r="I167" s="34">
        <f t="shared" si="71"/>
        <v>51075</v>
      </c>
      <c r="J167" s="141" t="e">
        <f t="shared" si="52"/>
        <v>#NUM!</v>
      </c>
      <c r="K167" s="142" t="e">
        <f t="shared" si="62"/>
        <v>#NUM!</v>
      </c>
      <c r="L167" s="144" t="e">
        <f t="shared" si="53"/>
        <v>#NUM!</v>
      </c>
      <c r="M167" s="143" t="e">
        <f t="shared" si="63"/>
        <v>#NUM!</v>
      </c>
      <c r="O167" s="33">
        <v>158</v>
      </c>
      <c r="P167" s="34">
        <f t="shared" si="72"/>
        <v>51075</v>
      </c>
      <c r="Q167" s="141" t="e">
        <f t="shared" si="54"/>
        <v>#NUM!</v>
      </c>
      <c r="R167" s="142" t="e">
        <f t="shared" si="64"/>
        <v>#NUM!</v>
      </c>
      <c r="S167" s="144" t="e">
        <f t="shared" si="55"/>
        <v>#NUM!</v>
      </c>
      <c r="T167" s="143" t="e">
        <f t="shared" si="65"/>
        <v>#NUM!</v>
      </c>
      <c r="V167" s="33">
        <v>158</v>
      </c>
      <c r="W167" s="34">
        <f t="shared" si="73"/>
        <v>51075</v>
      </c>
      <c r="X167" s="141" t="e">
        <f t="shared" si="56"/>
        <v>#NUM!</v>
      </c>
      <c r="Y167" s="142" t="e">
        <f t="shared" si="66"/>
        <v>#NUM!</v>
      </c>
      <c r="Z167" s="144" t="e">
        <f t="shared" si="57"/>
        <v>#NUM!</v>
      </c>
      <c r="AA167" s="143" t="e">
        <f t="shared" si="67"/>
        <v>#NUM!</v>
      </c>
      <c r="AC167" s="33">
        <v>158</v>
      </c>
      <c r="AD167" s="34">
        <f t="shared" si="74"/>
        <v>51075</v>
      </c>
      <c r="AE167" s="141" t="e">
        <f t="shared" si="58"/>
        <v>#VALUE!</v>
      </c>
      <c r="AF167" s="142" t="e">
        <f t="shared" si="68"/>
        <v>#VALUE!</v>
      </c>
      <c r="AG167" s="144" t="e">
        <f t="shared" si="59"/>
        <v>#VALUE!</v>
      </c>
      <c r="AH167" s="143" t="e">
        <f t="shared" si="69"/>
        <v>#VALUE!</v>
      </c>
    </row>
    <row r="168" spans="1:34" x14ac:dyDescent="0.45">
      <c r="A168" s="47">
        <v>159</v>
      </c>
      <c r="B168" s="34">
        <f t="shared" si="70"/>
        <v>51105</v>
      </c>
      <c r="C168" s="150" t="e">
        <f t="shared" si="50"/>
        <v>#NUM!</v>
      </c>
      <c r="D168" s="142" t="e">
        <f t="shared" si="60"/>
        <v>#NUM!</v>
      </c>
      <c r="E168" s="142" t="e">
        <f t="shared" si="51"/>
        <v>#NUM!</v>
      </c>
      <c r="F168" s="143" t="e">
        <f t="shared" si="61"/>
        <v>#NUM!</v>
      </c>
      <c r="G168" s="127"/>
      <c r="H168" s="33">
        <v>159</v>
      </c>
      <c r="I168" s="34">
        <f t="shared" si="71"/>
        <v>51105</v>
      </c>
      <c r="J168" s="141" t="e">
        <f t="shared" si="52"/>
        <v>#NUM!</v>
      </c>
      <c r="K168" s="142" t="e">
        <f t="shared" si="62"/>
        <v>#NUM!</v>
      </c>
      <c r="L168" s="144" t="e">
        <f t="shared" si="53"/>
        <v>#NUM!</v>
      </c>
      <c r="M168" s="143" t="e">
        <f t="shared" si="63"/>
        <v>#NUM!</v>
      </c>
      <c r="O168" s="33">
        <v>159</v>
      </c>
      <c r="P168" s="34">
        <f t="shared" si="72"/>
        <v>51105</v>
      </c>
      <c r="Q168" s="141" t="e">
        <f t="shared" si="54"/>
        <v>#NUM!</v>
      </c>
      <c r="R168" s="142" t="e">
        <f t="shared" si="64"/>
        <v>#NUM!</v>
      </c>
      <c r="S168" s="144" t="e">
        <f t="shared" si="55"/>
        <v>#NUM!</v>
      </c>
      <c r="T168" s="143" t="e">
        <f t="shared" si="65"/>
        <v>#NUM!</v>
      </c>
      <c r="V168" s="33">
        <v>159</v>
      </c>
      <c r="W168" s="34">
        <f t="shared" si="73"/>
        <v>51105</v>
      </c>
      <c r="X168" s="141" t="e">
        <f t="shared" si="56"/>
        <v>#NUM!</v>
      </c>
      <c r="Y168" s="142" t="e">
        <f t="shared" si="66"/>
        <v>#NUM!</v>
      </c>
      <c r="Z168" s="144" t="e">
        <f t="shared" si="57"/>
        <v>#NUM!</v>
      </c>
      <c r="AA168" s="143" t="e">
        <f t="shared" si="67"/>
        <v>#NUM!</v>
      </c>
      <c r="AC168" s="33">
        <v>159</v>
      </c>
      <c r="AD168" s="34">
        <f t="shared" si="74"/>
        <v>51105</v>
      </c>
      <c r="AE168" s="141" t="e">
        <f t="shared" si="58"/>
        <v>#VALUE!</v>
      </c>
      <c r="AF168" s="142" t="e">
        <f t="shared" si="68"/>
        <v>#VALUE!</v>
      </c>
      <c r="AG168" s="144" t="e">
        <f t="shared" si="59"/>
        <v>#VALUE!</v>
      </c>
      <c r="AH168" s="143" t="e">
        <f t="shared" si="69"/>
        <v>#VALUE!</v>
      </c>
    </row>
    <row r="169" spans="1:34" x14ac:dyDescent="0.45">
      <c r="A169" s="47">
        <v>160</v>
      </c>
      <c r="B169" s="34">
        <f t="shared" si="70"/>
        <v>51136</v>
      </c>
      <c r="C169" s="150" t="e">
        <f t="shared" si="50"/>
        <v>#NUM!</v>
      </c>
      <c r="D169" s="142" t="e">
        <f t="shared" si="60"/>
        <v>#NUM!</v>
      </c>
      <c r="E169" s="142" t="e">
        <f t="shared" si="51"/>
        <v>#NUM!</v>
      </c>
      <c r="F169" s="143" t="e">
        <f t="shared" si="61"/>
        <v>#NUM!</v>
      </c>
      <c r="G169" s="127"/>
      <c r="H169" s="33">
        <v>160</v>
      </c>
      <c r="I169" s="34">
        <f t="shared" si="71"/>
        <v>51136</v>
      </c>
      <c r="J169" s="141" t="e">
        <f t="shared" si="52"/>
        <v>#NUM!</v>
      </c>
      <c r="K169" s="142" t="e">
        <f t="shared" si="62"/>
        <v>#NUM!</v>
      </c>
      <c r="L169" s="144" t="e">
        <f t="shared" si="53"/>
        <v>#NUM!</v>
      </c>
      <c r="M169" s="143" t="e">
        <f t="shared" si="63"/>
        <v>#NUM!</v>
      </c>
      <c r="O169" s="33">
        <v>160</v>
      </c>
      <c r="P169" s="34">
        <f t="shared" si="72"/>
        <v>51136</v>
      </c>
      <c r="Q169" s="141" t="e">
        <f t="shared" si="54"/>
        <v>#NUM!</v>
      </c>
      <c r="R169" s="142" t="e">
        <f t="shared" si="64"/>
        <v>#NUM!</v>
      </c>
      <c r="S169" s="144" t="e">
        <f t="shared" si="55"/>
        <v>#NUM!</v>
      </c>
      <c r="T169" s="143" t="e">
        <f t="shared" si="65"/>
        <v>#NUM!</v>
      </c>
      <c r="V169" s="33">
        <v>160</v>
      </c>
      <c r="W169" s="34">
        <f t="shared" si="73"/>
        <v>51136</v>
      </c>
      <c r="X169" s="141" t="e">
        <f t="shared" si="56"/>
        <v>#NUM!</v>
      </c>
      <c r="Y169" s="142" t="e">
        <f t="shared" si="66"/>
        <v>#NUM!</v>
      </c>
      <c r="Z169" s="144" t="e">
        <f t="shared" si="57"/>
        <v>#NUM!</v>
      </c>
      <c r="AA169" s="143" t="e">
        <f t="shared" si="67"/>
        <v>#NUM!</v>
      </c>
      <c r="AC169" s="33">
        <v>160</v>
      </c>
      <c r="AD169" s="34">
        <f t="shared" si="74"/>
        <v>51136</v>
      </c>
      <c r="AE169" s="141" t="e">
        <f t="shared" si="58"/>
        <v>#VALUE!</v>
      </c>
      <c r="AF169" s="142" t="e">
        <f t="shared" si="68"/>
        <v>#VALUE!</v>
      </c>
      <c r="AG169" s="144" t="e">
        <f t="shared" si="59"/>
        <v>#VALUE!</v>
      </c>
      <c r="AH169" s="143" t="e">
        <f t="shared" si="69"/>
        <v>#VALUE!</v>
      </c>
    </row>
    <row r="170" spans="1:34" x14ac:dyDescent="0.45">
      <c r="A170" s="47">
        <v>161</v>
      </c>
      <c r="B170" s="34">
        <f t="shared" si="70"/>
        <v>51167</v>
      </c>
      <c r="C170" s="150" t="e">
        <f t="shared" si="50"/>
        <v>#NUM!</v>
      </c>
      <c r="D170" s="142" t="e">
        <f t="shared" si="60"/>
        <v>#NUM!</v>
      </c>
      <c r="E170" s="142" t="e">
        <f t="shared" si="51"/>
        <v>#NUM!</v>
      </c>
      <c r="F170" s="143" t="e">
        <f t="shared" si="61"/>
        <v>#NUM!</v>
      </c>
      <c r="G170" s="127"/>
      <c r="H170" s="33">
        <v>161</v>
      </c>
      <c r="I170" s="34">
        <f t="shared" si="71"/>
        <v>51167</v>
      </c>
      <c r="J170" s="141" t="e">
        <f t="shared" si="52"/>
        <v>#NUM!</v>
      </c>
      <c r="K170" s="142" t="e">
        <f t="shared" si="62"/>
        <v>#NUM!</v>
      </c>
      <c r="L170" s="144" t="e">
        <f t="shared" si="53"/>
        <v>#NUM!</v>
      </c>
      <c r="M170" s="143" t="e">
        <f t="shared" si="63"/>
        <v>#NUM!</v>
      </c>
      <c r="O170" s="33">
        <v>161</v>
      </c>
      <c r="P170" s="34">
        <f t="shared" si="72"/>
        <v>51167</v>
      </c>
      <c r="Q170" s="141" t="e">
        <f t="shared" si="54"/>
        <v>#NUM!</v>
      </c>
      <c r="R170" s="142" t="e">
        <f t="shared" si="64"/>
        <v>#NUM!</v>
      </c>
      <c r="S170" s="144" t="e">
        <f t="shared" si="55"/>
        <v>#NUM!</v>
      </c>
      <c r="T170" s="143" t="e">
        <f t="shared" si="65"/>
        <v>#NUM!</v>
      </c>
      <c r="V170" s="33">
        <v>161</v>
      </c>
      <c r="W170" s="34">
        <f t="shared" si="73"/>
        <v>51167</v>
      </c>
      <c r="X170" s="141" t="e">
        <f t="shared" si="56"/>
        <v>#NUM!</v>
      </c>
      <c r="Y170" s="142" t="e">
        <f t="shared" si="66"/>
        <v>#NUM!</v>
      </c>
      <c r="Z170" s="144" t="e">
        <f t="shared" si="57"/>
        <v>#NUM!</v>
      </c>
      <c r="AA170" s="143" t="e">
        <f t="shared" si="67"/>
        <v>#NUM!</v>
      </c>
      <c r="AC170" s="33">
        <v>161</v>
      </c>
      <c r="AD170" s="34">
        <f t="shared" si="74"/>
        <v>51167</v>
      </c>
      <c r="AE170" s="141" t="e">
        <f t="shared" si="58"/>
        <v>#VALUE!</v>
      </c>
      <c r="AF170" s="142" t="e">
        <f t="shared" si="68"/>
        <v>#VALUE!</v>
      </c>
      <c r="AG170" s="144" t="e">
        <f t="shared" si="59"/>
        <v>#VALUE!</v>
      </c>
      <c r="AH170" s="143" t="e">
        <f t="shared" si="69"/>
        <v>#VALUE!</v>
      </c>
    </row>
    <row r="171" spans="1:34" x14ac:dyDescent="0.45">
      <c r="A171" s="47">
        <v>162</v>
      </c>
      <c r="B171" s="34">
        <f t="shared" si="70"/>
        <v>51196</v>
      </c>
      <c r="C171" s="150" t="e">
        <f t="shared" si="50"/>
        <v>#NUM!</v>
      </c>
      <c r="D171" s="142" t="e">
        <f t="shared" si="60"/>
        <v>#NUM!</v>
      </c>
      <c r="E171" s="142" t="e">
        <f t="shared" si="51"/>
        <v>#NUM!</v>
      </c>
      <c r="F171" s="143" t="e">
        <f t="shared" si="61"/>
        <v>#NUM!</v>
      </c>
      <c r="G171" s="127"/>
      <c r="H171" s="33">
        <v>162</v>
      </c>
      <c r="I171" s="34">
        <f t="shared" si="71"/>
        <v>51196</v>
      </c>
      <c r="J171" s="141" t="e">
        <f t="shared" si="52"/>
        <v>#NUM!</v>
      </c>
      <c r="K171" s="142" t="e">
        <f t="shared" si="62"/>
        <v>#NUM!</v>
      </c>
      <c r="L171" s="144" t="e">
        <f t="shared" si="53"/>
        <v>#NUM!</v>
      </c>
      <c r="M171" s="143" t="e">
        <f t="shared" si="63"/>
        <v>#NUM!</v>
      </c>
      <c r="O171" s="33">
        <v>162</v>
      </c>
      <c r="P171" s="34">
        <f t="shared" si="72"/>
        <v>51196</v>
      </c>
      <c r="Q171" s="141" t="e">
        <f t="shared" si="54"/>
        <v>#NUM!</v>
      </c>
      <c r="R171" s="142" t="e">
        <f t="shared" si="64"/>
        <v>#NUM!</v>
      </c>
      <c r="S171" s="144" t="e">
        <f t="shared" si="55"/>
        <v>#NUM!</v>
      </c>
      <c r="T171" s="143" t="e">
        <f t="shared" si="65"/>
        <v>#NUM!</v>
      </c>
      <c r="V171" s="33">
        <v>162</v>
      </c>
      <c r="W171" s="34">
        <f t="shared" si="73"/>
        <v>51196</v>
      </c>
      <c r="X171" s="141" t="e">
        <f t="shared" si="56"/>
        <v>#NUM!</v>
      </c>
      <c r="Y171" s="142" t="e">
        <f t="shared" si="66"/>
        <v>#NUM!</v>
      </c>
      <c r="Z171" s="144" t="e">
        <f t="shared" si="57"/>
        <v>#NUM!</v>
      </c>
      <c r="AA171" s="143" t="e">
        <f t="shared" si="67"/>
        <v>#NUM!</v>
      </c>
      <c r="AC171" s="33">
        <v>162</v>
      </c>
      <c r="AD171" s="34">
        <f t="shared" si="74"/>
        <v>51196</v>
      </c>
      <c r="AE171" s="141" t="e">
        <f t="shared" si="58"/>
        <v>#VALUE!</v>
      </c>
      <c r="AF171" s="142" t="e">
        <f t="shared" si="68"/>
        <v>#VALUE!</v>
      </c>
      <c r="AG171" s="144" t="e">
        <f t="shared" si="59"/>
        <v>#VALUE!</v>
      </c>
      <c r="AH171" s="143" t="e">
        <f t="shared" si="69"/>
        <v>#VALUE!</v>
      </c>
    </row>
    <row r="172" spans="1:34" x14ac:dyDescent="0.45">
      <c r="A172" s="47">
        <v>163</v>
      </c>
      <c r="B172" s="34">
        <f t="shared" si="70"/>
        <v>51227</v>
      </c>
      <c r="C172" s="150" t="e">
        <f t="shared" si="50"/>
        <v>#NUM!</v>
      </c>
      <c r="D172" s="142" t="e">
        <f t="shared" si="60"/>
        <v>#NUM!</v>
      </c>
      <c r="E172" s="142" t="e">
        <f t="shared" si="51"/>
        <v>#NUM!</v>
      </c>
      <c r="F172" s="143" t="e">
        <f t="shared" si="61"/>
        <v>#NUM!</v>
      </c>
      <c r="G172" s="127"/>
      <c r="H172" s="33">
        <v>163</v>
      </c>
      <c r="I172" s="34">
        <f t="shared" si="71"/>
        <v>51227</v>
      </c>
      <c r="J172" s="141" t="e">
        <f t="shared" si="52"/>
        <v>#NUM!</v>
      </c>
      <c r="K172" s="142" t="e">
        <f t="shared" si="62"/>
        <v>#NUM!</v>
      </c>
      <c r="L172" s="144" t="e">
        <f t="shared" si="53"/>
        <v>#NUM!</v>
      </c>
      <c r="M172" s="143" t="e">
        <f t="shared" si="63"/>
        <v>#NUM!</v>
      </c>
      <c r="O172" s="33">
        <v>163</v>
      </c>
      <c r="P172" s="34">
        <f t="shared" si="72"/>
        <v>51227</v>
      </c>
      <c r="Q172" s="141" t="e">
        <f t="shared" si="54"/>
        <v>#NUM!</v>
      </c>
      <c r="R172" s="142" t="e">
        <f t="shared" si="64"/>
        <v>#NUM!</v>
      </c>
      <c r="S172" s="144" t="e">
        <f t="shared" si="55"/>
        <v>#NUM!</v>
      </c>
      <c r="T172" s="143" t="e">
        <f t="shared" si="65"/>
        <v>#NUM!</v>
      </c>
      <c r="V172" s="33">
        <v>163</v>
      </c>
      <c r="W172" s="34">
        <f t="shared" si="73"/>
        <v>51227</v>
      </c>
      <c r="X172" s="141" t="e">
        <f t="shared" si="56"/>
        <v>#NUM!</v>
      </c>
      <c r="Y172" s="142" t="e">
        <f t="shared" si="66"/>
        <v>#NUM!</v>
      </c>
      <c r="Z172" s="144" t="e">
        <f t="shared" si="57"/>
        <v>#NUM!</v>
      </c>
      <c r="AA172" s="143" t="e">
        <f t="shared" si="67"/>
        <v>#NUM!</v>
      </c>
      <c r="AC172" s="33">
        <v>163</v>
      </c>
      <c r="AD172" s="34">
        <f t="shared" si="74"/>
        <v>51227</v>
      </c>
      <c r="AE172" s="141" t="e">
        <f t="shared" si="58"/>
        <v>#VALUE!</v>
      </c>
      <c r="AF172" s="142" t="e">
        <f t="shared" si="68"/>
        <v>#VALUE!</v>
      </c>
      <c r="AG172" s="144" t="e">
        <f t="shared" si="59"/>
        <v>#VALUE!</v>
      </c>
      <c r="AH172" s="143" t="e">
        <f t="shared" si="69"/>
        <v>#VALUE!</v>
      </c>
    </row>
    <row r="173" spans="1:34" x14ac:dyDescent="0.45">
      <c r="A173" s="47">
        <v>164</v>
      </c>
      <c r="B173" s="34">
        <f t="shared" si="70"/>
        <v>51257</v>
      </c>
      <c r="C173" s="150" t="e">
        <f t="shared" si="50"/>
        <v>#NUM!</v>
      </c>
      <c r="D173" s="142" t="e">
        <f t="shared" si="60"/>
        <v>#NUM!</v>
      </c>
      <c r="E173" s="142" t="e">
        <f t="shared" si="51"/>
        <v>#NUM!</v>
      </c>
      <c r="F173" s="143" t="e">
        <f t="shared" si="61"/>
        <v>#NUM!</v>
      </c>
      <c r="G173" s="127"/>
      <c r="H173" s="33">
        <v>164</v>
      </c>
      <c r="I173" s="34">
        <f t="shared" si="71"/>
        <v>51257</v>
      </c>
      <c r="J173" s="141" t="e">
        <f t="shared" si="52"/>
        <v>#NUM!</v>
      </c>
      <c r="K173" s="142" t="e">
        <f t="shared" si="62"/>
        <v>#NUM!</v>
      </c>
      <c r="L173" s="144" t="e">
        <f t="shared" si="53"/>
        <v>#NUM!</v>
      </c>
      <c r="M173" s="143" t="e">
        <f t="shared" si="63"/>
        <v>#NUM!</v>
      </c>
      <c r="O173" s="33">
        <v>164</v>
      </c>
      <c r="P173" s="34">
        <f t="shared" si="72"/>
        <v>51257</v>
      </c>
      <c r="Q173" s="141" t="e">
        <f t="shared" si="54"/>
        <v>#NUM!</v>
      </c>
      <c r="R173" s="142" t="e">
        <f t="shared" si="64"/>
        <v>#NUM!</v>
      </c>
      <c r="S173" s="144" t="e">
        <f t="shared" si="55"/>
        <v>#NUM!</v>
      </c>
      <c r="T173" s="143" t="e">
        <f t="shared" si="65"/>
        <v>#NUM!</v>
      </c>
      <c r="V173" s="33">
        <v>164</v>
      </c>
      <c r="W173" s="34">
        <f t="shared" si="73"/>
        <v>51257</v>
      </c>
      <c r="X173" s="141" t="e">
        <f t="shared" si="56"/>
        <v>#NUM!</v>
      </c>
      <c r="Y173" s="142" t="e">
        <f t="shared" si="66"/>
        <v>#NUM!</v>
      </c>
      <c r="Z173" s="144" t="e">
        <f t="shared" si="57"/>
        <v>#NUM!</v>
      </c>
      <c r="AA173" s="143" t="e">
        <f t="shared" si="67"/>
        <v>#NUM!</v>
      </c>
      <c r="AC173" s="33">
        <v>164</v>
      </c>
      <c r="AD173" s="34">
        <f t="shared" si="74"/>
        <v>51257</v>
      </c>
      <c r="AE173" s="141" t="e">
        <f t="shared" si="58"/>
        <v>#VALUE!</v>
      </c>
      <c r="AF173" s="142" t="e">
        <f t="shared" si="68"/>
        <v>#VALUE!</v>
      </c>
      <c r="AG173" s="144" t="e">
        <f t="shared" si="59"/>
        <v>#VALUE!</v>
      </c>
      <c r="AH173" s="143" t="e">
        <f t="shared" si="69"/>
        <v>#VALUE!</v>
      </c>
    </row>
    <row r="174" spans="1:34" x14ac:dyDescent="0.45">
      <c r="A174" s="47">
        <v>165</v>
      </c>
      <c r="B174" s="34">
        <f t="shared" si="70"/>
        <v>51288</v>
      </c>
      <c r="C174" s="150" t="e">
        <f t="shared" si="50"/>
        <v>#NUM!</v>
      </c>
      <c r="D174" s="142" t="e">
        <f t="shared" si="60"/>
        <v>#NUM!</v>
      </c>
      <c r="E174" s="142" t="e">
        <f t="shared" si="51"/>
        <v>#NUM!</v>
      </c>
      <c r="F174" s="143" t="e">
        <f t="shared" si="61"/>
        <v>#NUM!</v>
      </c>
      <c r="G174" s="127"/>
      <c r="H174" s="33">
        <v>165</v>
      </c>
      <c r="I174" s="34">
        <f t="shared" si="71"/>
        <v>51288</v>
      </c>
      <c r="J174" s="141" t="e">
        <f t="shared" si="52"/>
        <v>#NUM!</v>
      </c>
      <c r="K174" s="142" t="e">
        <f t="shared" si="62"/>
        <v>#NUM!</v>
      </c>
      <c r="L174" s="144" t="e">
        <f t="shared" si="53"/>
        <v>#NUM!</v>
      </c>
      <c r="M174" s="143" t="e">
        <f t="shared" si="63"/>
        <v>#NUM!</v>
      </c>
      <c r="O174" s="33">
        <v>165</v>
      </c>
      <c r="P174" s="34">
        <f t="shared" si="72"/>
        <v>51288</v>
      </c>
      <c r="Q174" s="141" t="e">
        <f t="shared" si="54"/>
        <v>#NUM!</v>
      </c>
      <c r="R174" s="142" t="e">
        <f t="shared" si="64"/>
        <v>#NUM!</v>
      </c>
      <c r="S174" s="144" t="e">
        <f t="shared" si="55"/>
        <v>#NUM!</v>
      </c>
      <c r="T174" s="143" t="e">
        <f t="shared" si="65"/>
        <v>#NUM!</v>
      </c>
      <c r="V174" s="33">
        <v>165</v>
      </c>
      <c r="W174" s="34">
        <f t="shared" si="73"/>
        <v>51288</v>
      </c>
      <c r="X174" s="141" t="e">
        <f t="shared" si="56"/>
        <v>#NUM!</v>
      </c>
      <c r="Y174" s="142" t="e">
        <f t="shared" si="66"/>
        <v>#NUM!</v>
      </c>
      <c r="Z174" s="144" t="e">
        <f t="shared" si="57"/>
        <v>#NUM!</v>
      </c>
      <c r="AA174" s="143" t="e">
        <f t="shared" si="67"/>
        <v>#NUM!</v>
      </c>
      <c r="AC174" s="33">
        <v>165</v>
      </c>
      <c r="AD174" s="34">
        <f t="shared" si="74"/>
        <v>51288</v>
      </c>
      <c r="AE174" s="141" t="e">
        <f t="shared" si="58"/>
        <v>#VALUE!</v>
      </c>
      <c r="AF174" s="142" t="e">
        <f t="shared" si="68"/>
        <v>#VALUE!</v>
      </c>
      <c r="AG174" s="144" t="e">
        <f t="shared" si="59"/>
        <v>#VALUE!</v>
      </c>
      <c r="AH174" s="143" t="e">
        <f t="shared" si="69"/>
        <v>#VALUE!</v>
      </c>
    </row>
    <row r="175" spans="1:34" x14ac:dyDescent="0.45">
      <c r="A175" s="47">
        <v>166</v>
      </c>
      <c r="B175" s="34">
        <f t="shared" si="70"/>
        <v>51318</v>
      </c>
      <c r="C175" s="150" t="e">
        <f t="shared" si="50"/>
        <v>#NUM!</v>
      </c>
      <c r="D175" s="142" t="e">
        <f t="shared" si="60"/>
        <v>#NUM!</v>
      </c>
      <c r="E175" s="142" t="e">
        <f t="shared" si="51"/>
        <v>#NUM!</v>
      </c>
      <c r="F175" s="143" t="e">
        <f t="shared" si="61"/>
        <v>#NUM!</v>
      </c>
      <c r="G175" s="127"/>
      <c r="H175" s="33">
        <v>166</v>
      </c>
      <c r="I175" s="34">
        <f t="shared" si="71"/>
        <v>51318</v>
      </c>
      <c r="J175" s="141" t="e">
        <f t="shared" si="52"/>
        <v>#NUM!</v>
      </c>
      <c r="K175" s="142" t="e">
        <f t="shared" si="62"/>
        <v>#NUM!</v>
      </c>
      <c r="L175" s="144" t="e">
        <f t="shared" si="53"/>
        <v>#NUM!</v>
      </c>
      <c r="M175" s="143" t="e">
        <f t="shared" si="63"/>
        <v>#NUM!</v>
      </c>
      <c r="O175" s="33">
        <v>166</v>
      </c>
      <c r="P175" s="34">
        <f t="shared" si="72"/>
        <v>51318</v>
      </c>
      <c r="Q175" s="141" t="e">
        <f t="shared" si="54"/>
        <v>#NUM!</v>
      </c>
      <c r="R175" s="142" t="e">
        <f t="shared" si="64"/>
        <v>#NUM!</v>
      </c>
      <c r="S175" s="144" t="e">
        <f t="shared" si="55"/>
        <v>#NUM!</v>
      </c>
      <c r="T175" s="143" t="e">
        <f t="shared" si="65"/>
        <v>#NUM!</v>
      </c>
      <c r="V175" s="33">
        <v>166</v>
      </c>
      <c r="W175" s="34">
        <f t="shared" si="73"/>
        <v>51318</v>
      </c>
      <c r="X175" s="141" t="e">
        <f t="shared" si="56"/>
        <v>#NUM!</v>
      </c>
      <c r="Y175" s="142" t="e">
        <f t="shared" si="66"/>
        <v>#NUM!</v>
      </c>
      <c r="Z175" s="144" t="e">
        <f t="shared" si="57"/>
        <v>#NUM!</v>
      </c>
      <c r="AA175" s="143" t="e">
        <f t="shared" si="67"/>
        <v>#NUM!</v>
      </c>
      <c r="AC175" s="33">
        <v>166</v>
      </c>
      <c r="AD175" s="34">
        <f t="shared" si="74"/>
        <v>51318</v>
      </c>
      <c r="AE175" s="141" t="e">
        <f t="shared" si="58"/>
        <v>#VALUE!</v>
      </c>
      <c r="AF175" s="142" t="e">
        <f t="shared" si="68"/>
        <v>#VALUE!</v>
      </c>
      <c r="AG175" s="144" t="e">
        <f t="shared" si="59"/>
        <v>#VALUE!</v>
      </c>
      <c r="AH175" s="143" t="e">
        <f t="shared" si="69"/>
        <v>#VALUE!</v>
      </c>
    </row>
    <row r="176" spans="1:34" x14ac:dyDescent="0.45">
      <c r="A176" s="47">
        <v>167</v>
      </c>
      <c r="B176" s="34">
        <f t="shared" si="70"/>
        <v>51349</v>
      </c>
      <c r="C176" s="150" t="e">
        <f t="shared" si="50"/>
        <v>#NUM!</v>
      </c>
      <c r="D176" s="142" t="e">
        <f t="shared" si="60"/>
        <v>#NUM!</v>
      </c>
      <c r="E176" s="142" t="e">
        <f t="shared" si="51"/>
        <v>#NUM!</v>
      </c>
      <c r="F176" s="143" t="e">
        <f t="shared" si="61"/>
        <v>#NUM!</v>
      </c>
      <c r="G176" s="127"/>
      <c r="H176" s="33">
        <v>167</v>
      </c>
      <c r="I176" s="34">
        <f t="shared" si="71"/>
        <v>51349</v>
      </c>
      <c r="J176" s="141" t="e">
        <f t="shared" si="52"/>
        <v>#NUM!</v>
      </c>
      <c r="K176" s="142" t="e">
        <f t="shared" si="62"/>
        <v>#NUM!</v>
      </c>
      <c r="L176" s="144" t="e">
        <f t="shared" si="53"/>
        <v>#NUM!</v>
      </c>
      <c r="M176" s="143" t="e">
        <f t="shared" si="63"/>
        <v>#NUM!</v>
      </c>
      <c r="O176" s="33">
        <v>167</v>
      </c>
      <c r="P176" s="34">
        <f t="shared" si="72"/>
        <v>51349</v>
      </c>
      <c r="Q176" s="141" t="e">
        <f t="shared" si="54"/>
        <v>#NUM!</v>
      </c>
      <c r="R176" s="142" t="e">
        <f t="shared" si="64"/>
        <v>#NUM!</v>
      </c>
      <c r="S176" s="144" t="e">
        <f t="shared" si="55"/>
        <v>#NUM!</v>
      </c>
      <c r="T176" s="143" t="e">
        <f t="shared" si="65"/>
        <v>#NUM!</v>
      </c>
      <c r="V176" s="33">
        <v>167</v>
      </c>
      <c r="W176" s="34">
        <f t="shared" si="73"/>
        <v>51349</v>
      </c>
      <c r="X176" s="141" t="e">
        <f t="shared" si="56"/>
        <v>#NUM!</v>
      </c>
      <c r="Y176" s="142" t="e">
        <f t="shared" si="66"/>
        <v>#NUM!</v>
      </c>
      <c r="Z176" s="144" t="e">
        <f t="shared" si="57"/>
        <v>#NUM!</v>
      </c>
      <c r="AA176" s="143" t="e">
        <f t="shared" si="67"/>
        <v>#NUM!</v>
      </c>
      <c r="AC176" s="33">
        <v>167</v>
      </c>
      <c r="AD176" s="34">
        <f t="shared" si="74"/>
        <v>51349</v>
      </c>
      <c r="AE176" s="141" t="e">
        <f t="shared" si="58"/>
        <v>#VALUE!</v>
      </c>
      <c r="AF176" s="142" t="e">
        <f t="shared" si="68"/>
        <v>#VALUE!</v>
      </c>
      <c r="AG176" s="144" t="e">
        <f t="shared" si="59"/>
        <v>#VALUE!</v>
      </c>
      <c r="AH176" s="143" t="e">
        <f t="shared" si="69"/>
        <v>#VALUE!</v>
      </c>
    </row>
    <row r="177" spans="1:34" ht="14.65" thickBot="1" x14ac:dyDescent="0.5">
      <c r="A177" s="47">
        <v>168</v>
      </c>
      <c r="B177" s="34">
        <f t="shared" si="70"/>
        <v>51380</v>
      </c>
      <c r="C177" s="151" t="e">
        <f t="shared" si="50"/>
        <v>#NUM!</v>
      </c>
      <c r="D177" s="146" t="e">
        <f t="shared" si="60"/>
        <v>#NUM!</v>
      </c>
      <c r="E177" s="146" t="e">
        <f t="shared" si="51"/>
        <v>#NUM!</v>
      </c>
      <c r="F177" s="147" t="e">
        <f t="shared" si="61"/>
        <v>#NUM!</v>
      </c>
      <c r="G177" s="127"/>
      <c r="H177" s="40">
        <v>168</v>
      </c>
      <c r="I177" s="34">
        <f t="shared" si="71"/>
        <v>51380</v>
      </c>
      <c r="J177" s="145" t="e">
        <f t="shared" si="52"/>
        <v>#NUM!</v>
      </c>
      <c r="K177" s="146" t="e">
        <f t="shared" si="62"/>
        <v>#NUM!</v>
      </c>
      <c r="L177" s="148" t="e">
        <f t="shared" si="53"/>
        <v>#NUM!</v>
      </c>
      <c r="M177" s="147" t="e">
        <f t="shared" si="63"/>
        <v>#NUM!</v>
      </c>
      <c r="O177" s="40">
        <v>168</v>
      </c>
      <c r="P177" s="34">
        <f t="shared" si="72"/>
        <v>51380</v>
      </c>
      <c r="Q177" s="145" t="e">
        <f t="shared" si="54"/>
        <v>#NUM!</v>
      </c>
      <c r="R177" s="146" t="e">
        <f t="shared" si="64"/>
        <v>#NUM!</v>
      </c>
      <c r="S177" s="148" t="e">
        <f t="shared" si="55"/>
        <v>#NUM!</v>
      </c>
      <c r="T177" s="147" t="e">
        <f t="shared" si="65"/>
        <v>#NUM!</v>
      </c>
      <c r="V177" s="40">
        <v>168</v>
      </c>
      <c r="W177" s="34">
        <f t="shared" si="73"/>
        <v>51380</v>
      </c>
      <c r="X177" s="145" t="e">
        <f t="shared" si="56"/>
        <v>#NUM!</v>
      </c>
      <c r="Y177" s="146" t="e">
        <f t="shared" si="66"/>
        <v>#NUM!</v>
      </c>
      <c r="Z177" s="148" t="e">
        <f t="shared" si="57"/>
        <v>#NUM!</v>
      </c>
      <c r="AA177" s="147" t="e">
        <f t="shared" si="67"/>
        <v>#NUM!</v>
      </c>
      <c r="AC177" s="40">
        <v>168</v>
      </c>
      <c r="AD177" s="34">
        <f t="shared" si="74"/>
        <v>51380</v>
      </c>
      <c r="AE177" s="145" t="e">
        <f t="shared" si="58"/>
        <v>#VALUE!</v>
      </c>
      <c r="AF177" s="146" t="e">
        <f t="shared" si="68"/>
        <v>#VALUE!</v>
      </c>
      <c r="AG177" s="148" t="e">
        <f t="shared" si="59"/>
        <v>#VALUE!</v>
      </c>
      <c r="AH177" s="147" t="e">
        <f t="shared" si="69"/>
        <v>#VALUE!</v>
      </c>
    </row>
    <row r="178" spans="1:34" x14ac:dyDescent="0.45">
      <c r="A178" s="51">
        <v>169</v>
      </c>
      <c r="B178" s="52">
        <f t="shared" si="70"/>
        <v>51410</v>
      </c>
      <c r="C178" s="152" t="e">
        <f t="shared" si="50"/>
        <v>#NUM!</v>
      </c>
      <c r="D178" s="138" t="e">
        <f t="shared" si="60"/>
        <v>#NUM!</v>
      </c>
      <c r="E178" s="138" t="e">
        <f t="shared" si="51"/>
        <v>#NUM!</v>
      </c>
      <c r="F178" s="139" t="e">
        <f t="shared" si="61"/>
        <v>#NUM!</v>
      </c>
      <c r="G178" s="127"/>
      <c r="H178" s="26">
        <v>169</v>
      </c>
      <c r="I178" s="52">
        <f t="shared" si="71"/>
        <v>51410</v>
      </c>
      <c r="J178" s="137" t="e">
        <f t="shared" si="52"/>
        <v>#NUM!</v>
      </c>
      <c r="K178" s="138" t="e">
        <f t="shared" si="62"/>
        <v>#NUM!</v>
      </c>
      <c r="L178" s="140" t="e">
        <f t="shared" si="53"/>
        <v>#NUM!</v>
      </c>
      <c r="M178" s="139" t="e">
        <f t="shared" si="63"/>
        <v>#NUM!</v>
      </c>
      <c r="O178" s="26">
        <v>169</v>
      </c>
      <c r="P178" s="52">
        <f t="shared" si="72"/>
        <v>51410</v>
      </c>
      <c r="Q178" s="137" t="e">
        <f t="shared" si="54"/>
        <v>#NUM!</v>
      </c>
      <c r="R178" s="138" t="e">
        <f t="shared" si="64"/>
        <v>#NUM!</v>
      </c>
      <c r="S178" s="140" t="e">
        <f t="shared" si="55"/>
        <v>#NUM!</v>
      </c>
      <c r="T178" s="139" t="e">
        <f t="shared" si="65"/>
        <v>#NUM!</v>
      </c>
      <c r="V178" s="26">
        <v>169</v>
      </c>
      <c r="W178" s="52">
        <f t="shared" si="73"/>
        <v>51410</v>
      </c>
      <c r="X178" s="137" t="e">
        <f t="shared" si="56"/>
        <v>#NUM!</v>
      </c>
      <c r="Y178" s="138" t="e">
        <f t="shared" si="66"/>
        <v>#NUM!</v>
      </c>
      <c r="Z178" s="140" t="e">
        <f t="shared" si="57"/>
        <v>#NUM!</v>
      </c>
      <c r="AA178" s="139" t="e">
        <f t="shared" si="67"/>
        <v>#NUM!</v>
      </c>
      <c r="AC178" s="26">
        <v>169</v>
      </c>
      <c r="AD178" s="52">
        <f t="shared" si="74"/>
        <v>51410</v>
      </c>
      <c r="AE178" s="137" t="e">
        <f t="shared" si="58"/>
        <v>#VALUE!</v>
      </c>
      <c r="AF178" s="138" t="e">
        <f t="shared" si="68"/>
        <v>#VALUE!</v>
      </c>
      <c r="AG178" s="140" t="e">
        <f t="shared" si="59"/>
        <v>#VALUE!</v>
      </c>
      <c r="AH178" s="139" t="e">
        <f t="shared" si="69"/>
        <v>#VALUE!</v>
      </c>
    </row>
    <row r="179" spans="1:34" x14ac:dyDescent="0.45">
      <c r="A179" s="47">
        <v>170</v>
      </c>
      <c r="B179" s="34">
        <f t="shared" si="70"/>
        <v>51441</v>
      </c>
      <c r="C179" s="150" t="e">
        <f t="shared" si="50"/>
        <v>#NUM!</v>
      </c>
      <c r="D179" s="142" t="e">
        <f t="shared" si="60"/>
        <v>#NUM!</v>
      </c>
      <c r="E179" s="142" t="e">
        <f t="shared" si="51"/>
        <v>#NUM!</v>
      </c>
      <c r="F179" s="143" t="e">
        <f t="shared" si="61"/>
        <v>#NUM!</v>
      </c>
      <c r="G179" s="127"/>
      <c r="H179" s="33">
        <v>170</v>
      </c>
      <c r="I179" s="34">
        <f t="shared" si="71"/>
        <v>51441</v>
      </c>
      <c r="J179" s="141" t="e">
        <f t="shared" si="52"/>
        <v>#NUM!</v>
      </c>
      <c r="K179" s="142" t="e">
        <f t="shared" si="62"/>
        <v>#NUM!</v>
      </c>
      <c r="L179" s="144" t="e">
        <f t="shared" si="53"/>
        <v>#NUM!</v>
      </c>
      <c r="M179" s="143" t="e">
        <f t="shared" si="63"/>
        <v>#NUM!</v>
      </c>
      <c r="O179" s="33">
        <v>170</v>
      </c>
      <c r="P179" s="34">
        <f t="shared" si="72"/>
        <v>51441</v>
      </c>
      <c r="Q179" s="141" t="e">
        <f t="shared" si="54"/>
        <v>#NUM!</v>
      </c>
      <c r="R179" s="142" t="e">
        <f t="shared" si="64"/>
        <v>#NUM!</v>
      </c>
      <c r="S179" s="144" t="e">
        <f t="shared" si="55"/>
        <v>#NUM!</v>
      </c>
      <c r="T179" s="143" t="e">
        <f t="shared" si="65"/>
        <v>#NUM!</v>
      </c>
      <c r="V179" s="33">
        <v>170</v>
      </c>
      <c r="W179" s="34">
        <f t="shared" si="73"/>
        <v>51441</v>
      </c>
      <c r="X179" s="141" t="e">
        <f t="shared" si="56"/>
        <v>#NUM!</v>
      </c>
      <c r="Y179" s="142" t="e">
        <f t="shared" si="66"/>
        <v>#NUM!</v>
      </c>
      <c r="Z179" s="144" t="e">
        <f t="shared" si="57"/>
        <v>#NUM!</v>
      </c>
      <c r="AA179" s="143" t="e">
        <f t="shared" si="67"/>
        <v>#NUM!</v>
      </c>
      <c r="AC179" s="33">
        <v>170</v>
      </c>
      <c r="AD179" s="34">
        <f t="shared" si="74"/>
        <v>51441</v>
      </c>
      <c r="AE179" s="141" t="e">
        <f t="shared" si="58"/>
        <v>#VALUE!</v>
      </c>
      <c r="AF179" s="142" t="e">
        <f t="shared" si="68"/>
        <v>#VALUE!</v>
      </c>
      <c r="AG179" s="144" t="e">
        <f t="shared" si="59"/>
        <v>#VALUE!</v>
      </c>
      <c r="AH179" s="143" t="e">
        <f t="shared" si="69"/>
        <v>#VALUE!</v>
      </c>
    </row>
    <row r="180" spans="1:34" x14ac:dyDescent="0.45">
      <c r="A180" s="47">
        <v>171</v>
      </c>
      <c r="B180" s="34">
        <f t="shared" si="70"/>
        <v>51471</v>
      </c>
      <c r="C180" s="150" t="e">
        <f t="shared" si="50"/>
        <v>#NUM!</v>
      </c>
      <c r="D180" s="142" t="e">
        <f t="shared" si="60"/>
        <v>#NUM!</v>
      </c>
      <c r="E180" s="142" t="e">
        <f t="shared" si="51"/>
        <v>#NUM!</v>
      </c>
      <c r="F180" s="143" t="e">
        <f t="shared" si="61"/>
        <v>#NUM!</v>
      </c>
      <c r="G180" s="127"/>
      <c r="H180" s="33">
        <v>171</v>
      </c>
      <c r="I180" s="34">
        <f t="shared" si="71"/>
        <v>51471</v>
      </c>
      <c r="J180" s="141" t="e">
        <f t="shared" si="52"/>
        <v>#NUM!</v>
      </c>
      <c r="K180" s="142" t="e">
        <f t="shared" si="62"/>
        <v>#NUM!</v>
      </c>
      <c r="L180" s="144" t="e">
        <f t="shared" si="53"/>
        <v>#NUM!</v>
      </c>
      <c r="M180" s="143" t="e">
        <f t="shared" si="63"/>
        <v>#NUM!</v>
      </c>
      <c r="O180" s="33">
        <v>171</v>
      </c>
      <c r="P180" s="34">
        <f t="shared" si="72"/>
        <v>51471</v>
      </c>
      <c r="Q180" s="141" t="e">
        <f t="shared" si="54"/>
        <v>#NUM!</v>
      </c>
      <c r="R180" s="142" t="e">
        <f t="shared" si="64"/>
        <v>#NUM!</v>
      </c>
      <c r="S180" s="144" t="e">
        <f t="shared" si="55"/>
        <v>#NUM!</v>
      </c>
      <c r="T180" s="143" t="e">
        <f t="shared" si="65"/>
        <v>#NUM!</v>
      </c>
      <c r="V180" s="33">
        <v>171</v>
      </c>
      <c r="W180" s="34">
        <f t="shared" si="73"/>
        <v>51471</v>
      </c>
      <c r="X180" s="141" t="e">
        <f t="shared" si="56"/>
        <v>#NUM!</v>
      </c>
      <c r="Y180" s="142" t="e">
        <f t="shared" si="66"/>
        <v>#NUM!</v>
      </c>
      <c r="Z180" s="144" t="e">
        <f t="shared" si="57"/>
        <v>#NUM!</v>
      </c>
      <c r="AA180" s="143" t="e">
        <f t="shared" si="67"/>
        <v>#NUM!</v>
      </c>
      <c r="AC180" s="33">
        <v>171</v>
      </c>
      <c r="AD180" s="34">
        <f t="shared" si="74"/>
        <v>51471</v>
      </c>
      <c r="AE180" s="141" t="e">
        <f t="shared" si="58"/>
        <v>#VALUE!</v>
      </c>
      <c r="AF180" s="142" t="e">
        <f t="shared" si="68"/>
        <v>#VALUE!</v>
      </c>
      <c r="AG180" s="144" t="e">
        <f t="shared" si="59"/>
        <v>#VALUE!</v>
      </c>
      <c r="AH180" s="143" t="e">
        <f t="shared" si="69"/>
        <v>#VALUE!</v>
      </c>
    </row>
    <row r="181" spans="1:34" x14ac:dyDescent="0.45">
      <c r="A181" s="47">
        <v>172</v>
      </c>
      <c r="B181" s="34">
        <f t="shared" si="70"/>
        <v>51502</v>
      </c>
      <c r="C181" s="150" t="e">
        <f t="shared" si="50"/>
        <v>#NUM!</v>
      </c>
      <c r="D181" s="142" t="e">
        <f t="shared" si="60"/>
        <v>#NUM!</v>
      </c>
      <c r="E181" s="142" t="e">
        <f t="shared" si="51"/>
        <v>#NUM!</v>
      </c>
      <c r="F181" s="143" t="e">
        <f t="shared" si="61"/>
        <v>#NUM!</v>
      </c>
      <c r="G181" s="127"/>
      <c r="H181" s="33">
        <v>172</v>
      </c>
      <c r="I181" s="34">
        <f t="shared" si="71"/>
        <v>51502</v>
      </c>
      <c r="J181" s="141" t="e">
        <f t="shared" si="52"/>
        <v>#NUM!</v>
      </c>
      <c r="K181" s="142" t="e">
        <f t="shared" si="62"/>
        <v>#NUM!</v>
      </c>
      <c r="L181" s="144" t="e">
        <f t="shared" si="53"/>
        <v>#NUM!</v>
      </c>
      <c r="M181" s="143" t="e">
        <f t="shared" si="63"/>
        <v>#NUM!</v>
      </c>
      <c r="O181" s="33">
        <v>172</v>
      </c>
      <c r="P181" s="34">
        <f t="shared" si="72"/>
        <v>51502</v>
      </c>
      <c r="Q181" s="141" t="e">
        <f t="shared" si="54"/>
        <v>#NUM!</v>
      </c>
      <c r="R181" s="142" t="e">
        <f t="shared" si="64"/>
        <v>#NUM!</v>
      </c>
      <c r="S181" s="144" t="e">
        <f t="shared" si="55"/>
        <v>#NUM!</v>
      </c>
      <c r="T181" s="143" t="e">
        <f t="shared" si="65"/>
        <v>#NUM!</v>
      </c>
      <c r="V181" s="33">
        <v>172</v>
      </c>
      <c r="W181" s="34">
        <f t="shared" si="73"/>
        <v>51502</v>
      </c>
      <c r="X181" s="141" t="e">
        <f t="shared" si="56"/>
        <v>#NUM!</v>
      </c>
      <c r="Y181" s="142" t="e">
        <f t="shared" si="66"/>
        <v>#NUM!</v>
      </c>
      <c r="Z181" s="144" t="e">
        <f t="shared" si="57"/>
        <v>#NUM!</v>
      </c>
      <c r="AA181" s="143" t="e">
        <f t="shared" si="67"/>
        <v>#NUM!</v>
      </c>
      <c r="AC181" s="33">
        <v>172</v>
      </c>
      <c r="AD181" s="34">
        <f t="shared" si="74"/>
        <v>51502</v>
      </c>
      <c r="AE181" s="141" t="e">
        <f t="shared" si="58"/>
        <v>#VALUE!</v>
      </c>
      <c r="AF181" s="142" t="e">
        <f t="shared" si="68"/>
        <v>#VALUE!</v>
      </c>
      <c r="AG181" s="144" t="e">
        <f t="shared" si="59"/>
        <v>#VALUE!</v>
      </c>
      <c r="AH181" s="143" t="e">
        <f t="shared" si="69"/>
        <v>#VALUE!</v>
      </c>
    </row>
    <row r="182" spans="1:34" x14ac:dyDescent="0.45">
      <c r="A182" s="47">
        <v>173</v>
      </c>
      <c r="B182" s="34">
        <f t="shared" si="70"/>
        <v>51533</v>
      </c>
      <c r="C182" s="150" t="e">
        <f t="shared" si="50"/>
        <v>#NUM!</v>
      </c>
      <c r="D182" s="142" t="e">
        <f t="shared" si="60"/>
        <v>#NUM!</v>
      </c>
      <c r="E182" s="142" t="e">
        <f t="shared" si="51"/>
        <v>#NUM!</v>
      </c>
      <c r="F182" s="143" t="e">
        <f t="shared" si="61"/>
        <v>#NUM!</v>
      </c>
      <c r="G182" s="127"/>
      <c r="H182" s="33">
        <v>173</v>
      </c>
      <c r="I182" s="34">
        <f t="shared" si="71"/>
        <v>51533</v>
      </c>
      <c r="J182" s="141" t="e">
        <f t="shared" si="52"/>
        <v>#NUM!</v>
      </c>
      <c r="K182" s="142" t="e">
        <f t="shared" si="62"/>
        <v>#NUM!</v>
      </c>
      <c r="L182" s="144" t="e">
        <f t="shared" si="53"/>
        <v>#NUM!</v>
      </c>
      <c r="M182" s="143" t="e">
        <f t="shared" si="63"/>
        <v>#NUM!</v>
      </c>
      <c r="O182" s="33">
        <v>173</v>
      </c>
      <c r="P182" s="34">
        <f t="shared" si="72"/>
        <v>51533</v>
      </c>
      <c r="Q182" s="141" t="e">
        <f t="shared" si="54"/>
        <v>#NUM!</v>
      </c>
      <c r="R182" s="142" t="e">
        <f t="shared" si="64"/>
        <v>#NUM!</v>
      </c>
      <c r="S182" s="144" t="e">
        <f t="shared" si="55"/>
        <v>#NUM!</v>
      </c>
      <c r="T182" s="143" t="e">
        <f t="shared" si="65"/>
        <v>#NUM!</v>
      </c>
      <c r="V182" s="33">
        <v>173</v>
      </c>
      <c r="W182" s="34">
        <f t="shared" si="73"/>
        <v>51533</v>
      </c>
      <c r="X182" s="141" t="e">
        <f t="shared" si="56"/>
        <v>#NUM!</v>
      </c>
      <c r="Y182" s="142" t="e">
        <f t="shared" si="66"/>
        <v>#NUM!</v>
      </c>
      <c r="Z182" s="144" t="e">
        <f t="shared" si="57"/>
        <v>#NUM!</v>
      </c>
      <c r="AA182" s="143" t="e">
        <f t="shared" si="67"/>
        <v>#NUM!</v>
      </c>
      <c r="AC182" s="33">
        <v>173</v>
      </c>
      <c r="AD182" s="34">
        <f t="shared" si="74"/>
        <v>51533</v>
      </c>
      <c r="AE182" s="141" t="e">
        <f t="shared" si="58"/>
        <v>#VALUE!</v>
      </c>
      <c r="AF182" s="142" t="e">
        <f t="shared" si="68"/>
        <v>#VALUE!</v>
      </c>
      <c r="AG182" s="144" t="e">
        <f t="shared" si="59"/>
        <v>#VALUE!</v>
      </c>
      <c r="AH182" s="143" t="e">
        <f t="shared" si="69"/>
        <v>#VALUE!</v>
      </c>
    </row>
    <row r="183" spans="1:34" x14ac:dyDescent="0.45">
      <c r="A183" s="47">
        <v>174</v>
      </c>
      <c r="B183" s="34">
        <f t="shared" si="70"/>
        <v>51561</v>
      </c>
      <c r="C183" s="150" t="e">
        <f t="shared" si="50"/>
        <v>#NUM!</v>
      </c>
      <c r="D183" s="142" t="e">
        <f t="shared" si="60"/>
        <v>#NUM!</v>
      </c>
      <c r="E183" s="142" t="e">
        <f t="shared" si="51"/>
        <v>#NUM!</v>
      </c>
      <c r="F183" s="143" t="e">
        <f t="shared" si="61"/>
        <v>#NUM!</v>
      </c>
      <c r="G183" s="127"/>
      <c r="H183" s="33">
        <v>174</v>
      </c>
      <c r="I183" s="34">
        <f t="shared" si="71"/>
        <v>51561</v>
      </c>
      <c r="J183" s="141" t="e">
        <f t="shared" si="52"/>
        <v>#NUM!</v>
      </c>
      <c r="K183" s="142" t="e">
        <f t="shared" si="62"/>
        <v>#NUM!</v>
      </c>
      <c r="L183" s="144" t="e">
        <f t="shared" si="53"/>
        <v>#NUM!</v>
      </c>
      <c r="M183" s="143" t="e">
        <f t="shared" si="63"/>
        <v>#NUM!</v>
      </c>
      <c r="O183" s="33">
        <v>174</v>
      </c>
      <c r="P183" s="34">
        <f t="shared" si="72"/>
        <v>51561</v>
      </c>
      <c r="Q183" s="141" t="e">
        <f t="shared" si="54"/>
        <v>#NUM!</v>
      </c>
      <c r="R183" s="142" t="e">
        <f t="shared" si="64"/>
        <v>#NUM!</v>
      </c>
      <c r="S183" s="144" t="e">
        <f t="shared" si="55"/>
        <v>#NUM!</v>
      </c>
      <c r="T183" s="143" t="e">
        <f t="shared" si="65"/>
        <v>#NUM!</v>
      </c>
      <c r="V183" s="33">
        <v>174</v>
      </c>
      <c r="W183" s="34">
        <f t="shared" si="73"/>
        <v>51561</v>
      </c>
      <c r="X183" s="141" t="e">
        <f t="shared" si="56"/>
        <v>#NUM!</v>
      </c>
      <c r="Y183" s="142" t="e">
        <f t="shared" si="66"/>
        <v>#NUM!</v>
      </c>
      <c r="Z183" s="144" t="e">
        <f t="shared" si="57"/>
        <v>#NUM!</v>
      </c>
      <c r="AA183" s="143" t="e">
        <f t="shared" si="67"/>
        <v>#NUM!</v>
      </c>
      <c r="AC183" s="33">
        <v>174</v>
      </c>
      <c r="AD183" s="34">
        <f t="shared" si="74"/>
        <v>51561</v>
      </c>
      <c r="AE183" s="141" t="e">
        <f t="shared" si="58"/>
        <v>#VALUE!</v>
      </c>
      <c r="AF183" s="142" t="e">
        <f t="shared" si="68"/>
        <v>#VALUE!</v>
      </c>
      <c r="AG183" s="144" t="e">
        <f t="shared" si="59"/>
        <v>#VALUE!</v>
      </c>
      <c r="AH183" s="143" t="e">
        <f t="shared" si="69"/>
        <v>#VALUE!</v>
      </c>
    </row>
    <row r="184" spans="1:34" x14ac:dyDescent="0.45">
      <c r="A184" s="47">
        <v>175</v>
      </c>
      <c r="B184" s="34">
        <f t="shared" si="70"/>
        <v>51592</v>
      </c>
      <c r="C184" s="150" t="e">
        <f t="shared" si="50"/>
        <v>#NUM!</v>
      </c>
      <c r="D184" s="142" t="e">
        <f t="shared" si="60"/>
        <v>#NUM!</v>
      </c>
      <c r="E184" s="142" t="e">
        <f t="shared" si="51"/>
        <v>#NUM!</v>
      </c>
      <c r="F184" s="143" t="e">
        <f t="shared" si="61"/>
        <v>#NUM!</v>
      </c>
      <c r="G184" s="127"/>
      <c r="H184" s="33">
        <v>175</v>
      </c>
      <c r="I184" s="34">
        <f t="shared" si="71"/>
        <v>51592</v>
      </c>
      <c r="J184" s="141" t="e">
        <f t="shared" si="52"/>
        <v>#NUM!</v>
      </c>
      <c r="K184" s="142" t="e">
        <f t="shared" si="62"/>
        <v>#NUM!</v>
      </c>
      <c r="L184" s="144" t="e">
        <f t="shared" si="53"/>
        <v>#NUM!</v>
      </c>
      <c r="M184" s="143" t="e">
        <f t="shared" si="63"/>
        <v>#NUM!</v>
      </c>
      <c r="O184" s="33">
        <v>175</v>
      </c>
      <c r="P184" s="34">
        <f t="shared" si="72"/>
        <v>51592</v>
      </c>
      <c r="Q184" s="141" t="e">
        <f t="shared" si="54"/>
        <v>#NUM!</v>
      </c>
      <c r="R184" s="142" t="e">
        <f t="shared" si="64"/>
        <v>#NUM!</v>
      </c>
      <c r="S184" s="144" t="e">
        <f t="shared" si="55"/>
        <v>#NUM!</v>
      </c>
      <c r="T184" s="143" t="e">
        <f t="shared" si="65"/>
        <v>#NUM!</v>
      </c>
      <c r="V184" s="33">
        <v>175</v>
      </c>
      <c r="W184" s="34">
        <f t="shared" si="73"/>
        <v>51592</v>
      </c>
      <c r="X184" s="141" t="e">
        <f t="shared" si="56"/>
        <v>#NUM!</v>
      </c>
      <c r="Y184" s="142" t="e">
        <f t="shared" si="66"/>
        <v>#NUM!</v>
      </c>
      <c r="Z184" s="144" t="e">
        <f t="shared" si="57"/>
        <v>#NUM!</v>
      </c>
      <c r="AA184" s="143" t="e">
        <f t="shared" si="67"/>
        <v>#NUM!</v>
      </c>
      <c r="AC184" s="33">
        <v>175</v>
      </c>
      <c r="AD184" s="34">
        <f t="shared" si="74"/>
        <v>51592</v>
      </c>
      <c r="AE184" s="141" t="e">
        <f t="shared" si="58"/>
        <v>#VALUE!</v>
      </c>
      <c r="AF184" s="142" t="e">
        <f t="shared" si="68"/>
        <v>#VALUE!</v>
      </c>
      <c r="AG184" s="144" t="e">
        <f t="shared" si="59"/>
        <v>#VALUE!</v>
      </c>
      <c r="AH184" s="143" t="e">
        <f t="shared" si="69"/>
        <v>#VALUE!</v>
      </c>
    </row>
    <row r="185" spans="1:34" x14ac:dyDescent="0.45">
      <c r="A185" s="47">
        <v>176</v>
      </c>
      <c r="B185" s="34">
        <f t="shared" si="70"/>
        <v>51622</v>
      </c>
      <c r="C185" s="150" t="e">
        <f t="shared" si="50"/>
        <v>#NUM!</v>
      </c>
      <c r="D185" s="142" t="e">
        <f t="shared" si="60"/>
        <v>#NUM!</v>
      </c>
      <c r="E185" s="142" t="e">
        <f t="shared" si="51"/>
        <v>#NUM!</v>
      </c>
      <c r="F185" s="143" t="e">
        <f t="shared" si="61"/>
        <v>#NUM!</v>
      </c>
      <c r="G185" s="127"/>
      <c r="H185" s="33">
        <v>176</v>
      </c>
      <c r="I185" s="34">
        <f t="shared" si="71"/>
        <v>51622</v>
      </c>
      <c r="J185" s="141" t="e">
        <f t="shared" si="52"/>
        <v>#NUM!</v>
      </c>
      <c r="K185" s="142" t="e">
        <f t="shared" si="62"/>
        <v>#NUM!</v>
      </c>
      <c r="L185" s="144" t="e">
        <f t="shared" si="53"/>
        <v>#NUM!</v>
      </c>
      <c r="M185" s="143" t="e">
        <f t="shared" si="63"/>
        <v>#NUM!</v>
      </c>
      <c r="O185" s="33">
        <v>176</v>
      </c>
      <c r="P185" s="34">
        <f t="shared" si="72"/>
        <v>51622</v>
      </c>
      <c r="Q185" s="141" t="e">
        <f t="shared" si="54"/>
        <v>#NUM!</v>
      </c>
      <c r="R185" s="142" t="e">
        <f t="shared" si="64"/>
        <v>#NUM!</v>
      </c>
      <c r="S185" s="144" t="e">
        <f t="shared" si="55"/>
        <v>#NUM!</v>
      </c>
      <c r="T185" s="143" t="e">
        <f t="shared" si="65"/>
        <v>#NUM!</v>
      </c>
      <c r="V185" s="33">
        <v>176</v>
      </c>
      <c r="W185" s="34">
        <f t="shared" si="73"/>
        <v>51622</v>
      </c>
      <c r="X185" s="141" t="e">
        <f t="shared" si="56"/>
        <v>#NUM!</v>
      </c>
      <c r="Y185" s="142" t="e">
        <f t="shared" si="66"/>
        <v>#NUM!</v>
      </c>
      <c r="Z185" s="144" t="e">
        <f t="shared" si="57"/>
        <v>#NUM!</v>
      </c>
      <c r="AA185" s="143" t="e">
        <f t="shared" si="67"/>
        <v>#NUM!</v>
      </c>
      <c r="AC185" s="33">
        <v>176</v>
      </c>
      <c r="AD185" s="34">
        <f t="shared" si="74"/>
        <v>51622</v>
      </c>
      <c r="AE185" s="141" t="e">
        <f t="shared" si="58"/>
        <v>#VALUE!</v>
      </c>
      <c r="AF185" s="142" t="e">
        <f t="shared" si="68"/>
        <v>#VALUE!</v>
      </c>
      <c r="AG185" s="144" t="e">
        <f t="shared" si="59"/>
        <v>#VALUE!</v>
      </c>
      <c r="AH185" s="143" t="e">
        <f t="shared" si="69"/>
        <v>#VALUE!</v>
      </c>
    </row>
    <row r="186" spans="1:34" x14ac:dyDescent="0.45">
      <c r="A186" s="47">
        <v>177</v>
      </c>
      <c r="B186" s="34">
        <f t="shared" si="70"/>
        <v>51653</v>
      </c>
      <c r="C186" s="150" t="e">
        <f t="shared" si="50"/>
        <v>#NUM!</v>
      </c>
      <c r="D186" s="142" t="e">
        <f t="shared" si="60"/>
        <v>#NUM!</v>
      </c>
      <c r="E186" s="142" t="e">
        <f t="shared" si="51"/>
        <v>#NUM!</v>
      </c>
      <c r="F186" s="143" t="e">
        <f t="shared" si="61"/>
        <v>#NUM!</v>
      </c>
      <c r="G186" s="127"/>
      <c r="H186" s="33">
        <v>177</v>
      </c>
      <c r="I186" s="34">
        <f t="shared" si="71"/>
        <v>51653</v>
      </c>
      <c r="J186" s="141" t="e">
        <f t="shared" si="52"/>
        <v>#NUM!</v>
      </c>
      <c r="K186" s="142" t="e">
        <f t="shared" si="62"/>
        <v>#NUM!</v>
      </c>
      <c r="L186" s="144" t="e">
        <f t="shared" si="53"/>
        <v>#NUM!</v>
      </c>
      <c r="M186" s="143" t="e">
        <f t="shared" si="63"/>
        <v>#NUM!</v>
      </c>
      <c r="O186" s="33">
        <v>177</v>
      </c>
      <c r="P186" s="34">
        <f t="shared" si="72"/>
        <v>51653</v>
      </c>
      <c r="Q186" s="141" t="e">
        <f t="shared" si="54"/>
        <v>#NUM!</v>
      </c>
      <c r="R186" s="142" t="e">
        <f t="shared" si="64"/>
        <v>#NUM!</v>
      </c>
      <c r="S186" s="144" t="e">
        <f t="shared" si="55"/>
        <v>#NUM!</v>
      </c>
      <c r="T186" s="143" t="e">
        <f t="shared" si="65"/>
        <v>#NUM!</v>
      </c>
      <c r="V186" s="33">
        <v>177</v>
      </c>
      <c r="W186" s="34">
        <f t="shared" si="73"/>
        <v>51653</v>
      </c>
      <c r="X186" s="141" t="e">
        <f t="shared" si="56"/>
        <v>#NUM!</v>
      </c>
      <c r="Y186" s="142" t="e">
        <f t="shared" si="66"/>
        <v>#NUM!</v>
      </c>
      <c r="Z186" s="144" t="e">
        <f t="shared" si="57"/>
        <v>#NUM!</v>
      </c>
      <c r="AA186" s="143" t="e">
        <f t="shared" si="67"/>
        <v>#NUM!</v>
      </c>
      <c r="AC186" s="33">
        <v>177</v>
      </c>
      <c r="AD186" s="34">
        <f t="shared" si="74"/>
        <v>51653</v>
      </c>
      <c r="AE186" s="141" t="e">
        <f t="shared" si="58"/>
        <v>#VALUE!</v>
      </c>
      <c r="AF186" s="142" t="e">
        <f t="shared" si="68"/>
        <v>#VALUE!</v>
      </c>
      <c r="AG186" s="144" t="e">
        <f t="shared" si="59"/>
        <v>#VALUE!</v>
      </c>
      <c r="AH186" s="143" t="e">
        <f t="shared" si="69"/>
        <v>#VALUE!</v>
      </c>
    </row>
    <row r="187" spans="1:34" x14ac:dyDescent="0.45">
      <c r="A187" s="47">
        <v>178</v>
      </c>
      <c r="B187" s="34">
        <f t="shared" si="70"/>
        <v>51683</v>
      </c>
      <c r="C187" s="150" t="e">
        <f t="shared" si="50"/>
        <v>#NUM!</v>
      </c>
      <c r="D187" s="142" t="e">
        <f t="shared" si="60"/>
        <v>#NUM!</v>
      </c>
      <c r="E187" s="142" t="e">
        <f t="shared" si="51"/>
        <v>#NUM!</v>
      </c>
      <c r="F187" s="143" t="e">
        <f t="shared" si="61"/>
        <v>#NUM!</v>
      </c>
      <c r="G187" s="127"/>
      <c r="H187" s="33">
        <v>178</v>
      </c>
      <c r="I187" s="34">
        <f t="shared" si="71"/>
        <v>51683</v>
      </c>
      <c r="J187" s="141" t="e">
        <f t="shared" si="52"/>
        <v>#NUM!</v>
      </c>
      <c r="K187" s="142" t="e">
        <f t="shared" si="62"/>
        <v>#NUM!</v>
      </c>
      <c r="L187" s="144" t="e">
        <f t="shared" si="53"/>
        <v>#NUM!</v>
      </c>
      <c r="M187" s="143" t="e">
        <f t="shared" si="63"/>
        <v>#NUM!</v>
      </c>
      <c r="O187" s="33">
        <v>178</v>
      </c>
      <c r="P187" s="34">
        <f t="shared" si="72"/>
        <v>51683</v>
      </c>
      <c r="Q187" s="141" t="e">
        <f t="shared" si="54"/>
        <v>#NUM!</v>
      </c>
      <c r="R187" s="142" t="e">
        <f t="shared" si="64"/>
        <v>#NUM!</v>
      </c>
      <c r="S187" s="144" t="e">
        <f t="shared" si="55"/>
        <v>#NUM!</v>
      </c>
      <c r="T187" s="143" t="e">
        <f t="shared" si="65"/>
        <v>#NUM!</v>
      </c>
      <c r="V187" s="33">
        <v>178</v>
      </c>
      <c r="W187" s="34">
        <f t="shared" si="73"/>
        <v>51683</v>
      </c>
      <c r="X187" s="141" t="e">
        <f t="shared" si="56"/>
        <v>#NUM!</v>
      </c>
      <c r="Y187" s="142" t="e">
        <f t="shared" si="66"/>
        <v>#NUM!</v>
      </c>
      <c r="Z187" s="144" t="e">
        <f t="shared" si="57"/>
        <v>#NUM!</v>
      </c>
      <c r="AA187" s="143" t="e">
        <f t="shared" si="67"/>
        <v>#NUM!</v>
      </c>
      <c r="AC187" s="33">
        <v>178</v>
      </c>
      <c r="AD187" s="34">
        <f t="shared" si="74"/>
        <v>51683</v>
      </c>
      <c r="AE187" s="141" t="e">
        <f t="shared" si="58"/>
        <v>#VALUE!</v>
      </c>
      <c r="AF187" s="142" t="e">
        <f t="shared" si="68"/>
        <v>#VALUE!</v>
      </c>
      <c r="AG187" s="144" t="e">
        <f t="shared" si="59"/>
        <v>#VALUE!</v>
      </c>
      <c r="AH187" s="143" t="e">
        <f t="shared" si="69"/>
        <v>#VALUE!</v>
      </c>
    </row>
    <row r="188" spans="1:34" x14ac:dyDescent="0.45">
      <c r="A188" s="47">
        <v>179</v>
      </c>
      <c r="B188" s="34">
        <f t="shared" si="70"/>
        <v>51714</v>
      </c>
      <c r="C188" s="150" t="e">
        <f t="shared" si="50"/>
        <v>#NUM!</v>
      </c>
      <c r="D188" s="142" t="e">
        <f t="shared" si="60"/>
        <v>#NUM!</v>
      </c>
      <c r="E188" s="142" t="e">
        <f t="shared" si="51"/>
        <v>#NUM!</v>
      </c>
      <c r="F188" s="143" t="e">
        <f t="shared" si="61"/>
        <v>#NUM!</v>
      </c>
      <c r="G188" s="127"/>
      <c r="H188" s="33">
        <v>179</v>
      </c>
      <c r="I188" s="34">
        <f t="shared" si="71"/>
        <v>51714</v>
      </c>
      <c r="J188" s="141" t="e">
        <f t="shared" si="52"/>
        <v>#NUM!</v>
      </c>
      <c r="K188" s="142" t="e">
        <f t="shared" si="62"/>
        <v>#NUM!</v>
      </c>
      <c r="L188" s="144" t="e">
        <f t="shared" si="53"/>
        <v>#NUM!</v>
      </c>
      <c r="M188" s="143" t="e">
        <f t="shared" si="63"/>
        <v>#NUM!</v>
      </c>
      <c r="O188" s="33">
        <v>179</v>
      </c>
      <c r="P188" s="34">
        <f t="shared" si="72"/>
        <v>51714</v>
      </c>
      <c r="Q188" s="141" t="e">
        <f t="shared" si="54"/>
        <v>#NUM!</v>
      </c>
      <c r="R188" s="142" t="e">
        <f t="shared" si="64"/>
        <v>#NUM!</v>
      </c>
      <c r="S188" s="144" t="e">
        <f t="shared" si="55"/>
        <v>#NUM!</v>
      </c>
      <c r="T188" s="143" t="e">
        <f t="shared" si="65"/>
        <v>#NUM!</v>
      </c>
      <c r="V188" s="33">
        <v>179</v>
      </c>
      <c r="W188" s="34">
        <f t="shared" si="73"/>
        <v>51714</v>
      </c>
      <c r="X188" s="141" t="e">
        <f t="shared" si="56"/>
        <v>#NUM!</v>
      </c>
      <c r="Y188" s="142" t="e">
        <f t="shared" si="66"/>
        <v>#NUM!</v>
      </c>
      <c r="Z188" s="144" t="e">
        <f t="shared" si="57"/>
        <v>#NUM!</v>
      </c>
      <c r="AA188" s="143" t="e">
        <f t="shared" si="67"/>
        <v>#NUM!</v>
      </c>
      <c r="AC188" s="33">
        <v>179</v>
      </c>
      <c r="AD188" s="34">
        <f t="shared" si="74"/>
        <v>51714</v>
      </c>
      <c r="AE188" s="141" t="e">
        <f t="shared" si="58"/>
        <v>#VALUE!</v>
      </c>
      <c r="AF188" s="142" t="e">
        <f t="shared" si="68"/>
        <v>#VALUE!</v>
      </c>
      <c r="AG188" s="144" t="e">
        <f t="shared" si="59"/>
        <v>#VALUE!</v>
      </c>
      <c r="AH188" s="143" t="e">
        <f t="shared" si="69"/>
        <v>#VALUE!</v>
      </c>
    </row>
    <row r="189" spans="1:34" ht="14.65" thickBot="1" x14ac:dyDescent="0.5">
      <c r="A189" s="750">
        <v>180</v>
      </c>
      <c r="B189" s="267">
        <f t="shared" si="70"/>
        <v>51745</v>
      </c>
      <c r="C189" s="151" t="e">
        <f t="shared" si="50"/>
        <v>#NUM!</v>
      </c>
      <c r="D189" s="146" t="e">
        <f t="shared" si="60"/>
        <v>#NUM!</v>
      </c>
      <c r="E189" s="146" t="e">
        <f t="shared" si="51"/>
        <v>#NUM!</v>
      </c>
      <c r="F189" s="147" t="e">
        <f t="shared" si="61"/>
        <v>#NUM!</v>
      </c>
      <c r="G189" s="127"/>
      <c r="H189" s="40">
        <v>180</v>
      </c>
      <c r="I189" s="267">
        <f t="shared" si="71"/>
        <v>51745</v>
      </c>
      <c r="J189" s="145" t="e">
        <f t="shared" si="52"/>
        <v>#NUM!</v>
      </c>
      <c r="K189" s="146" t="e">
        <f t="shared" si="62"/>
        <v>#NUM!</v>
      </c>
      <c r="L189" s="148" t="e">
        <f t="shared" si="53"/>
        <v>#NUM!</v>
      </c>
      <c r="M189" s="147" t="e">
        <f t="shared" si="63"/>
        <v>#NUM!</v>
      </c>
      <c r="O189" s="40">
        <v>180</v>
      </c>
      <c r="P189" s="267">
        <f t="shared" si="72"/>
        <v>51745</v>
      </c>
      <c r="Q189" s="145" t="e">
        <f t="shared" si="54"/>
        <v>#NUM!</v>
      </c>
      <c r="R189" s="146" t="e">
        <f t="shared" si="64"/>
        <v>#NUM!</v>
      </c>
      <c r="S189" s="148" t="e">
        <f t="shared" si="55"/>
        <v>#NUM!</v>
      </c>
      <c r="T189" s="147" t="e">
        <f t="shared" si="65"/>
        <v>#NUM!</v>
      </c>
      <c r="V189" s="40">
        <v>180</v>
      </c>
      <c r="W189" s="267">
        <f t="shared" si="73"/>
        <v>51745</v>
      </c>
      <c r="X189" s="145" t="e">
        <f t="shared" si="56"/>
        <v>#NUM!</v>
      </c>
      <c r="Y189" s="146" t="e">
        <f t="shared" si="66"/>
        <v>#NUM!</v>
      </c>
      <c r="Z189" s="148" t="e">
        <f t="shared" si="57"/>
        <v>#NUM!</v>
      </c>
      <c r="AA189" s="147" t="e">
        <f t="shared" si="67"/>
        <v>#NUM!</v>
      </c>
      <c r="AC189" s="40">
        <v>180</v>
      </c>
      <c r="AD189" s="267">
        <f t="shared" si="74"/>
        <v>51745</v>
      </c>
      <c r="AE189" s="145" t="e">
        <f t="shared" si="58"/>
        <v>#VALUE!</v>
      </c>
      <c r="AF189" s="146" t="e">
        <f t="shared" si="68"/>
        <v>#VALUE!</v>
      </c>
      <c r="AG189" s="148" t="e">
        <f t="shared" si="59"/>
        <v>#VALUE!</v>
      </c>
      <c r="AH189" s="147" t="e">
        <f t="shared" si="69"/>
        <v>#VALUE!</v>
      </c>
    </row>
    <row r="190" spans="1:34" x14ac:dyDescent="0.45">
      <c r="A190" s="47">
        <v>181</v>
      </c>
      <c r="B190" s="34">
        <f t="shared" si="70"/>
        <v>51775</v>
      </c>
      <c r="C190" s="152" t="e">
        <f t="shared" si="50"/>
        <v>#NUM!</v>
      </c>
      <c r="D190" s="138" t="e">
        <f t="shared" si="60"/>
        <v>#NUM!</v>
      </c>
      <c r="E190" s="138" t="e">
        <f t="shared" si="51"/>
        <v>#NUM!</v>
      </c>
      <c r="F190" s="139" t="e">
        <f t="shared" si="61"/>
        <v>#NUM!</v>
      </c>
      <c r="G190" s="127"/>
      <c r="H190" s="26">
        <v>181</v>
      </c>
      <c r="I190" s="34">
        <f t="shared" si="71"/>
        <v>51775</v>
      </c>
      <c r="J190" s="137" t="e">
        <f t="shared" si="52"/>
        <v>#NUM!</v>
      </c>
      <c r="K190" s="138" t="e">
        <f t="shared" si="62"/>
        <v>#NUM!</v>
      </c>
      <c r="L190" s="140" t="e">
        <f t="shared" si="53"/>
        <v>#NUM!</v>
      </c>
      <c r="M190" s="139" t="e">
        <f t="shared" si="63"/>
        <v>#NUM!</v>
      </c>
      <c r="O190" s="26">
        <v>181</v>
      </c>
      <c r="P190" s="34">
        <f t="shared" si="72"/>
        <v>51775</v>
      </c>
      <c r="Q190" s="137" t="e">
        <f t="shared" si="54"/>
        <v>#NUM!</v>
      </c>
      <c r="R190" s="138" t="e">
        <f t="shared" si="64"/>
        <v>#NUM!</v>
      </c>
      <c r="S190" s="140" t="e">
        <f t="shared" si="55"/>
        <v>#NUM!</v>
      </c>
      <c r="T190" s="139" t="e">
        <f t="shared" si="65"/>
        <v>#NUM!</v>
      </c>
      <c r="V190" s="26">
        <v>181</v>
      </c>
      <c r="W190" s="34">
        <f t="shared" si="73"/>
        <v>51775</v>
      </c>
      <c r="X190" s="137" t="e">
        <f t="shared" si="56"/>
        <v>#NUM!</v>
      </c>
      <c r="Y190" s="138" t="e">
        <f t="shared" si="66"/>
        <v>#NUM!</v>
      </c>
      <c r="Z190" s="140" t="e">
        <f t="shared" si="57"/>
        <v>#NUM!</v>
      </c>
      <c r="AA190" s="139" t="e">
        <f t="shared" si="67"/>
        <v>#NUM!</v>
      </c>
      <c r="AC190" s="26">
        <v>181</v>
      </c>
      <c r="AD190" s="34">
        <f t="shared" si="74"/>
        <v>51775</v>
      </c>
      <c r="AE190" s="137" t="e">
        <f t="shared" si="58"/>
        <v>#VALUE!</v>
      </c>
      <c r="AF190" s="138" t="e">
        <f t="shared" si="68"/>
        <v>#VALUE!</v>
      </c>
      <c r="AG190" s="140" t="e">
        <f t="shared" si="59"/>
        <v>#VALUE!</v>
      </c>
      <c r="AH190" s="139" t="e">
        <f t="shared" si="69"/>
        <v>#VALUE!</v>
      </c>
    </row>
    <row r="191" spans="1:34" x14ac:dyDescent="0.45">
      <c r="A191" s="47">
        <v>182</v>
      </c>
      <c r="B191" s="34">
        <f t="shared" si="70"/>
        <v>51806</v>
      </c>
      <c r="C191" s="150" t="e">
        <f t="shared" si="50"/>
        <v>#NUM!</v>
      </c>
      <c r="D191" s="142" t="e">
        <f t="shared" si="60"/>
        <v>#NUM!</v>
      </c>
      <c r="E191" s="142" t="e">
        <f t="shared" si="51"/>
        <v>#NUM!</v>
      </c>
      <c r="F191" s="143" t="e">
        <f t="shared" si="61"/>
        <v>#NUM!</v>
      </c>
      <c r="G191" s="127"/>
      <c r="H191" s="33">
        <v>182</v>
      </c>
      <c r="I191" s="34">
        <f t="shared" si="71"/>
        <v>51806</v>
      </c>
      <c r="J191" s="141" t="e">
        <f t="shared" si="52"/>
        <v>#NUM!</v>
      </c>
      <c r="K191" s="142" t="e">
        <f t="shared" si="62"/>
        <v>#NUM!</v>
      </c>
      <c r="L191" s="144" t="e">
        <f t="shared" si="53"/>
        <v>#NUM!</v>
      </c>
      <c r="M191" s="143" t="e">
        <f t="shared" si="63"/>
        <v>#NUM!</v>
      </c>
      <c r="O191" s="33">
        <v>182</v>
      </c>
      <c r="P191" s="34">
        <f t="shared" si="72"/>
        <v>51806</v>
      </c>
      <c r="Q191" s="141" t="e">
        <f t="shared" si="54"/>
        <v>#NUM!</v>
      </c>
      <c r="R191" s="142" t="e">
        <f t="shared" si="64"/>
        <v>#NUM!</v>
      </c>
      <c r="S191" s="144" t="e">
        <f t="shared" si="55"/>
        <v>#NUM!</v>
      </c>
      <c r="T191" s="143" t="e">
        <f t="shared" si="65"/>
        <v>#NUM!</v>
      </c>
      <c r="V191" s="33">
        <v>182</v>
      </c>
      <c r="W191" s="34">
        <f t="shared" si="73"/>
        <v>51806</v>
      </c>
      <c r="X191" s="141" t="e">
        <f t="shared" si="56"/>
        <v>#NUM!</v>
      </c>
      <c r="Y191" s="142" t="e">
        <f t="shared" si="66"/>
        <v>#NUM!</v>
      </c>
      <c r="Z191" s="144" t="e">
        <f t="shared" si="57"/>
        <v>#NUM!</v>
      </c>
      <c r="AA191" s="143" t="e">
        <f t="shared" si="67"/>
        <v>#NUM!</v>
      </c>
      <c r="AC191" s="33">
        <v>182</v>
      </c>
      <c r="AD191" s="34">
        <f t="shared" si="74"/>
        <v>51806</v>
      </c>
      <c r="AE191" s="141" t="e">
        <f t="shared" si="58"/>
        <v>#VALUE!</v>
      </c>
      <c r="AF191" s="142" t="e">
        <f t="shared" si="68"/>
        <v>#VALUE!</v>
      </c>
      <c r="AG191" s="144" t="e">
        <f t="shared" si="59"/>
        <v>#VALUE!</v>
      </c>
      <c r="AH191" s="143" t="e">
        <f t="shared" si="69"/>
        <v>#VALUE!</v>
      </c>
    </row>
    <row r="192" spans="1:34" x14ac:dyDescent="0.45">
      <c r="A192" s="47">
        <v>183</v>
      </c>
      <c r="B192" s="34">
        <f t="shared" si="70"/>
        <v>51836</v>
      </c>
      <c r="C192" s="150" t="e">
        <f t="shared" si="50"/>
        <v>#NUM!</v>
      </c>
      <c r="D192" s="142" t="e">
        <f t="shared" si="60"/>
        <v>#NUM!</v>
      </c>
      <c r="E192" s="142" t="e">
        <f t="shared" si="51"/>
        <v>#NUM!</v>
      </c>
      <c r="F192" s="143" t="e">
        <f t="shared" si="61"/>
        <v>#NUM!</v>
      </c>
      <c r="G192" s="127"/>
      <c r="H192" s="33">
        <v>183</v>
      </c>
      <c r="I192" s="34">
        <f t="shared" si="71"/>
        <v>51836</v>
      </c>
      <c r="J192" s="141" t="e">
        <f t="shared" si="52"/>
        <v>#NUM!</v>
      </c>
      <c r="K192" s="142" t="e">
        <f t="shared" si="62"/>
        <v>#NUM!</v>
      </c>
      <c r="L192" s="144" t="e">
        <f t="shared" si="53"/>
        <v>#NUM!</v>
      </c>
      <c r="M192" s="143" t="e">
        <f t="shared" si="63"/>
        <v>#NUM!</v>
      </c>
      <c r="O192" s="33">
        <v>183</v>
      </c>
      <c r="P192" s="34">
        <f t="shared" si="72"/>
        <v>51836</v>
      </c>
      <c r="Q192" s="141" t="e">
        <f t="shared" si="54"/>
        <v>#NUM!</v>
      </c>
      <c r="R192" s="142" t="e">
        <f t="shared" si="64"/>
        <v>#NUM!</v>
      </c>
      <c r="S192" s="144" t="e">
        <f t="shared" si="55"/>
        <v>#NUM!</v>
      </c>
      <c r="T192" s="143" t="e">
        <f t="shared" si="65"/>
        <v>#NUM!</v>
      </c>
      <c r="V192" s="33">
        <v>183</v>
      </c>
      <c r="W192" s="34">
        <f t="shared" si="73"/>
        <v>51836</v>
      </c>
      <c r="X192" s="141" t="e">
        <f t="shared" si="56"/>
        <v>#NUM!</v>
      </c>
      <c r="Y192" s="142" t="e">
        <f t="shared" si="66"/>
        <v>#NUM!</v>
      </c>
      <c r="Z192" s="144" t="e">
        <f t="shared" si="57"/>
        <v>#NUM!</v>
      </c>
      <c r="AA192" s="143" t="e">
        <f t="shared" si="67"/>
        <v>#NUM!</v>
      </c>
      <c r="AC192" s="33">
        <v>183</v>
      </c>
      <c r="AD192" s="34">
        <f t="shared" si="74"/>
        <v>51836</v>
      </c>
      <c r="AE192" s="141" t="e">
        <f t="shared" si="58"/>
        <v>#VALUE!</v>
      </c>
      <c r="AF192" s="142" t="e">
        <f t="shared" si="68"/>
        <v>#VALUE!</v>
      </c>
      <c r="AG192" s="144" t="e">
        <f t="shared" si="59"/>
        <v>#VALUE!</v>
      </c>
      <c r="AH192" s="143" t="e">
        <f t="shared" si="69"/>
        <v>#VALUE!</v>
      </c>
    </row>
    <row r="193" spans="1:34" x14ac:dyDescent="0.45">
      <c r="A193" s="47">
        <v>184</v>
      </c>
      <c r="B193" s="34">
        <f t="shared" si="70"/>
        <v>51867</v>
      </c>
      <c r="C193" s="150" t="e">
        <f t="shared" si="50"/>
        <v>#NUM!</v>
      </c>
      <c r="D193" s="142" t="e">
        <f t="shared" si="60"/>
        <v>#NUM!</v>
      </c>
      <c r="E193" s="142" t="e">
        <f t="shared" si="51"/>
        <v>#NUM!</v>
      </c>
      <c r="F193" s="143" t="e">
        <f t="shared" si="61"/>
        <v>#NUM!</v>
      </c>
      <c r="G193" s="127"/>
      <c r="H193" s="33">
        <v>184</v>
      </c>
      <c r="I193" s="34">
        <f t="shared" si="71"/>
        <v>51867</v>
      </c>
      <c r="J193" s="141" t="e">
        <f t="shared" si="52"/>
        <v>#NUM!</v>
      </c>
      <c r="K193" s="142" t="e">
        <f t="shared" si="62"/>
        <v>#NUM!</v>
      </c>
      <c r="L193" s="144" t="e">
        <f t="shared" si="53"/>
        <v>#NUM!</v>
      </c>
      <c r="M193" s="143" t="e">
        <f t="shared" si="63"/>
        <v>#NUM!</v>
      </c>
      <c r="O193" s="33">
        <v>184</v>
      </c>
      <c r="P193" s="34">
        <f t="shared" si="72"/>
        <v>51867</v>
      </c>
      <c r="Q193" s="141" t="e">
        <f t="shared" si="54"/>
        <v>#NUM!</v>
      </c>
      <c r="R193" s="142" t="e">
        <f t="shared" si="64"/>
        <v>#NUM!</v>
      </c>
      <c r="S193" s="144" t="e">
        <f t="shared" si="55"/>
        <v>#NUM!</v>
      </c>
      <c r="T193" s="143" t="e">
        <f t="shared" si="65"/>
        <v>#NUM!</v>
      </c>
      <c r="V193" s="33">
        <v>184</v>
      </c>
      <c r="W193" s="34">
        <f t="shared" si="73"/>
        <v>51867</v>
      </c>
      <c r="X193" s="141" t="e">
        <f t="shared" si="56"/>
        <v>#NUM!</v>
      </c>
      <c r="Y193" s="142" t="e">
        <f t="shared" si="66"/>
        <v>#NUM!</v>
      </c>
      <c r="Z193" s="144" t="e">
        <f t="shared" si="57"/>
        <v>#NUM!</v>
      </c>
      <c r="AA193" s="143" t="e">
        <f t="shared" si="67"/>
        <v>#NUM!</v>
      </c>
      <c r="AC193" s="33">
        <v>184</v>
      </c>
      <c r="AD193" s="34">
        <f t="shared" si="74"/>
        <v>51867</v>
      </c>
      <c r="AE193" s="141" t="e">
        <f t="shared" si="58"/>
        <v>#VALUE!</v>
      </c>
      <c r="AF193" s="142" t="e">
        <f t="shared" si="68"/>
        <v>#VALUE!</v>
      </c>
      <c r="AG193" s="144" t="e">
        <f t="shared" si="59"/>
        <v>#VALUE!</v>
      </c>
      <c r="AH193" s="143" t="e">
        <f t="shared" si="69"/>
        <v>#VALUE!</v>
      </c>
    </row>
    <row r="194" spans="1:34" x14ac:dyDescent="0.45">
      <c r="A194" s="47">
        <v>185</v>
      </c>
      <c r="B194" s="34">
        <f t="shared" si="70"/>
        <v>51898</v>
      </c>
      <c r="C194" s="150" t="e">
        <f t="shared" si="50"/>
        <v>#NUM!</v>
      </c>
      <c r="D194" s="142" t="e">
        <f t="shared" si="60"/>
        <v>#NUM!</v>
      </c>
      <c r="E194" s="142" t="e">
        <f t="shared" si="51"/>
        <v>#NUM!</v>
      </c>
      <c r="F194" s="143" t="e">
        <f t="shared" si="61"/>
        <v>#NUM!</v>
      </c>
      <c r="G194" s="127"/>
      <c r="H194" s="33">
        <v>185</v>
      </c>
      <c r="I194" s="34">
        <f t="shared" si="71"/>
        <v>51898</v>
      </c>
      <c r="J194" s="141" t="e">
        <f t="shared" si="52"/>
        <v>#NUM!</v>
      </c>
      <c r="K194" s="142" t="e">
        <f t="shared" si="62"/>
        <v>#NUM!</v>
      </c>
      <c r="L194" s="144" t="e">
        <f t="shared" si="53"/>
        <v>#NUM!</v>
      </c>
      <c r="M194" s="143" t="e">
        <f t="shared" si="63"/>
        <v>#NUM!</v>
      </c>
      <c r="O194" s="33">
        <v>185</v>
      </c>
      <c r="P194" s="34">
        <f t="shared" si="72"/>
        <v>51898</v>
      </c>
      <c r="Q194" s="141" t="e">
        <f t="shared" si="54"/>
        <v>#NUM!</v>
      </c>
      <c r="R194" s="142" t="e">
        <f t="shared" si="64"/>
        <v>#NUM!</v>
      </c>
      <c r="S194" s="144" t="e">
        <f t="shared" si="55"/>
        <v>#NUM!</v>
      </c>
      <c r="T194" s="143" t="e">
        <f t="shared" si="65"/>
        <v>#NUM!</v>
      </c>
      <c r="V194" s="33">
        <v>185</v>
      </c>
      <c r="W194" s="34">
        <f t="shared" si="73"/>
        <v>51898</v>
      </c>
      <c r="X194" s="141" t="e">
        <f t="shared" si="56"/>
        <v>#NUM!</v>
      </c>
      <c r="Y194" s="142" t="e">
        <f t="shared" si="66"/>
        <v>#NUM!</v>
      </c>
      <c r="Z194" s="144" t="e">
        <f t="shared" si="57"/>
        <v>#NUM!</v>
      </c>
      <c r="AA194" s="143" t="e">
        <f t="shared" si="67"/>
        <v>#NUM!</v>
      </c>
      <c r="AC194" s="33">
        <v>185</v>
      </c>
      <c r="AD194" s="34">
        <f t="shared" si="74"/>
        <v>51898</v>
      </c>
      <c r="AE194" s="141" t="e">
        <f t="shared" si="58"/>
        <v>#VALUE!</v>
      </c>
      <c r="AF194" s="142" t="e">
        <f t="shared" si="68"/>
        <v>#VALUE!</v>
      </c>
      <c r="AG194" s="144" t="e">
        <f t="shared" si="59"/>
        <v>#VALUE!</v>
      </c>
      <c r="AH194" s="143" t="e">
        <f t="shared" si="69"/>
        <v>#VALUE!</v>
      </c>
    </row>
    <row r="195" spans="1:34" x14ac:dyDescent="0.45">
      <c r="A195" s="47">
        <v>186</v>
      </c>
      <c r="B195" s="34">
        <f t="shared" si="70"/>
        <v>51926</v>
      </c>
      <c r="C195" s="150" t="e">
        <f t="shared" si="50"/>
        <v>#NUM!</v>
      </c>
      <c r="D195" s="142" t="e">
        <f t="shared" si="60"/>
        <v>#NUM!</v>
      </c>
      <c r="E195" s="142" t="e">
        <f t="shared" si="51"/>
        <v>#NUM!</v>
      </c>
      <c r="F195" s="143" t="e">
        <f t="shared" si="61"/>
        <v>#NUM!</v>
      </c>
      <c r="G195" s="127"/>
      <c r="H195" s="33">
        <v>186</v>
      </c>
      <c r="I195" s="34">
        <f t="shared" si="71"/>
        <v>51926</v>
      </c>
      <c r="J195" s="141" t="e">
        <f t="shared" si="52"/>
        <v>#NUM!</v>
      </c>
      <c r="K195" s="142" t="e">
        <f t="shared" si="62"/>
        <v>#NUM!</v>
      </c>
      <c r="L195" s="144" t="e">
        <f t="shared" si="53"/>
        <v>#NUM!</v>
      </c>
      <c r="M195" s="143" t="e">
        <f t="shared" si="63"/>
        <v>#NUM!</v>
      </c>
      <c r="O195" s="33">
        <v>186</v>
      </c>
      <c r="P195" s="34">
        <f t="shared" si="72"/>
        <v>51926</v>
      </c>
      <c r="Q195" s="141" t="e">
        <f t="shared" si="54"/>
        <v>#NUM!</v>
      </c>
      <c r="R195" s="142" t="e">
        <f t="shared" si="64"/>
        <v>#NUM!</v>
      </c>
      <c r="S195" s="144" t="e">
        <f t="shared" si="55"/>
        <v>#NUM!</v>
      </c>
      <c r="T195" s="143" t="e">
        <f t="shared" si="65"/>
        <v>#NUM!</v>
      </c>
      <c r="V195" s="33">
        <v>186</v>
      </c>
      <c r="W195" s="34">
        <f t="shared" si="73"/>
        <v>51926</v>
      </c>
      <c r="X195" s="141" t="e">
        <f t="shared" si="56"/>
        <v>#NUM!</v>
      </c>
      <c r="Y195" s="142" t="e">
        <f t="shared" si="66"/>
        <v>#NUM!</v>
      </c>
      <c r="Z195" s="144" t="e">
        <f t="shared" si="57"/>
        <v>#NUM!</v>
      </c>
      <c r="AA195" s="143" t="e">
        <f t="shared" si="67"/>
        <v>#NUM!</v>
      </c>
      <c r="AC195" s="33">
        <v>186</v>
      </c>
      <c r="AD195" s="34">
        <f t="shared" si="74"/>
        <v>51926</v>
      </c>
      <c r="AE195" s="141" t="e">
        <f t="shared" si="58"/>
        <v>#VALUE!</v>
      </c>
      <c r="AF195" s="142" t="e">
        <f t="shared" si="68"/>
        <v>#VALUE!</v>
      </c>
      <c r="AG195" s="144" t="e">
        <f t="shared" si="59"/>
        <v>#VALUE!</v>
      </c>
      <c r="AH195" s="143" t="e">
        <f t="shared" si="69"/>
        <v>#VALUE!</v>
      </c>
    </row>
    <row r="196" spans="1:34" x14ac:dyDescent="0.45">
      <c r="A196" s="47">
        <v>187</v>
      </c>
      <c r="B196" s="34">
        <f t="shared" si="70"/>
        <v>51957</v>
      </c>
      <c r="C196" s="150" t="e">
        <f t="shared" si="50"/>
        <v>#NUM!</v>
      </c>
      <c r="D196" s="142" t="e">
        <f t="shared" si="60"/>
        <v>#NUM!</v>
      </c>
      <c r="E196" s="142" t="e">
        <f t="shared" si="51"/>
        <v>#NUM!</v>
      </c>
      <c r="F196" s="143" t="e">
        <f t="shared" si="61"/>
        <v>#NUM!</v>
      </c>
      <c r="G196" s="127"/>
      <c r="H196" s="33">
        <v>187</v>
      </c>
      <c r="I196" s="34">
        <f t="shared" si="71"/>
        <v>51957</v>
      </c>
      <c r="J196" s="141" t="e">
        <f t="shared" si="52"/>
        <v>#NUM!</v>
      </c>
      <c r="K196" s="142" t="e">
        <f t="shared" si="62"/>
        <v>#NUM!</v>
      </c>
      <c r="L196" s="144" t="e">
        <f t="shared" si="53"/>
        <v>#NUM!</v>
      </c>
      <c r="M196" s="143" t="e">
        <f t="shared" si="63"/>
        <v>#NUM!</v>
      </c>
      <c r="O196" s="33">
        <v>187</v>
      </c>
      <c r="P196" s="34">
        <f t="shared" si="72"/>
        <v>51957</v>
      </c>
      <c r="Q196" s="141" t="e">
        <f t="shared" si="54"/>
        <v>#NUM!</v>
      </c>
      <c r="R196" s="142" t="e">
        <f t="shared" si="64"/>
        <v>#NUM!</v>
      </c>
      <c r="S196" s="144" t="e">
        <f t="shared" si="55"/>
        <v>#NUM!</v>
      </c>
      <c r="T196" s="143" t="e">
        <f t="shared" si="65"/>
        <v>#NUM!</v>
      </c>
      <c r="V196" s="33">
        <v>187</v>
      </c>
      <c r="W196" s="34">
        <f t="shared" si="73"/>
        <v>51957</v>
      </c>
      <c r="X196" s="141" t="e">
        <f t="shared" si="56"/>
        <v>#NUM!</v>
      </c>
      <c r="Y196" s="142" t="e">
        <f t="shared" si="66"/>
        <v>#NUM!</v>
      </c>
      <c r="Z196" s="144" t="e">
        <f t="shared" si="57"/>
        <v>#NUM!</v>
      </c>
      <c r="AA196" s="143" t="e">
        <f t="shared" si="67"/>
        <v>#NUM!</v>
      </c>
      <c r="AC196" s="33">
        <v>187</v>
      </c>
      <c r="AD196" s="34">
        <f t="shared" si="74"/>
        <v>51957</v>
      </c>
      <c r="AE196" s="141" t="e">
        <f t="shared" si="58"/>
        <v>#VALUE!</v>
      </c>
      <c r="AF196" s="142" t="e">
        <f t="shared" si="68"/>
        <v>#VALUE!</v>
      </c>
      <c r="AG196" s="144" t="e">
        <f t="shared" si="59"/>
        <v>#VALUE!</v>
      </c>
      <c r="AH196" s="143" t="e">
        <f t="shared" si="69"/>
        <v>#VALUE!</v>
      </c>
    </row>
    <row r="197" spans="1:34" x14ac:dyDescent="0.45">
      <c r="A197" s="47">
        <v>188</v>
      </c>
      <c r="B197" s="34">
        <f t="shared" si="70"/>
        <v>51987</v>
      </c>
      <c r="C197" s="150" t="e">
        <f t="shared" si="50"/>
        <v>#NUM!</v>
      </c>
      <c r="D197" s="142" t="e">
        <f t="shared" si="60"/>
        <v>#NUM!</v>
      </c>
      <c r="E197" s="142" t="e">
        <f t="shared" si="51"/>
        <v>#NUM!</v>
      </c>
      <c r="F197" s="143" t="e">
        <f t="shared" si="61"/>
        <v>#NUM!</v>
      </c>
      <c r="G197" s="127"/>
      <c r="H197" s="33">
        <v>188</v>
      </c>
      <c r="I197" s="34">
        <f t="shared" si="71"/>
        <v>51987</v>
      </c>
      <c r="J197" s="141" t="e">
        <f t="shared" si="52"/>
        <v>#NUM!</v>
      </c>
      <c r="K197" s="142" t="e">
        <f t="shared" si="62"/>
        <v>#NUM!</v>
      </c>
      <c r="L197" s="144" t="e">
        <f t="shared" si="53"/>
        <v>#NUM!</v>
      </c>
      <c r="M197" s="143" t="e">
        <f t="shared" si="63"/>
        <v>#NUM!</v>
      </c>
      <c r="O197" s="33">
        <v>188</v>
      </c>
      <c r="P197" s="34">
        <f t="shared" si="72"/>
        <v>51987</v>
      </c>
      <c r="Q197" s="141" t="e">
        <f t="shared" si="54"/>
        <v>#NUM!</v>
      </c>
      <c r="R197" s="142" t="e">
        <f t="shared" si="64"/>
        <v>#NUM!</v>
      </c>
      <c r="S197" s="144" t="e">
        <f t="shared" si="55"/>
        <v>#NUM!</v>
      </c>
      <c r="T197" s="143" t="e">
        <f t="shared" si="65"/>
        <v>#NUM!</v>
      </c>
      <c r="V197" s="33">
        <v>188</v>
      </c>
      <c r="W197" s="34">
        <f t="shared" si="73"/>
        <v>51987</v>
      </c>
      <c r="X197" s="141" t="e">
        <f t="shared" si="56"/>
        <v>#NUM!</v>
      </c>
      <c r="Y197" s="142" t="e">
        <f t="shared" si="66"/>
        <v>#NUM!</v>
      </c>
      <c r="Z197" s="144" t="e">
        <f t="shared" si="57"/>
        <v>#NUM!</v>
      </c>
      <c r="AA197" s="143" t="e">
        <f t="shared" si="67"/>
        <v>#NUM!</v>
      </c>
      <c r="AC197" s="33">
        <v>188</v>
      </c>
      <c r="AD197" s="34">
        <f t="shared" si="74"/>
        <v>51987</v>
      </c>
      <c r="AE197" s="141" t="e">
        <f t="shared" si="58"/>
        <v>#VALUE!</v>
      </c>
      <c r="AF197" s="142" t="e">
        <f t="shared" si="68"/>
        <v>#VALUE!</v>
      </c>
      <c r="AG197" s="144" t="e">
        <f t="shared" si="59"/>
        <v>#VALUE!</v>
      </c>
      <c r="AH197" s="143" t="e">
        <f t="shared" si="69"/>
        <v>#VALUE!</v>
      </c>
    </row>
    <row r="198" spans="1:34" x14ac:dyDescent="0.45">
      <c r="A198" s="47">
        <v>189</v>
      </c>
      <c r="B198" s="34">
        <f t="shared" si="70"/>
        <v>52018</v>
      </c>
      <c r="C198" s="150" t="e">
        <f t="shared" si="50"/>
        <v>#NUM!</v>
      </c>
      <c r="D198" s="142" t="e">
        <f t="shared" si="60"/>
        <v>#NUM!</v>
      </c>
      <c r="E198" s="142" t="e">
        <f t="shared" si="51"/>
        <v>#NUM!</v>
      </c>
      <c r="F198" s="143" t="e">
        <f t="shared" si="61"/>
        <v>#NUM!</v>
      </c>
      <c r="G198" s="127"/>
      <c r="H198" s="33">
        <v>189</v>
      </c>
      <c r="I198" s="34">
        <f t="shared" si="71"/>
        <v>52018</v>
      </c>
      <c r="J198" s="141" t="e">
        <f t="shared" si="52"/>
        <v>#NUM!</v>
      </c>
      <c r="K198" s="142" t="e">
        <f t="shared" si="62"/>
        <v>#NUM!</v>
      </c>
      <c r="L198" s="144" t="e">
        <f t="shared" si="53"/>
        <v>#NUM!</v>
      </c>
      <c r="M198" s="143" t="e">
        <f t="shared" si="63"/>
        <v>#NUM!</v>
      </c>
      <c r="O198" s="33">
        <v>189</v>
      </c>
      <c r="P198" s="34">
        <f t="shared" si="72"/>
        <v>52018</v>
      </c>
      <c r="Q198" s="141" t="e">
        <f t="shared" si="54"/>
        <v>#NUM!</v>
      </c>
      <c r="R198" s="142" t="e">
        <f t="shared" si="64"/>
        <v>#NUM!</v>
      </c>
      <c r="S198" s="144" t="e">
        <f t="shared" si="55"/>
        <v>#NUM!</v>
      </c>
      <c r="T198" s="143" t="e">
        <f t="shared" si="65"/>
        <v>#NUM!</v>
      </c>
      <c r="V198" s="33">
        <v>189</v>
      </c>
      <c r="W198" s="34">
        <f t="shared" si="73"/>
        <v>52018</v>
      </c>
      <c r="X198" s="141" t="e">
        <f t="shared" si="56"/>
        <v>#NUM!</v>
      </c>
      <c r="Y198" s="142" t="e">
        <f t="shared" si="66"/>
        <v>#NUM!</v>
      </c>
      <c r="Z198" s="144" t="e">
        <f t="shared" si="57"/>
        <v>#NUM!</v>
      </c>
      <c r="AA198" s="143" t="e">
        <f t="shared" si="67"/>
        <v>#NUM!</v>
      </c>
      <c r="AC198" s="33">
        <v>189</v>
      </c>
      <c r="AD198" s="34">
        <f t="shared" si="74"/>
        <v>52018</v>
      </c>
      <c r="AE198" s="141" t="e">
        <f t="shared" si="58"/>
        <v>#VALUE!</v>
      </c>
      <c r="AF198" s="142" t="e">
        <f t="shared" si="68"/>
        <v>#VALUE!</v>
      </c>
      <c r="AG198" s="144" t="e">
        <f t="shared" si="59"/>
        <v>#VALUE!</v>
      </c>
      <c r="AH198" s="143" t="e">
        <f t="shared" si="69"/>
        <v>#VALUE!</v>
      </c>
    </row>
    <row r="199" spans="1:34" x14ac:dyDescent="0.45">
      <c r="A199" s="47">
        <v>190</v>
      </c>
      <c r="B199" s="34">
        <f t="shared" si="70"/>
        <v>52048</v>
      </c>
      <c r="C199" s="150" t="e">
        <f t="shared" si="50"/>
        <v>#NUM!</v>
      </c>
      <c r="D199" s="142" t="e">
        <f t="shared" si="60"/>
        <v>#NUM!</v>
      </c>
      <c r="E199" s="142" t="e">
        <f t="shared" si="51"/>
        <v>#NUM!</v>
      </c>
      <c r="F199" s="143" t="e">
        <f t="shared" si="61"/>
        <v>#NUM!</v>
      </c>
      <c r="G199" s="127"/>
      <c r="H199" s="33">
        <v>190</v>
      </c>
      <c r="I199" s="34">
        <f t="shared" si="71"/>
        <v>52048</v>
      </c>
      <c r="J199" s="141" t="e">
        <f t="shared" si="52"/>
        <v>#NUM!</v>
      </c>
      <c r="K199" s="142" t="e">
        <f t="shared" si="62"/>
        <v>#NUM!</v>
      </c>
      <c r="L199" s="144" t="e">
        <f t="shared" si="53"/>
        <v>#NUM!</v>
      </c>
      <c r="M199" s="143" t="e">
        <f t="shared" si="63"/>
        <v>#NUM!</v>
      </c>
      <c r="O199" s="33">
        <v>190</v>
      </c>
      <c r="P199" s="34">
        <f t="shared" si="72"/>
        <v>52048</v>
      </c>
      <c r="Q199" s="141" t="e">
        <f t="shared" si="54"/>
        <v>#NUM!</v>
      </c>
      <c r="R199" s="142" t="e">
        <f t="shared" si="64"/>
        <v>#NUM!</v>
      </c>
      <c r="S199" s="144" t="e">
        <f t="shared" si="55"/>
        <v>#NUM!</v>
      </c>
      <c r="T199" s="143" t="e">
        <f t="shared" si="65"/>
        <v>#NUM!</v>
      </c>
      <c r="V199" s="33">
        <v>190</v>
      </c>
      <c r="W199" s="34">
        <f t="shared" si="73"/>
        <v>52048</v>
      </c>
      <c r="X199" s="141" t="e">
        <f t="shared" si="56"/>
        <v>#NUM!</v>
      </c>
      <c r="Y199" s="142" t="e">
        <f t="shared" si="66"/>
        <v>#NUM!</v>
      </c>
      <c r="Z199" s="144" t="e">
        <f t="shared" si="57"/>
        <v>#NUM!</v>
      </c>
      <c r="AA199" s="143" t="e">
        <f t="shared" si="67"/>
        <v>#NUM!</v>
      </c>
      <c r="AC199" s="33">
        <v>190</v>
      </c>
      <c r="AD199" s="34">
        <f t="shared" si="74"/>
        <v>52048</v>
      </c>
      <c r="AE199" s="141" t="e">
        <f t="shared" si="58"/>
        <v>#VALUE!</v>
      </c>
      <c r="AF199" s="142" t="e">
        <f t="shared" si="68"/>
        <v>#VALUE!</v>
      </c>
      <c r="AG199" s="144" t="e">
        <f t="shared" si="59"/>
        <v>#VALUE!</v>
      </c>
      <c r="AH199" s="143" t="e">
        <f t="shared" si="69"/>
        <v>#VALUE!</v>
      </c>
    </row>
    <row r="200" spans="1:34" x14ac:dyDescent="0.45">
      <c r="A200" s="47">
        <v>191</v>
      </c>
      <c r="B200" s="34">
        <f t="shared" si="70"/>
        <v>52079</v>
      </c>
      <c r="C200" s="150" t="e">
        <f t="shared" si="50"/>
        <v>#NUM!</v>
      </c>
      <c r="D200" s="142" t="e">
        <f t="shared" si="60"/>
        <v>#NUM!</v>
      </c>
      <c r="E200" s="142" t="e">
        <f t="shared" si="51"/>
        <v>#NUM!</v>
      </c>
      <c r="F200" s="143" t="e">
        <f t="shared" si="61"/>
        <v>#NUM!</v>
      </c>
      <c r="G200" s="127"/>
      <c r="H200" s="33">
        <v>191</v>
      </c>
      <c r="I200" s="34">
        <f t="shared" si="71"/>
        <v>52079</v>
      </c>
      <c r="J200" s="141" t="e">
        <f t="shared" si="52"/>
        <v>#NUM!</v>
      </c>
      <c r="K200" s="142" t="e">
        <f t="shared" si="62"/>
        <v>#NUM!</v>
      </c>
      <c r="L200" s="144" t="e">
        <f t="shared" si="53"/>
        <v>#NUM!</v>
      </c>
      <c r="M200" s="143" t="e">
        <f t="shared" si="63"/>
        <v>#NUM!</v>
      </c>
      <c r="O200" s="33">
        <v>191</v>
      </c>
      <c r="P200" s="34">
        <f t="shared" si="72"/>
        <v>52079</v>
      </c>
      <c r="Q200" s="141" t="e">
        <f t="shared" si="54"/>
        <v>#NUM!</v>
      </c>
      <c r="R200" s="142" t="e">
        <f t="shared" si="64"/>
        <v>#NUM!</v>
      </c>
      <c r="S200" s="144" t="e">
        <f t="shared" si="55"/>
        <v>#NUM!</v>
      </c>
      <c r="T200" s="143" t="e">
        <f t="shared" si="65"/>
        <v>#NUM!</v>
      </c>
      <c r="V200" s="33">
        <v>191</v>
      </c>
      <c r="W200" s="34">
        <f t="shared" si="73"/>
        <v>52079</v>
      </c>
      <c r="X200" s="141" t="e">
        <f t="shared" si="56"/>
        <v>#NUM!</v>
      </c>
      <c r="Y200" s="142" t="e">
        <f t="shared" si="66"/>
        <v>#NUM!</v>
      </c>
      <c r="Z200" s="144" t="e">
        <f t="shared" si="57"/>
        <v>#NUM!</v>
      </c>
      <c r="AA200" s="143" t="e">
        <f t="shared" si="67"/>
        <v>#NUM!</v>
      </c>
      <c r="AC200" s="33">
        <v>191</v>
      </c>
      <c r="AD200" s="34">
        <f t="shared" si="74"/>
        <v>52079</v>
      </c>
      <c r="AE200" s="141" t="e">
        <f t="shared" si="58"/>
        <v>#VALUE!</v>
      </c>
      <c r="AF200" s="142" t="e">
        <f t="shared" si="68"/>
        <v>#VALUE!</v>
      </c>
      <c r="AG200" s="144" t="e">
        <f t="shared" si="59"/>
        <v>#VALUE!</v>
      </c>
      <c r="AH200" s="143" t="e">
        <f t="shared" si="69"/>
        <v>#VALUE!</v>
      </c>
    </row>
    <row r="201" spans="1:34" ht="14.65" thickBot="1" x14ac:dyDescent="0.5">
      <c r="A201" s="47">
        <v>192</v>
      </c>
      <c r="B201" s="34">
        <f t="shared" si="70"/>
        <v>52110</v>
      </c>
      <c r="C201" s="151" t="e">
        <f t="shared" si="50"/>
        <v>#NUM!</v>
      </c>
      <c r="D201" s="146" t="e">
        <f t="shared" si="60"/>
        <v>#NUM!</v>
      </c>
      <c r="E201" s="146" t="e">
        <f t="shared" si="51"/>
        <v>#NUM!</v>
      </c>
      <c r="F201" s="147" t="e">
        <f t="shared" si="61"/>
        <v>#NUM!</v>
      </c>
      <c r="G201" s="127"/>
      <c r="H201" s="40">
        <v>192</v>
      </c>
      <c r="I201" s="34">
        <f t="shared" si="71"/>
        <v>52110</v>
      </c>
      <c r="J201" s="145" t="e">
        <f t="shared" si="52"/>
        <v>#NUM!</v>
      </c>
      <c r="K201" s="146" t="e">
        <f t="shared" si="62"/>
        <v>#NUM!</v>
      </c>
      <c r="L201" s="148" t="e">
        <f t="shared" si="53"/>
        <v>#NUM!</v>
      </c>
      <c r="M201" s="147" t="e">
        <f t="shared" si="63"/>
        <v>#NUM!</v>
      </c>
      <c r="O201" s="40">
        <v>192</v>
      </c>
      <c r="P201" s="34">
        <f t="shared" si="72"/>
        <v>52110</v>
      </c>
      <c r="Q201" s="145" t="e">
        <f t="shared" si="54"/>
        <v>#NUM!</v>
      </c>
      <c r="R201" s="146" t="e">
        <f t="shared" si="64"/>
        <v>#NUM!</v>
      </c>
      <c r="S201" s="148" t="e">
        <f t="shared" si="55"/>
        <v>#NUM!</v>
      </c>
      <c r="T201" s="147" t="e">
        <f t="shared" si="65"/>
        <v>#NUM!</v>
      </c>
      <c r="V201" s="40">
        <v>192</v>
      </c>
      <c r="W201" s="34">
        <f t="shared" si="73"/>
        <v>52110</v>
      </c>
      <c r="X201" s="145" t="e">
        <f t="shared" si="56"/>
        <v>#NUM!</v>
      </c>
      <c r="Y201" s="146" t="e">
        <f t="shared" si="66"/>
        <v>#NUM!</v>
      </c>
      <c r="Z201" s="148" t="e">
        <f t="shared" si="57"/>
        <v>#NUM!</v>
      </c>
      <c r="AA201" s="147" t="e">
        <f t="shared" si="67"/>
        <v>#NUM!</v>
      </c>
      <c r="AC201" s="40">
        <v>192</v>
      </c>
      <c r="AD201" s="34">
        <f t="shared" si="74"/>
        <v>52110</v>
      </c>
      <c r="AE201" s="145" t="e">
        <f t="shared" si="58"/>
        <v>#VALUE!</v>
      </c>
      <c r="AF201" s="146" t="e">
        <f t="shared" si="68"/>
        <v>#VALUE!</v>
      </c>
      <c r="AG201" s="148" t="e">
        <f t="shared" si="59"/>
        <v>#VALUE!</v>
      </c>
      <c r="AH201" s="147" t="e">
        <f t="shared" si="69"/>
        <v>#VALUE!</v>
      </c>
    </row>
    <row r="202" spans="1:34" x14ac:dyDescent="0.45">
      <c r="A202" s="51">
        <v>193</v>
      </c>
      <c r="B202" s="52">
        <f t="shared" si="70"/>
        <v>52140</v>
      </c>
      <c r="C202" s="152" t="e">
        <f t="shared" ref="C202:C265" si="75">C201-D202</f>
        <v>#NUM!</v>
      </c>
      <c r="D202" s="138" t="e">
        <f t="shared" si="60"/>
        <v>#NUM!</v>
      </c>
      <c r="E202" s="138" t="e">
        <f t="shared" ref="E202:E265" si="76">F202-D202</f>
        <v>#NUM!</v>
      </c>
      <c r="F202" s="139" t="e">
        <f t="shared" si="61"/>
        <v>#NUM!</v>
      </c>
      <c r="G202" s="127"/>
      <c r="H202" s="26">
        <v>193</v>
      </c>
      <c r="I202" s="52">
        <f t="shared" si="71"/>
        <v>52140</v>
      </c>
      <c r="J202" s="137" t="e">
        <f t="shared" ref="J202:J265" si="77">J201-K202</f>
        <v>#NUM!</v>
      </c>
      <c r="K202" s="138" t="e">
        <f t="shared" si="62"/>
        <v>#NUM!</v>
      </c>
      <c r="L202" s="140" t="e">
        <f t="shared" ref="L202:L265" si="78">M202-K202</f>
        <v>#NUM!</v>
      </c>
      <c r="M202" s="139" t="e">
        <f t="shared" si="63"/>
        <v>#NUM!</v>
      </c>
      <c r="O202" s="26">
        <v>193</v>
      </c>
      <c r="P202" s="52">
        <f t="shared" si="72"/>
        <v>52140</v>
      </c>
      <c r="Q202" s="137" t="e">
        <f t="shared" ref="Q202:Q265" si="79">Q201-R202</f>
        <v>#NUM!</v>
      </c>
      <c r="R202" s="138" t="e">
        <f t="shared" si="64"/>
        <v>#NUM!</v>
      </c>
      <c r="S202" s="140" t="e">
        <f t="shared" ref="S202:S265" si="80">T202-R202</f>
        <v>#NUM!</v>
      </c>
      <c r="T202" s="139" t="e">
        <f t="shared" si="65"/>
        <v>#NUM!</v>
      </c>
      <c r="V202" s="26">
        <v>193</v>
      </c>
      <c r="W202" s="52">
        <f t="shared" si="73"/>
        <v>52140</v>
      </c>
      <c r="X202" s="137" t="e">
        <f t="shared" ref="X202:X265" si="81">X201-Y202</f>
        <v>#NUM!</v>
      </c>
      <c r="Y202" s="138" t="e">
        <f t="shared" si="66"/>
        <v>#NUM!</v>
      </c>
      <c r="Z202" s="140" t="e">
        <f t="shared" ref="Z202:Z265" si="82">AA202-Y202</f>
        <v>#NUM!</v>
      </c>
      <c r="AA202" s="139" t="e">
        <f t="shared" si="67"/>
        <v>#NUM!</v>
      </c>
      <c r="AC202" s="26">
        <v>193</v>
      </c>
      <c r="AD202" s="52">
        <f t="shared" si="74"/>
        <v>52140</v>
      </c>
      <c r="AE202" s="137" t="e">
        <f t="shared" ref="AE202:AE265" si="83">AE201-AF202</f>
        <v>#VALUE!</v>
      </c>
      <c r="AF202" s="138" t="e">
        <f t="shared" si="68"/>
        <v>#VALUE!</v>
      </c>
      <c r="AG202" s="140" t="e">
        <f t="shared" ref="AG202:AG265" si="84">AH202-AF202</f>
        <v>#VALUE!</v>
      </c>
      <c r="AH202" s="139" t="e">
        <f t="shared" si="69"/>
        <v>#VALUE!</v>
      </c>
    </row>
    <row r="203" spans="1:34" x14ac:dyDescent="0.45">
      <c r="A203" s="47">
        <v>194</v>
      </c>
      <c r="B203" s="34">
        <f t="shared" si="70"/>
        <v>52171</v>
      </c>
      <c r="C203" s="150" t="e">
        <f t="shared" si="75"/>
        <v>#NUM!</v>
      </c>
      <c r="D203" s="142" t="e">
        <f t="shared" ref="D203:D266" si="85">IF(D$5="I/O",0,IF(AND(D$6&gt;0,A203/12&lt;=D$6),0,-PPMT(C$3/12,(A203-D$6*12),D$3*D$5,C$2)))</f>
        <v>#NUM!</v>
      </c>
      <c r="E203" s="142" t="e">
        <f t="shared" si="76"/>
        <v>#NUM!</v>
      </c>
      <c r="F203" s="143" t="e">
        <f t="shared" ref="F203:F266" si="86">IF(AND($D$6&gt;0,A203/12&lt;=$D$6),$C$2*($C$3/12),$D$2)</f>
        <v>#NUM!</v>
      </c>
      <c r="G203" s="127"/>
      <c r="H203" s="33">
        <v>194</v>
      </c>
      <c r="I203" s="34">
        <f t="shared" si="71"/>
        <v>52171</v>
      </c>
      <c r="J203" s="141" t="e">
        <f t="shared" si="77"/>
        <v>#NUM!</v>
      </c>
      <c r="K203" s="142" t="e">
        <f t="shared" ref="K203:K266" si="87">IF(K$5="I/O",0,IF(AND(K$6&gt;0,H203/12&lt;=K$6),0,-PPMT(J$3/12,(H203-K$6*12),K$3*K$5,J$2)))</f>
        <v>#NUM!</v>
      </c>
      <c r="L203" s="144" t="e">
        <f t="shared" si="78"/>
        <v>#NUM!</v>
      </c>
      <c r="M203" s="143" t="e">
        <f t="shared" ref="M203:M266" si="88">IF(AND(K$6&gt;0,H203/12&lt;=K$6),J$2*(J$3/12),K$2)</f>
        <v>#NUM!</v>
      </c>
      <c r="O203" s="33">
        <v>194</v>
      </c>
      <c r="P203" s="34">
        <f t="shared" si="72"/>
        <v>52171</v>
      </c>
      <c r="Q203" s="141" t="e">
        <f t="shared" si="79"/>
        <v>#NUM!</v>
      </c>
      <c r="R203" s="142" t="e">
        <f t="shared" ref="R203:R266" si="89">IF(R$5="I/O",0,IF(AND(R$6&gt;0,O203/12&lt;=R$6),0,-PPMT(Q$3/12,(O203-R$6*12),R$3*R$5,Q$2)))</f>
        <v>#NUM!</v>
      </c>
      <c r="S203" s="144" t="e">
        <f t="shared" si="80"/>
        <v>#NUM!</v>
      </c>
      <c r="T203" s="143" t="e">
        <f t="shared" ref="T203:T266" si="90">IF(AND(R$6&gt;0,O203/12&lt;=R$6),Q$2*(Q$3/12),R$2)</f>
        <v>#NUM!</v>
      </c>
      <c r="V203" s="33">
        <v>194</v>
      </c>
      <c r="W203" s="34">
        <f t="shared" si="73"/>
        <v>52171</v>
      </c>
      <c r="X203" s="141" t="e">
        <f t="shared" si="81"/>
        <v>#NUM!</v>
      </c>
      <c r="Y203" s="142" t="e">
        <f t="shared" ref="Y203:Y266" si="91">IF(Y$5="I/O",0,IF(AND(Y$6&gt;0,V203/12&lt;=Y$6),0,-PPMT(X$3/12,(V203-Y$6*12),Y$3*Y$5,X$2)))</f>
        <v>#NUM!</v>
      </c>
      <c r="Z203" s="144" t="e">
        <f t="shared" si="82"/>
        <v>#NUM!</v>
      </c>
      <c r="AA203" s="143" t="e">
        <f t="shared" ref="AA203:AA266" si="92">IF(AND(Y$6&gt;0,V203/12&lt;=Y$6),X$2*(X$3/12),Y$2)</f>
        <v>#NUM!</v>
      </c>
      <c r="AC203" s="33">
        <v>194</v>
      </c>
      <c r="AD203" s="34">
        <f t="shared" si="74"/>
        <v>52171</v>
      </c>
      <c r="AE203" s="141" t="e">
        <f t="shared" si="83"/>
        <v>#VALUE!</v>
      </c>
      <c r="AF203" s="142" t="e">
        <f t="shared" ref="AF203:AF266" si="93">IF(AF$5="I/O",0,IF(AND(AF$6&gt;0,AC203/12&lt;=AF$6),0,-PPMT(AE$3/12,(AC203-AF$6*12),AF$3*AF$5,AE$2)))</f>
        <v>#VALUE!</v>
      </c>
      <c r="AG203" s="144" t="e">
        <f t="shared" si="84"/>
        <v>#VALUE!</v>
      </c>
      <c r="AH203" s="143" t="e">
        <f t="shared" ref="AH203:AH266" si="94">IF(AND(AF$6&gt;0,AC203/12&lt;=AF$6),AE$2*(AE$3/12),AF$2)</f>
        <v>#VALUE!</v>
      </c>
    </row>
    <row r="204" spans="1:34" x14ac:dyDescent="0.45">
      <c r="A204" s="47">
        <v>195</v>
      </c>
      <c r="B204" s="34">
        <f t="shared" si="70"/>
        <v>52201</v>
      </c>
      <c r="C204" s="150" t="e">
        <f t="shared" si="75"/>
        <v>#NUM!</v>
      </c>
      <c r="D204" s="142" t="e">
        <f t="shared" si="85"/>
        <v>#NUM!</v>
      </c>
      <c r="E204" s="142" t="e">
        <f t="shared" si="76"/>
        <v>#NUM!</v>
      </c>
      <c r="F204" s="143" t="e">
        <f t="shared" si="86"/>
        <v>#NUM!</v>
      </c>
      <c r="G204" s="127"/>
      <c r="H204" s="33">
        <v>195</v>
      </c>
      <c r="I204" s="34">
        <f t="shared" si="71"/>
        <v>52201</v>
      </c>
      <c r="J204" s="141" t="e">
        <f t="shared" si="77"/>
        <v>#NUM!</v>
      </c>
      <c r="K204" s="142" t="e">
        <f t="shared" si="87"/>
        <v>#NUM!</v>
      </c>
      <c r="L204" s="144" t="e">
        <f t="shared" si="78"/>
        <v>#NUM!</v>
      </c>
      <c r="M204" s="143" t="e">
        <f t="shared" si="88"/>
        <v>#NUM!</v>
      </c>
      <c r="O204" s="33">
        <v>195</v>
      </c>
      <c r="P204" s="34">
        <f t="shared" si="72"/>
        <v>52201</v>
      </c>
      <c r="Q204" s="141" t="e">
        <f t="shared" si="79"/>
        <v>#NUM!</v>
      </c>
      <c r="R204" s="142" t="e">
        <f t="shared" si="89"/>
        <v>#NUM!</v>
      </c>
      <c r="S204" s="144" t="e">
        <f t="shared" si="80"/>
        <v>#NUM!</v>
      </c>
      <c r="T204" s="143" t="e">
        <f t="shared" si="90"/>
        <v>#NUM!</v>
      </c>
      <c r="V204" s="33">
        <v>195</v>
      </c>
      <c r="W204" s="34">
        <f t="shared" si="73"/>
        <v>52201</v>
      </c>
      <c r="X204" s="141" t="e">
        <f t="shared" si="81"/>
        <v>#NUM!</v>
      </c>
      <c r="Y204" s="142" t="e">
        <f t="shared" si="91"/>
        <v>#NUM!</v>
      </c>
      <c r="Z204" s="144" t="e">
        <f t="shared" si="82"/>
        <v>#NUM!</v>
      </c>
      <c r="AA204" s="143" t="e">
        <f t="shared" si="92"/>
        <v>#NUM!</v>
      </c>
      <c r="AC204" s="33">
        <v>195</v>
      </c>
      <c r="AD204" s="34">
        <f t="shared" si="74"/>
        <v>52201</v>
      </c>
      <c r="AE204" s="141" t="e">
        <f t="shared" si="83"/>
        <v>#VALUE!</v>
      </c>
      <c r="AF204" s="142" t="e">
        <f t="shared" si="93"/>
        <v>#VALUE!</v>
      </c>
      <c r="AG204" s="144" t="e">
        <f t="shared" si="84"/>
        <v>#VALUE!</v>
      </c>
      <c r="AH204" s="143" t="e">
        <f t="shared" si="94"/>
        <v>#VALUE!</v>
      </c>
    </row>
    <row r="205" spans="1:34" x14ac:dyDescent="0.45">
      <c r="A205" s="47">
        <v>196</v>
      </c>
      <c r="B205" s="34">
        <f t="shared" ref="B205:B268" si="95">EDATE(B204,1)</f>
        <v>52232</v>
      </c>
      <c r="C205" s="150" t="e">
        <f t="shared" si="75"/>
        <v>#NUM!</v>
      </c>
      <c r="D205" s="142" t="e">
        <f t="shared" si="85"/>
        <v>#NUM!</v>
      </c>
      <c r="E205" s="142" t="e">
        <f t="shared" si="76"/>
        <v>#NUM!</v>
      </c>
      <c r="F205" s="143" t="e">
        <f t="shared" si="86"/>
        <v>#NUM!</v>
      </c>
      <c r="G205" s="127"/>
      <c r="H205" s="33">
        <v>196</v>
      </c>
      <c r="I205" s="34">
        <f t="shared" ref="I205:I268" si="96">EDATE(I204,1)</f>
        <v>52232</v>
      </c>
      <c r="J205" s="141" t="e">
        <f t="shared" si="77"/>
        <v>#NUM!</v>
      </c>
      <c r="K205" s="142" t="e">
        <f t="shared" si="87"/>
        <v>#NUM!</v>
      </c>
      <c r="L205" s="144" t="e">
        <f t="shared" si="78"/>
        <v>#NUM!</v>
      </c>
      <c r="M205" s="143" t="e">
        <f t="shared" si="88"/>
        <v>#NUM!</v>
      </c>
      <c r="O205" s="33">
        <v>196</v>
      </c>
      <c r="P205" s="34">
        <f t="shared" ref="P205:P268" si="97">EDATE(P204,1)</f>
        <v>52232</v>
      </c>
      <c r="Q205" s="141" t="e">
        <f t="shared" si="79"/>
        <v>#NUM!</v>
      </c>
      <c r="R205" s="142" t="e">
        <f t="shared" si="89"/>
        <v>#NUM!</v>
      </c>
      <c r="S205" s="144" t="e">
        <f t="shared" si="80"/>
        <v>#NUM!</v>
      </c>
      <c r="T205" s="143" t="e">
        <f t="shared" si="90"/>
        <v>#NUM!</v>
      </c>
      <c r="V205" s="33">
        <v>196</v>
      </c>
      <c r="W205" s="34">
        <f t="shared" ref="W205:W268" si="98">EDATE(W204,1)</f>
        <v>52232</v>
      </c>
      <c r="X205" s="141" t="e">
        <f t="shared" si="81"/>
        <v>#NUM!</v>
      </c>
      <c r="Y205" s="142" t="e">
        <f t="shared" si="91"/>
        <v>#NUM!</v>
      </c>
      <c r="Z205" s="144" t="e">
        <f t="shared" si="82"/>
        <v>#NUM!</v>
      </c>
      <c r="AA205" s="143" t="e">
        <f t="shared" si="92"/>
        <v>#NUM!</v>
      </c>
      <c r="AC205" s="33">
        <v>196</v>
      </c>
      <c r="AD205" s="34">
        <f t="shared" ref="AD205:AD268" si="99">EDATE(AD204,1)</f>
        <v>52232</v>
      </c>
      <c r="AE205" s="141" t="e">
        <f t="shared" si="83"/>
        <v>#VALUE!</v>
      </c>
      <c r="AF205" s="142" t="e">
        <f t="shared" si="93"/>
        <v>#VALUE!</v>
      </c>
      <c r="AG205" s="144" t="e">
        <f t="shared" si="84"/>
        <v>#VALUE!</v>
      </c>
      <c r="AH205" s="143" t="e">
        <f t="shared" si="94"/>
        <v>#VALUE!</v>
      </c>
    </row>
    <row r="206" spans="1:34" x14ac:dyDescent="0.45">
      <c r="A206" s="47">
        <v>197</v>
      </c>
      <c r="B206" s="34">
        <f t="shared" si="95"/>
        <v>52263</v>
      </c>
      <c r="C206" s="150" t="e">
        <f t="shared" si="75"/>
        <v>#NUM!</v>
      </c>
      <c r="D206" s="142" t="e">
        <f t="shared" si="85"/>
        <v>#NUM!</v>
      </c>
      <c r="E206" s="142" t="e">
        <f t="shared" si="76"/>
        <v>#NUM!</v>
      </c>
      <c r="F206" s="143" t="e">
        <f t="shared" si="86"/>
        <v>#NUM!</v>
      </c>
      <c r="G206" s="127"/>
      <c r="H206" s="33">
        <v>197</v>
      </c>
      <c r="I206" s="34">
        <f t="shared" si="96"/>
        <v>52263</v>
      </c>
      <c r="J206" s="141" t="e">
        <f t="shared" si="77"/>
        <v>#NUM!</v>
      </c>
      <c r="K206" s="142" t="e">
        <f t="shared" si="87"/>
        <v>#NUM!</v>
      </c>
      <c r="L206" s="144" t="e">
        <f t="shared" si="78"/>
        <v>#NUM!</v>
      </c>
      <c r="M206" s="143" t="e">
        <f t="shared" si="88"/>
        <v>#NUM!</v>
      </c>
      <c r="O206" s="33">
        <v>197</v>
      </c>
      <c r="P206" s="34">
        <f t="shared" si="97"/>
        <v>52263</v>
      </c>
      <c r="Q206" s="141" t="e">
        <f t="shared" si="79"/>
        <v>#NUM!</v>
      </c>
      <c r="R206" s="142" t="e">
        <f t="shared" si="89"/>
        <v>#NUM!</v>
      </c>
      <c r="S206" s="144" t="e">
        <f t="shared" si="80"/>
        <v>#NUM!</v>
      </c>
      <c r="T206" s="143" t="e">
        <f t="shared" si="90"/>
        <v>#NUM!</v>
      </c>
      <c r="V206" s="33">
        <v>197</v>
      </c>
      <c r="W206" s="34">
        <f t="shared" si="98"/>
        <v>52263</v>
      </c>
      <c r="X206" s="141" t="e">
        <f t="shared" si="81"/>
        <v>#NUM!</v>
      </c>
      <c r="Y206" s="142" t="e">
        <f t="shared" si="91"/>
        <v>#NUM!</v>
      </c>
      <c r="Z206" s="144" t="e">
        <f t="shared" si="82"/>
        <v>#NUM!</v>
      </c>
      <c r="AA206" s="143" t="e">
        <f t="shared" si="92"/>
        <v>#NUM!</v>
      </c>
      <c r="AC206" s="33">
        <v>197</v>
      </c>
      <c r="AD206" s="34">
        <f t="shared" si="99"/>
        <v>52263</v>
      </c>
      <c r="AE206" s="141" t="e">
        <f t="shared" si="83"/>
        <v>#VALUE!</v>
      </c>
      <c r="AF206" s="142" t="e">
        <f t="shared" si="93"/>
        <v>#VALUE!</v>
      </c>
      <c r="AG206" s="144" t="e">
        <f t="shared" si="84"/>
        <v>#VALUE!</v>
      </c>
      <c r="AH206" s="143" t="e">
        <f t="shared" si="94"/>
        <v>#VALUE!</v>
      </c>
    </row>
    <row r="207" spans="1:34" x14ac:dyDescent="0.45">
      <c r="A207" s="47">
        <v>198</v>
      </c>
      <c r="B207" s="34">
        <f t="shared" si="95"/>
        <v>52291</v>
      </c>
      <c r="C207" s="150" t="e">
        <f t="shared" si="75"/>
        <v>#NUM!</v>
      </c>
      <c r="D207" s="142" t="e">
        <f t="shared" si="85"/>
        <v>#NUM!</v>
      </c>
      <c r="E207" s="142" t="e">
        <f t="shared" si="76"/>
        <v>#NUM!</v>
      </c>
      <c r="F207" s="143" t="e">
        <f t="shared" si="86"/>
        <v>#NUM!</v>
      </c>
      <c r="G207" s="127"/>
      <c r="H207" s="33">
        <v>198</v>
      </c>
      <c r="I207" s="34">
        <f t="shared" si="96"/>
        <v>52291</v>
      </c>
      <c r="J207" s="141" t="e">
        <f t="shared" si="77"/>
        <v>#NUM!</v>
      </c>
      <c r="K207" s="142" t="e">
        <f t="shared" si="87"/>
        <v>#NUM!</v>
      </c>
      <c r="L207" s="144" t="e">
        <f t="shared" si="78"/>
        <v>#NUM!</v>
      </c>
      <c r="M207" s="143" t="e">
        <f t="shared" si="88"/>
        <v>#NUM!</v>
      </c>
      <c r="O207" s="33">
        <v>198</v>
      </c>
      <c r="P207" s="34">
        <f t="shared" si="97"/>
        <v>52291</v>
      </c>
      <c r="Q207" s="141" t="e">
        <f t="shared" si="79"/>
        <v>#NUM!</v>
      </c>
      <c r="R207" s="142" t="e">
        <f t="shared" si="89"/>
        <v>#NUM!</v>
      </c>
      <c r="S207" s="144" t="e">
        <f t="shared" si="80"/>
        <v>#NUM!</v>
      </c>
      <c r="T207" s="143" t="e">
        <f t="shared" si="90"/>
        <v>#NUM!</v>
      </c>
      <c r="V207" s="33">
        <v>198</v>
      </c>
      <c r="W207" s="34">
        <f t="shared" si="98"/>
        <v>52291</v>
      </c>
      <c r="X207" s="141" t="e">
        <f t="shared" si="81"/>
        <v>#NUM!</v>
      </c>
      <c r="Y207" s="142" t="e">
        <f t="shared" si="91"/>
        <v>#NUM!</v>
      </c>
      <c r="Z207" s="144" t="e">
        <f t="shared" si="82"/>
        <v>#NUM!</v>
      </c>
      <c r="AA207" s="143" t="e">
        <f t="shared" si="92"/>
        <v>#NUM!</v>
      </c>
      <c r="AC207" s="33">
        <v>198</v>
      </c>
      <c r="AD207" s="34">
        <f t="shared" si="99"/>
        <v>52291</v>
      </c>
      <c r="AE207" s="141" t="e">
        <f t="shared" si="83"/>
        <v>#VALUE!</v>
      </c>
      <c r="AF207" s="142" t="e">
        <f t="shared" si="93"/>
        <v>#VALUE!</v>
      </c>
      <c r="AG207" s="144" t="e">
        <f t="shared" si="84"/>
        <v>#VALUE!</v>
      </c>
      <c r="AH207" s="143" t="e">
        <f t="shared" si="94"/>
        <v>#VALUE!</v>
      </c>
    </row>
    <row r="208" spans="1:34" x14ac:dyDescent="0.45">
      <c r="A208" s="47">
        <v>199</v>
      </c>
      <c r="B208" s="34">
        <f t="shared" si="95"/>
        <v>52322</v>
      </c>
      <c r="C208" s="150" t="e">
        <f t="shared" si="75"/>
        <v>#NUM!</v>
      </c>
      <c r="D208" s="142" t="e">
        <f t="shared" si="85"/>
        <v>#NUM!</v>
      </c>
      <c r="E208" s="142" t="e">
        <f t="shared" si="76"/>
        <v>#NUM!</v>
      </c>
      <c r="F208" s="143" t="e">
        <f t="shared" si="86"/>
        <v>#NUM!</v>
      </c>
      <c r="G208" s="127"/>
      <c r="H208" s="33">
        <v>199</v>
      </c>
      <c r="I208" s="34">
        <f t="shared" si="96"/>
        <v>52322</v>
      </c>
      <c r="J208" s="141" t="e">
        <f t="shared" si="77"/>
        <v>#NUM!</v>
      </c>
      <c r="K208" s="142" t="e">
        <f t="shared" si="87"/>
        <v>#NUM!</v>
      </c>
      <c r="L208" s="144" t="e">
        <f t="shared" si="78"/>
        <v>#NUM!</v>
      </c>
      <c r="M208" s="143" t="e">
        <f t="shared" si="88"/>
        <v>#NUM!</v>
      </c>
      <c r="O208" s="33">
        <v>199</v>
      </c>
      <c r="P208" s="34">
        <f t="shared" si="97"/>
        <v>52322</v>
      </c>
      <c r="Q208" s="141" t="e">
        <f t="shared" si="79"/>
        <v>#NUM!</v>
      </c>
      <c r="R208" s="142" t="e">
        <f t="shared" si="89"/>
        <v>#NUM!</v>
      </c>
      <c r="S208" s="144" t="e">
        <f t="shared" si="80"/>
        <v>#NUM!</v>
      </c>
      <c r="T208" s="143" t="e">
        <f t="shared" si="90"/>
        <v>#NUM!</v>
      </c>
      <c r="V208" s="33">
        <v>199</v>
      </c>
      <c r="W208" s="34">
        <f t="shared" si="98"/>
        <v>52322</v>
      </c>
      <c r="X208" s="141" t="e">
        <f t="shared" si="81"/>
        <v>#NUM!</v>
      </c>
      <c r="Y208" s="142" t="e">
        <f t="shared" si="91"/>
        <v>#NUM!</v>
      </c>
      <c r="Z208" s="144" t="e">
        <f t="shared" si="82"/>
        <v>#NUM!</v>
      </c>
      <c r="AA208" s="143" t="e">
        <f t="shared" si="92"/>
        <v>#NUM!</v>
      </c>
      <c r="AC208" s="33">
        <v>199</v>
      </c>
      <c r="AD208" s="34">
        <f t="shared" si="99"/>
        <v>52322</v>
      </c>
      <c r="AE208" s="141" t="e">
        <f t="shared" si="83"/>
        <v>#VALUE!</v>
      </c>
      <c r="AF208" s="142" t="e">
        <f t="shared" si="93"/>
        <v>#VALUE!</v>
      </c>
      <c r="AG208" s="144" t="e">
        <f t="shared" si="84"/>
        <v>#VALUE!</v>
      </c>
      <c r="AH208" s="143" t="e">
        <f t="shared" si="94"/>
        <v>#VALUE!</v>
      </c>
    </row>
    <row r="209" spans="1:34" x14ac:dyDescent="0.45">
      <c r="A209" s="47">
        <v>200</v>
      </c>
      <c r="B209" s="34">
        <f t="shared" si="95"/>
        <v>52352</v>
      </c>
      <c r="C209" s="150" t="e">
        <f t="shared" si="75"/>
        <v>#NUM!</v>
      </c>
      <c r="D209" s="142" t="e">
        <f t="shared" si="85"/>
        <v>#NUM!</v>
      </c>
      <c r="E209" s="142" t="e">
        <f t="shared" si="76"/>
        <v>#NUM!</v>
      </c>
      <c r="F209" s="143" t="e">
        <f t="shared" si="86"/>
        <v>#NUM!</v>
      </c>
      <c r="G209" s="127"/>
      <c r="H209" s="33">
        <v>200</v>
      </c>
      <c r="I209" s="34">
        <f t="shared" si="96"/>
        <v>52352</v>
      </c>
      <c r="J209" s="141" t="e">
        <f t="shared" si="77"/>
        <v>#NUM!</v>
      </c>
      <c r="K209" s="142" t="e">
        <f t="shared" si="87"/>
        <v>#NUM!</v>
      </c>
      <c r="L209" s="144" t="e">
        <f t="shared" si="78"/>
        <v>#NUM!</v>
      </c>
      <c r="M209" s="143" t="e">
        <f t="shared" si="88"/>
        <v>#NUM!</v>
      </c>
      <c r="O209" s="33">
        <v>200</v>
      </c>
      <c r="P209" s="34">
        <f t="shared" si="97"/>
        <v>52352</v>
      </c>
      <c r="Q209" s="141" t="e">
        <f t="shared" si="79"/>
        <v>#NUM!</v>
      </c>
      <c r="R209" s="142" t="e">
        <f t="shared" si="89"/>
        <v>#NUM!</v>
      </c>
      <c r="S209" s="144" t="e">
        <f t="shared" si="80"/>
        <v>#NUM!</v>
      </c>
      <c r="T209" s="143" t="e">
        <f t="shared" si="90"/>
        <v>#NUM!</v>
      </c>
      <c r="V209" s="33">
        <v>200</v>
      </c>
      <c r="W209" s="34">
        <f t="shared" si="98"/>
        <v>52352</v>
      </c>
      <c r="X209" s="141" t="e">
        <f t="shared" si="81"/>
        <v>#NUM!</v>
      </c>
      <c r="Y209" s="142" t="e">
        <f t="shared" si="91"/>
        <v>#NUM!</v>
      </c>
      <c r="Z209" s="144" t="e">
        <f t="shared" si="82"/>
        <v>#NUM!</v>
      </c>
      <c r="AA209" s="143" t="e">
        <f t="shared" si="92"/>
        <v>#NUM!</v>
      </c>
      <c r="AC209" s="33">
        <v>200</v>
      </c>
      <c r="AD209" s="34">
        <f t="shared" si="99"/>
        <v>52352</v>
      </c>
      <c r="AE209" s="141" t="e">
        <f t="shared" si="83"/>
        <v>#VALUE!</v>
      </c>
      <c r="AF209" s="142" t="e">
        <f t="shared" si="93"/>
        <v>#VALUE!</v>
      </c>
      <c r="AG209" s="144" t="e">
        <f t="shared" si="84"/>
        <v>#VALUE!</v>
      </c>
      <c r="AH209" s="143" t="e">
        <f t="shared" si="94"/>
        <v>#VALUE!</v>
      </c>
    </row>
    <row r="210" spans="1:34" x14ac:dyDescent="0.45">
      <c r="A210" s="47">
        <v>201</v>
      </c>
      <c r="B210" s="34">
        <f t="shared" si="95"/>
        <v>52383</v>
      </c>
      <c r="C210" s="150" t="e">
        <f t="shared" si="75"/>
        <v>#NUM!</v>
      </c>
      <c r="D210" s="142" t="e">
        <f t="shared" si="85"/>
        <v>#NUM!</v>
      </c>
      <c r="E210" s="142" t="e">
        <f t="shared" si="76"/>
        <v>#NUM!</v>
      </c>
      <c r="F210" s="143" t="e">
        <f t="shared" si="86"/>
        <v>#NUM!</v>
      </c>
      <c r="G210" s="127"/>
      <c r="H210" s="33">
        <v>201</v>
      </c>
      <c r="I210" s="34">
        <f t="shared" si="96"/>
        <v>52383</v>
      </c>
      <c r="J210" s="141" t="e">
        <f t="shared" si="77"/>
        <v>#NUM!</v>
      </c>
      <c r="K210" s="142" t="e">
        <f t="shared" si="87"/>
        <v>#NUM!</v>
      </c>
      <c r="L210" s="144" t="e">
        <f t="shared" si="78"/>
        <v>#NUM!</v>
      </c>
      <c r="M210" s="143" t="e">
        <f t="shared" si="88"/>
        <v>#NUM!</v>
      </c>
      <c r="O210" s="33">
        <v>201</v>
      </c>
      <c r="P210" s="34">
        <f t="shared" si="97"/>
        <v>52383</v>
      </c>
      <c r="Q210" s="141" t="e">
        <f t="shared" si="79"/>
        <v>#NUM!</v>
      </c>
      <c r="R210" s="142" t="e">
        <f t="shared" si="89"/>
        <v>#NUM!</v>
      </c>
      <c r="S210" s="144" t="e">
        <f t="shared" si="80"/>
        <v>#NUM!</v>
      </c>
      <c r="T210" s="143" t="e">
        <f t="shared" si="90"/>
        <v>#NUM!</v>
      </c>
      <c r="V210" s="33">
        <v>201</v>
      </c>
      <c r="W210" s="34">
        <f t="shared" si="98"/>
        <v>52383</v>
      </c>
      <c r="X210" s="141" t="e">
        <f t="shared" si="81"/>
        <v>#NUM!</v>
      </c>
      <c r="Y210" s="142" t="e">
        <f t="shared" si="91"/>
        <v>#NUM!</v>
      </c>
      <c r="Z210" s="144" t="e">
        <f t="shared" si="82"/>
        <v>#NUM!</v>
      </c>
      <c r="AA210" s="143" t="e">
        <f t="shared" si="92"/>
        <v>#NUM!</v>
      </c>
      <c r="AC210" s="33">
        <v>201</v>
      </c>
      <c r="AD210" s="34">
        <f t="shared" si="99"/>
        <v>52383</v>
      </c>
      <c r="AE210" s="141" t="e">
        <f t="shared" si="83"/>
        <v>#VALUE!</v>
      </c>
      <c r="AF210" s="142" t="e">
        <f t="shared" si="93"/>
        <v>#VALUE!</v>
      </c>
      <c r="AG210" s="144" t="e">
        <f t="shared" si="84"/>
        <v>#VALUE!</v>
      </c>
      <c r="AH210" s="143" t="e">
        <f t="shared" si="94"/>
        <v>#VALUE!</v>
      </c>
    </row>
    <row r="211" spans="1:34" x14ac:dyDescent="0.45">
      <c r="A211" s="47">
        <v>202</v>
      </c>
      <c r="B211" s="34">
        <f t="shared" si="95"/>
        <v>52413</v>
      </c>
      <c r="C211" s="150" t="e">
        <f t="shared" si="75"/>
        <v>#NUM!</v>
      </c>
      <c r="D211" s="142" t="e">
        <f t="shared" si="85"/>
        <v>#NUM!</v>
      </c>
      <c r="E211" s="142" t="e">
        <f t="shared" si="76"/>
        <v>#NUM!</v>
      </c>
      <c r="F211" s="143" t="e">
        <f t="shared" si="86"/>
        <v>#NUM!</v>
      </c>
      <c r="G211" s="127"/>
      <c r="H211" s="33">
        <v>202</v>
      </c>
      <c r="I211" s="34">
        <f t="shared" si="96"/>
        <v>52413</v>
      </c>
      <c r="J211" s="141" t="e">
        <f t="shared" si="77"/>
        <v>#NUM!</v>
      </c>
      <c r="K211" s="142" t="e">
        <f t="shared" si="87"/>
        <v>#NUM!</v>
      </c>
      <c r="L211" s="144" t="e">
        <f t="shared" si="78"/>
        <v>#NUM!</v>
      </c>
      <c r="M211" s="143" t="e">
        <f t="shared" si="88"/>
        <v>#NUM!</v>
      </c>
      <c r="O211" s="33">
        <v>202</v>
      </c>
      <c r="P211" s="34">
        <f t="shared" si="97"/>
        <v>52413</v>
      </c>
      <c r="Q211" s="141" t="e">
        <f t="shared" si="79"/>
        <v>#NUM!</v>
      </c>
      <c r="R211" s="142" t="e">
        <f t="shared" si="89"/>
        <v>#NUM!</v>
      </c>
      <c r="S211" s="144" t="e">
        <f t="shared" si="80"/>
        <v>#NUM!</v>
      </c>
      <c r="T211" s="143" t="e">
        <f t="shared" si="90"/>
        <v>#NUM!</v>
      </c>
      <c r="V211" s="33">
        <v>202</v>
      </c>
      <c r="W211" s="34">
        <f t="shared" si="98"/>
        <v>52413</v>
      </c>
      <c r="X211" s="141" t="e">
        <f t="shared" si="81"/>
        <v>#NUM!</v>
      </c>
      <c r="Y211" s="142" t="e">
        <f t="shared" si="91"/>
        <v>#NUM!</v>
      </c>
      <c r="Z211" s="144" t="e">
        <f t="shared" si="82"/>
        <v>#NUM!</v>
      </c>
      <c r="AA211" s="143" t="e">
        <f t="shared" si="92"/>
        <v>#NUM!</v>
      </c>
      <c r="AC211" s="33">
        <v>202</v>
      </c>
      <c r="AD211" s="34">
        <f t="shared" si="99"/>
        <v>52413</v>
      </c>
      <c r="AE211" s="141" t="e">
        <f t="shared" si="83"/>
        <v>#VALUE!</v>
      </c>
      <c r="AF211" s="142" t="e">
        <f t="shared" si="93"/>
        <v>#VALUE!</v>
      </c>
      <c r="AG211" s="144" t="e">
        <f t="shared" si="84"/>
        <v>#VALUE!</v>
      </c>
      <c r="AH211" s="143" t="e">
        <f t="shared" si="94"/>
        <v>#VALUE!</v>
      </c>
    </row>
    <row r="212" spans="1:34" x14ac:dyDescent="0.45">
      <c r="A212" s="47">
        <v>203</v>
      </c>
      <c r="B212" s="34">
        <f t="shared" si="95"/>
        <v>52444</v>
      </c>
      <c r="C212" s="150" t="e">
        <f t="shared" si="75"/>
        <v>#NUM!</v>
      </c>
      <c r="D212" s="142" t="e">
        <f t="shared" si="85"/>
        <v>#NUM!</v>
      </c>
      <c r="E212" s="142" t="e">
        <f t="shared" si="76"/>
        <v>#NUM!</v>
      </c>
      <c r="F212" s="143" t="e">
        <f t="shared" si="86"/>
        <v>#NUM!</v>
      </c>
      <c r="G212" s="127"/>
      <c r="H212" s="33">
        <v>203</v>
      </c>
      <c r="I212" s="34">
        <f t="shared" si="96"/>
        <v>52444</v>
      </c>
      <c r="J212" s="141" t="e">
        <f t="shared" si="77"/>
        <v>#NUM!</v>
      </c>
      <c r="K212" s="142" t="e">
        <f t="shared" si="87"/>
        <v>#NUM!</v>
      </c>
      <c r="L212" s="144" t="e">
        <f t="shared" si="78"/>
        <v>#NUM!</v>
      </c>
      <c r="M212" s="143" t="e">
        <f t="shared" si="88"/>
        <v>#NUM!</v>
      </c>
      <c r="O212" s="33">
        <v>203</v>
      </c>
      <c r="P212" s="34">
        <f t="shared" si="97"/>
        <v>52444</v>
      </c>
      <c r="Q212" s="141" t="e">
        <f t="shared" si="79"/>
        <v>#NUM!</v>
      </c>
      <c r="R212" s="142" t="e">
        <f t="shared" si="89"/>
        <v>#NUM!</v>
      </c>
      <c r="S212" s="144" t="e">
        <f t="shared" si="80"/>
        <v>#NUM!</v>
      </c>
      <c r="T212" s="143" t="e">
        <f t="shared" si="90"/>
        <v>#NUM!</v>
      </c>
      <c r="V212" s="33">
        <v>203</v>
      </c>
      <c r="W212" s="34">
        <f t="shared" si="98"/>
        <v>52444</v>
      </c>
      <c r="X212" s="141" t="e">
        <f t="shared" si="81"/>
        <v>#NUM!</v>
      </c>
      <c r="Y212" s="142" t="e">
        <f t="shared" si="91"/>
        <v>#NUM!</v>
      </c>
      <c r="Z212" s="144" t="e">
        <f t="shared" si="82"/>
        <v>#NUM!</v>
      </c>
      <c r="AA212" s="143" t="e">
        <f t="shared" si="92"/>
        <v>#NUM!</v>
      </c>
      <c r="AC212" s="33">
        <v>203</v>
      </c>
      <c r="AD212" s="34">
        <f t="shared" si="99"/>
        <v>52444</v>
      </c>
      <c r="AE212" s="141" t="e">
        <f t="shared" si="83"/>
        <v>#VALUE!</v>
      </c>
      <c r="AF212" s="142" t="e">
        <f t="shared" si="93"/>
        <v>#VALUE!</v>
      </c>
      <c r="AG212" s="144" t="e">
        <f t="shared" si="84"/>
        <v>#VALUE!</v>
      </c>
      <c r="AH212" s="143" t="e">
        <f t="shared" si="94"/>
        <v>#VALUE!</v>
      </c>
    </row>
    <row r="213" spans="1:34" ht="14.65" thickBot="1" x14ac:dyDescent="0.5">
      <c r="A213" s="750">
        <v>204</v>
      </c>
      <c r="B213" s="267">
        <f t="shared" si="95"/>
        <v>52475</v>
      </c>
      <c r="C213" s="151" t="e">
        <f t="shared" si="75"/>
        <v>#NUM!</v>
      </c>
      <c r="D213" s="146" t="e">
        <f t="shared" si="85"/>
        <v>#NUM!</v>
      </c>
      <c r="E213" s="146" t="e">
        <f t="shared" si="76"/>
        <v>#NUM!</v>
      </c>
      <c r="F213" s="147" t="e">
        <f t="shared" si="86"/>
        <v>#NUM!</v>
      </c>
      <c r="G213" s="127"/>
      <c r="H213" s="40">
        <v>204</v>
      </c>
      <c r="I213" s="267">
        <f t="shared" si="96"/>
        <v>52475</v>
      </c>
      <c r="J213" s="145" t="e">
        <f t="shared" si="77"/>
        <v>#NUM!</v>
      </c>
      <c r="K213" s="146" t="e">
        <f t="shared" si="87"/>
        <v>#NUM!</v>
      </c>
      <c r="L213" s="148" t="e">
        <f t="shared" si="78"/>
        <v>#NUM!</v>
      </c>
      <c r="M213" s="147" t="e">
        <f t="shared" si="88"/>
        <v>#NUM!</v>
      </c>
      <c r="O213" s="40">
        <v>204</v>
      </c>
      <c r="P213" s="267">
        <f t="shared" si="97"/>
        <v>52475</v>
      </c>
      <c r="Q213" s="145" t="e">
        <f t="shared" si="79"/>
        <v>#NUM!</v>
      </c>
      <c r="R213" s="146" t="e">
        <f t="shared" si="89"/>
        <v>#NUM!</v>
      </c>
      <c r="S213" s="148" t="e">
        <f t="shared" si="80"/>
        <v>#NUM!</v>
      </c>
      <c r="T213" s="147" t="e">
        <f t="shared" si="90"/>
        <v>#NUM!</v>
      </c>
      <c r="V213" s="40">
        <v>204</v>
      </c>
      <c r="W213" s="267">
        <f t="shared" si="98"/>
        <v>52475</v>
      </c>
      <c r="X213" s="145" t="e">
        <f t="shared" si="81"/>
        <v>#NUM!</v>
      </c>
      <c r="Y213" s="146" t="e">
        <f t="shared" si="91"/>
        <v>#NUM!</v>
      </c>
      <c r="Z213" s="148" t="e">
        <f t="shared" si="82"/>
        <v>#NUM!</v>
      </c>
      <c r="AA213" s="147" t="e">
        <f t="shared" si="92"/>
        <v>#NUM!</v>
      </c>
      <c r="AC213" s="40">
        <v>204</v>
      </c>
      <c r="AD213" s="267">
        <f t="shared" si="99"/>
        <v>52475</v>
      </c>
      <c r="AE213" s="145" t="e">
        <f t="shared" si="83"/>
        <v>#VALUE!</v>
      </c>
      <c r="AF213" s="146" t="e">
        <f t="shared" si="93"/>
        <v>#VALUE!</v>
      </c>
      <c r="AG213" s="148" t="e">
        <f t="shared" si="84"/>
        <v>#VALUE!</v>
      </c>
      <c r="AH213" s="147" t="e">
        <f t="shared" si="94"/>
        <v>#VALUE!</v>
      </c>
    </row>
    <row r="214" spans="1:34" x14ac:dyDescent="0.45">
      <c r="A214" s="47">
        <v>205</v>
      </c>
      <c r="B214" s="34">
        <f t="shared" si="95"/>
        <v>52505</v>
      </c>
      <c r="C214" s="152" t="e">
        <f t="shared" si="75"/>
        <v>#NUM!</v>
      </c>
      <c r="D214" s="138" t="e">
        <f t="shared" si="85"/>
        <v>#NUM!</v>
      </c>
      <c r="E214" s="138" t="e">
        <f t="shared" si="76"/>
        <v>#NUM!</v>
      </c>
      <c r="F214" s="139" t="e">
        <f t="shared" si="86"/>
        <v>#NUM!</v>
      </c>
      <c r="G214" s="127"/>
      <c r="H214" s="26">
        <v>205</v>
      </c>
      <c r="I214" s="34">
        <f t="shared" si="96"/>
        <v>52505</v>
      </c>
      <c r="J214" s="137" t="e">
        <f t="shared" si="77"/>
        <v>#NUM!</v>
      </c>
      <c r="K214" s="138" t="e">
        <f t="shared" si="87"/>
        <v>#NUM!</v>
      </c>
      <c r="L214" s="140" t="e">
        <f t="shared" si="78"/>
        <v>#NUM!</v>
      </c>
      <c r="M214" s="139" t="e">
        <f t="shared" si="88"/>
        <v>#NUM!</v>
      </c>
      <c r="O214" s="26">
        <v>205</v>
      </c>
      <c r="P214" s="34">
        <f t="shared" si="97"/>
        <v>52505</v>
      </c>
      <c r="Q214" s="137" t="e">
        <f t="shared" si="79"/>
        <v>#NUM!</v>
      </c>
      <c r="R214" s="138" t="e">
        <f t="shared" si="89"/>
        <v>#NUM!</v>
      </c>
      <c r="S214" s="140" t="e">
        <f t="shared" si="80"/>
        <v>#NUM!</v>
      </c>
      <c r="T214" s="139" t="e">
        <f t="shared" si="90"/>
        <v>#NUM!</v>
      </c>
      <c r="V214" s="26">
        <v>205</v>
      </c>
      <c r="W214" s="34">
        <f t="shared" si="98"/>
        <v>52505</v>
      </c>
      <c r="X214" s="137" t="e">
        <f t="shared" si="81"/>
        <v>#NUM!</v>
      </c>
      <c r="Y214" s="138" t="e">
        <f t="shared" si="91"/>
        <v>#NUM!</v>
      </c>
      <c r="Z214" s="140" t="e">
        <f t="shared" si="82"/>
        <v>#NUM!</v>
      </c>
      <c r="AA214" s="139" t="e">
        <f t="shared" si="92"/>
        <v>#NUM!</v>
      </c>
      <c r="AC214" s="26">
        <v>205</v>
      </c>
      <c r="AD214" s="34">
        <f t="shared" si="99"/>
        <v>52505</v>
      </c>
      <c r="AE214" s="137" t="e">
        <f t="shared" si="83"/>
        <v>#VALUE!</v>
      </c>
      <c r="AF214" s="138" t="e">
        <f t="shared" si="93"/>
        <v>#VALUE!</v>
      </c>
      <c r="AG214" s="140" t="e">
        <f t="shared" si="84"/>
        <v>#VALUE!</v>
      </c>
      <c r="AH214" s="139" t="e">
        <f t="shared" si="94"/>
        <v>#VALUE!</v>
      </c>
    </row>
    <row r="215" spans="1:34" x14ac:dyDescent="0.45">
      <c r="A215" s="47">
        <v>206</v>
      </c>
      <c r="B215" s="34">
        <f t="shared" si="95"/>
        <v>52536</v>
      </c>
      <c r="C215" s="150" t="e">
        <f t="shared" si="75"/>
        <v>#NUM!</v>
      </c>
      <c r="D215" s="142" t="e">
        <f t="shared" si="85"/>
        <v>#NUM!</v>
      </c>
      <c r="E215" s="142" t="e">
        <f t="shared" si="76"/>
        <v>#NUM!</v>
      </c>
      <c r="F215" s="143" t="e">
        <f t="shared" si="86"/>
        <v>#NUM!</v>
      </c>
      <c r="G215" s="127"/>
      <c r="H215" s="33">
        <v>206</v>
      </c>
      <c r="I215" s="34">
        <f t="shared" si="96"/>
        <v>52536</v>
      </c>
      <c r="J215" s="141" t="e">
        <f t="shared" si="77"/>
        <v>#NUM!</v>
      </c>
      <c r="K215" s="142" t="e">
        <f t="shared" si="87"/>
        <v>#NUM!</v>
      </c>
      <c r="L215" s="144" t="e">
        <f t="shared" si="78"/>
        <v>#NUM!</v>
      </c>
      <c r="M215" s="143" t="e">
        <f t="shared" si="88"/>
        <v>#NUM!</v>
      </c>
      <c r="O215" s="33">
        <v>206</v>
      </c>
      <c r="P215" s="34">
        <f t="shared" si="97"/>
        <v>52536</v>
      </c>
      <c r="Q215" s="141" t="e">
        <f t="shared" si="79"/>
        <v>#NUM!</v>
      </c>
      <c r="R215" s="142" t="e">
        <f t="shared" si="89"/>
        <v>#NUM!</v>
      </c>
      <c r="S215" s="144" t="e">
        <f t="shared" si="80"/>
        <v>#NUM!</v>
      </c>
      <c r="T215" s="143" t="e">
        <f t="shared" si="90"/>
        <v>#NUM!</v>
      </c>
      <c r="V215" s="33">
        <v>206</v>
      </c>
      <c r="W215" s="34">
        <f t="shared" si="98"/>
        <v>52536</v>
      </c>
      <c r="X215" s="141" t="e">
        <f t="shared" si="81"/>
        <v>#NUM!</v>
      </c>
      <c r="Y215" s="142" t="e">
        <f t="shared" si="91"/>
        <v>#NUM!</v>
      </c>
      <c r="Z215" s="144" t="e">
        <f t="shared" si="82"/>
        <v>#NUM!</v>
      </c>
      <c r="AA215" s="143" t="e">
        <f t="shared" si="92"/>
        <v>#NUM!</v>
      </c>
      <c r="AC215" s="33">
        <v>206</v>
      </c>
      <c r="AD215" s="34">
        <f t="shared" si="99"/>
        <v>52536</v>
      </c>
      <c r="AE215" s="141" t="e">
        <f t="shared" si="83"/>
        <v>#VALUE!</v>
      </c>
      <c r="AF215" s="142" t="e">
        <f t="shared" si="93"/>
        <v>#VALUE!</v>
      </c>
      <c r="AG215" s="144" t="e">
        <f t="shared" si="84"/>
        <v>#VALUE!</v>
      </c>
      <c r="AH215" s="143" t="e">
        <f t="shared" si="94"/>
        <v>#VALUE!</v>
      </c>
    </row>
    <row r="216" spans="1:34" x14ac:dyDescent="0.45">
      <c r="A216" s="47">
        <v>207</v>
      </c>
      <c r="B216" s="34">
        <f t="shared" si="95"/>
        <v>52566</v>
      </c>
      <c r="C216" s="150" t="e">
        <f t="shared" si="75"/>
        <v>#NUM!</v>
      </c>
      <c r="D216" s="142" t="e">
        <f t="shared" si="85"/>
        <v>#NUM!</v>
      </c>
      <c r="E216" s="142" t="e">
        <f t="shared" si="76"/>
        <v>#NUM!</v>
      </c>
      <c r="F216" s="143" t="e">
        <f t="shared" si="86"/>
        <v>#NUM!</v>
      </c>
      <c r="G216" s="127"/>
      <c r="H216" s="33">
        <v>207</v>
      </c>
      <c r="I216" s="34">
        <f t="shared" si="96"/>
        <v>52566</v>
      </c>
      <c r="J216" s="141" t="e">
        <f t="shared" si="77"/>
        <v>#NUM!</v>
      </c>
      <c r="K216" s="142" t="e">
        <f t="shared" si="87"/>
        <v>#NUM!</v>
      </c>
      <c r="L216" s="144" t="e">
        <f t="shared" si="78"/>
        <v>#NUM!</v>
      </c>
      <c r="M216" s="143" t="e">
        <f t="shared" si="88"/>
        <v>#NUM!</v>
      </c>
      <c r="O216" s="33">
        <v>207</v>
      </c>
      <c r="P216" s="34">
        <f t="shared" si="97"/>
        <v>52566</v>
      </c>
      <c r="Q216" s="141" t="e">
        <f t="shared" si="79"/>
        <v>#NUM!</v>
      </c>
      <c r="R216" s="142" t="e">
        <f t="shared" si="89"/>
        <v>#NUM!</v>
      </c>
      <c r="S216" s="144" t="e">
        <f t="shared" si="80"/>
        <v>#NUM!</v>
      </c>
      <c r="T216" s="143" t="e">
        <f t="shared" si="90"/>
        <v>#NUM!</v>
      </c>
      <c r="V216" s="33">
        <v>207</v>
      </c>
      <c r="W216" s="34">
        <f t="shared" si="98"/>
        <v>52566</v>
      </c>
      <c r="X216" s="141" t="e">
        <f t="shared" si="81"/>
        <v>#NUM!</v>
      </c>
      <c r="Y216" s="142" t="e">
        <f t="shared" si="91"/>
        <v>#NUM!</v>
      </c>
      <c r="Z216" s="144" t="e">
        <f t="shared" si="82"/>
        <v>#NUM!</v>
      </c>
      <c r="AA216" s="143" t="e">
        <f t="shared" si="92"/>
        <v>#NUM!</v>
      </c>
      <c r="AC216" s="33">
        <v>207</v>
      </c>
      <c r="AD216" s="34">
        <f t="shared" si="99"/>
        <v>52566</v>
      </c>
      <c r="AE216" s="141" t="e">
        <f t="shared" si="83"/>
        <v>#VALUE!</v>
      </c>
      <c r="AF216" s="142" t="e">
        <f t="shared" si="93"/>
        <v>#VALUE!</v>
      </c>
      <c r="AG216" s="144" t="e">
        <f t="shared" si="84"/>
        <v>#VALUE!</v>
      </c>
      <c r="AH216" s="143" t="e">
        <f t="shared" si="94"/>
        <v>#VALUE!</v>
      </c>
    </row>
    <row r="217" spans="1:34" x14ac:dyDescent="0.45">
      <c r="A217" s="47">
        <v>208</v>
      </c>
      <c r="B217" s="34">
        <f t="shared" si="95"/>
        <v>52597</v>
      </c>
      <c r="C217" s="150" t="e">
        <f t="shared" si="75"/>
        <v>#NUM!</v>
      </c>
      <c r="D217" s="142" t="e">
        <f t="shared" si="85"/>
        <v>#NUM!</v>
      </c>
      <c r="E217" s="142" t="e">
        <f t="shared" si="76"/>
        <v>#NUM!</v>
      </c>
      <c r="F217" s="143" t="e">
        <f t="shared" si="86"/>
        <v>#NUM!</v>
      </c>
      <c r="G217" s="127"/>
      <c r="H217" s="33">
        <v>208</v>
      </c>
      <c r="I217" s="34">
        <f t="shared" si="96"/>
        <v>52597</v>
      </c>
      <c r="J217" s="141" t="e">
        <f t="shared" si="77"/>
        <v>#NUM!</v>
      </c>
      <c r="K217" s="142" t="e">
        <f t="shared" si="87"/>
        <v>#NUM!</v>
      </c>
      <c r="L217" s="144" t="e">
        <f t="shared" si="78"/>
        <v>#NUM!</v>
      </c>
      <c r="M217" s="143" t="e">
        <f t="shared" si="88"/>
        <v>#NUM!</v>
      </c>
      <c r="O217" s="33">
        <v>208</v>
      </c>
      <c r="P217" s="34">
        <f t="shared" si="97"/>
        <v>52597</v>
      </c>
      <c r="Q217" s="141" t="e">
        <f t="shared" si="79"/>
        <v>#NUM!</v>
      </c>
      <c r="R217" s="142" t="e">
        <f t="shared" si="89"/>
        <v>#NUM!</v>
      </c>
      <c r="S217" s="144" t="e">
        <f t="shared" si="80"/>
        <v>#NUM!</v>
      </c>
      <c r="T217" s="143" t="e">
        <f t="shared" si="90"/>
        <v>#NUM!</v>
      </c>
      <c r="V217" s="33">
        <v>208</v>
      </c>
      <c r="W217" s="34">
        <f t="shared" si="98"/>
        <v>52597</v>
      </c>
      <c r="X217" s="141" t="e">
        <f t="shared" si="81"/>
        <v>#NUM!</v>
      </c>
      <c r="Y217" s="142" t="e">
        <f t="shared" si="91"/>
        <v>#NUM!</v>
      </c>
      <c r="Z217" s="144" t="e">
        <f t="shared" si="82"/>
        <v>#NUM!</v>
      </c>
      <c r="AA217" s="143" t="e">
        <f t="shared" si="92"/>
        <v>#NUM!</v>
      </c>
      <c r="AC217" s="33">
        <v>208</v>
      </c>
      <c r="AD217" s="34">
        <f t="shared" si="99"/>
        <v>52597</v>
      </c>
      <c r="AE217" s="141" t="e">
        <f t="shared" si="83"/>
        <v>#VALUE!</v>
      </c>
      <c r="AF217" s="142" t="e">
        <f t="shared" si="93"/>
        <v>#VALUE!</v>
      </c>
      <c r="AG217" s="144" t="e">
        <f t="shared" si="84"/>
        <v>#VALUE!</v>
      </c>
      <c r="AH217" s="143" t="e">
        <f t="shared" si="94"/>
        <v>#VALUE!</v>
      </c>
    </row>
    <row r="218" spans="1:34" x14ac:dyDescent="0.45">
      <c r="A218" s="47">
        <v>209</v>
      </c>
      <c r="B218" s="34">
        <f t="shared" si="95"/>
        <v>52628</v>
      </c>
      <c r="C218" s="150" t="e">
        <f t="shared" si="75"/>
        <v>#NUM!</v>
      </c>
      <c r="D218" s="142" t="e">
        <f t="shared" si="85"/>
        <v>#NUM!</v>
      </c>
      <c r="E218" s="142" t="e">
        <f t="shared" si="76"/>
        <v>#NUM!</v>
      </c>
      <c r="F218" s="143" t="e">
        <f t="shared" si="86"/>
        <v>#NUM!</v>
      </c>
      <c r="G218" s="127"/>
      <c r="H218" s="33">
        <v>209</v>
      </c>
      <c r="I218" s="34">
        <f t="shared" si="96"/>
        <v>52628</v>
      </c>
      <c r="J218" s="141" t="e">
        <f t="shared" si="77"/>
        <v>#NUM!</v>
      </c>
      <c r="K218" s="142" t="e">
        <f t="shared" si="87"/>
        <v>#NUM!</v>
      </c>
      <c r="L218" s="144" t="e">
        <f t="shared" si="78"/>
        <v>#NUM!</v>
      </c>
      <c r="M218" s="143" t="e">
        <f t="shared" si="88"/>
        <v>#NUM!</v>
      </c>
      <c r="O218" s="33">
        <v>209</v>
      </c>
      <c r="P218" s="34">
        <f t="shared" si="97"/>
        <v>52628</v>
      </c>
      <c r="Q218" s="141" t="e">
        <f t="shared" si="79"/>
        <v>#NUM!</v>
      </c>
      <c r="R218" s="142" t="e">
        <f t="shared" si="89"/>
        <v>#NUM!</v>
      </c>
      <c r="S218" s="144" t="e">
        <f t="shared" si="80"/>
        <v>#NUM!</v>
      </c>
      <c r="T218" s="143" t="e">
        <f t="shared" si="90"/>
        <v>#NUM!</v>
      </c>
      <c r="V218" s="33">
        <v>209</v>
      </c>
      <c r="W218" s="34">
        <f t="shared" si="98"/>
        <v>52628</v>
      </c>
      <c r="X218" s="141" t="e">
        <f t="shared" si="81"/>
        <v>#NUM!</v>
      </c>
      <c r="Y218" s="142" t="e">
        <f t="shared" si="91"/>
        <v>#NUM!</v>
      </c>
      <c r="Z218" s="144" t="e">
        <f t="shared" si="82"/>
        <v>#NUM!</v>
      </c>
      <c r="AA218" s="143" t="e">
        <f t="shared" si="92"/>
        <v>#NUM!</v>
      </c>
      <c r="AC218" s="33">
        <v>209</v>
      </c>
      <c r="AD218" s="34">
        <f t="shared" si="99"/>
        <v>52628</v>
      </c>
      <c r="AE218" s="141" t="e">
        <f t="shared" si="83"/>
        <v>#VALUE!</v>
      </c>
      <c r="AF218" s="142" t="e">
        <f t="shared" si="93"/>
        <v>#VALUE!</v>
      </c>
      <c r="AG218" s="144" t="e">
        <f t="shared" si="84"/>
        <v>#VALUE!</v>
      </c>
      <c r="AH218" s="143" t="e">
        <f t="shared" si="94"/>
        <v>#VALUE!</v>
      </c>
    </row>
    <row r="219" spans="1:34" x14ac:dyDescent="0.45">
      <c r="A219" s="47">
        <v>210</v>
      </c>
      <c r="B219" s="34">
        <f t="shared" si="95"/>
        <v>52657</v>
      </c>
      <c r="C219" s="150" t="e">
        <f t="shared" si="75"/>
        <v>#NUM!</v>
      </c>
      <c r="D219" s="142" t="e">
        <f t="shared" si="85"/>
        <v>#NUM!</v>
      </c>
      <c r="E219" s="142" t="e">
        <f t="shared" si="76"/>
        <v>#NUM!</v>
      </c>
      <c r="F219" s="143" t="e">
        <f t="shared" si="86"/>
        <v>#NUM!</v>
      </c>
      <c r="G219" s="127"/>
      <c r="H219" s="33">
        <v>210</v>
      </c>
      <c r="I219" s="34">
        <f t="shared" si="96"/>
        <v>52657</v>
      </c>
      <c r="J219" s="141" t="e">
        <f t="shared" si="77"/>
        <v>#NUM!</v>
      </c>
      <c r="K219" s="142" t="e">
        <f t="shared" si="87"/>
        <v>#NUM!</v>
      </c>
      <c r="L219" s="144" t="e">
        <f t="shared" si="78"/>
        <v>#NUM!</v>
      </c>
      <c r="M219" s="143" t="e">
        <f t="shared" si="88"/>
        <v>#NUM!</v>
      </c>
      <c r="O219" s="33">
        <v>210</v>
      </c>
      <c r="P219" s="34">
        <f t="shared" si="97"/>
        <v>52657</v>
      </c>
      <c r="Q219" s="141" t="e">
        <f t="shared" si="79"/>
        <v>#NUM!</v>
      </c>
      <c r="R219" s="142" t="e">
        <f t="shared" si="89"/>
        <v>#NUM!</v>
      </c>
      <c r="S219" s="144" t="e">
        <f t="shared" si="80"/>
        <v>#NUM!</v>
      </c>
      <c r="T219" s="143" t="e">
        <f t="shared" si="90"/>
        <v>#NUM!</v>
      </c>
      <c r="V219" s="33">
        <v>210</v>
      </c>
      <c r="W219" s="34">
        <f t="shared" si="98"/>
        <v>52657</v>
      </c>
      <c r="X219" s="141" t="e">
        <f t="shared" si="81"/>
        <v>#NUM!</v>
      </c>
      <c r="Y219" s="142" t="e">
        <f t="shared" si="91"/>
        <v>#NUM!</v>
      </c>
      <c r="Z219" s="144" t="e">
        <f t="shared" si="82"/>
        <v>#NUM!</v>
      </c>
      <c r="AA219" s="143" t="e">
        <f t="shared" si="92"/>
        <v>#NUM!</v>
      </c>
      <c r="AC219" s="33">
        <v>210</v>
      </c>
      <c r="AD219" s="34">
        <f t="shared" si="99"/>
        <v>52657</v>
      </c>
      <c r="AE219" s="141" t="e">
        <f t="shared" si="83"/>
        <v>#VALUE!</v>
      </c>
      <c r="AF219" s="142" t="e">
        <f t="shared" si="93"/>
        <v>#VALUE!</v>
      </c>
      <c r="AG219" s="144" t="e">
        <f t="shared" si="84"/>
        <v>#VALUE!</v>
      </c>
      <c r="AH219" s="143" t="e">
        <f t="shared" si="94"/>
        <v>#VALUE!</v>
      </c>
    </row>
    <row r="220" spans="1:34" x14ac:dyDescent="0.45">
      <c r="A220" s="47">
        <v>211</v>
      </c>
      <c r="B220" s="34">
        <f t="shared" si="95"/>
        <v>52688</v>
      </c>
      <c r="C220" s="150" t="e">
        <f t="shared" si="75"/>
        <v>#NUM!</v>
      </c>
      <c r="D220" s="142" t="e">
        <f t="shared" si="85"/>
        <v>#NUM!</v>
      </c>
      <c r="E220" s="142" t="e">
        <f t="shared" si="76"/>
        <v>#NUM!</v>
      </c>
      <c r="F220" s="143" t="e">
        <f t="shared" si="86"/>
        <v>#NUM!</v>
      </c>
      <c r="G220" s="127"/>
      <c r="H220" s="33">
        <v>211</v>
      </c>
      <c r="I220" s="34">
        <f t="shared" si="96"/>
        <v>52688</v>
      </c>
      <c r="J220" s="141" t="e">
        <f t="shared" si="77"/>
        <v>#NUM!</v>
      </c>
      <c r="K220" s="142" t="e">
        <f t="shared" si="87"/>
        <v>#NUM!</v>
      </c>
      <c r="L220" s="144" t="e">
        <f t="shared" si="78"/>
        <v>#NUM!</v>
      </c>
      <c r="M220" s="143" t="e">
        <f t="shared" si="88"/>
        <v>#NUM!</v>
      </c>
      <c r="O220" s="33">
        <v>211</v>
      </c>
      <c r="P220" s="34">
        <f t="shared" si="97"/>
        <v>52688</v>
      </c>
      <c r="Q220" s="141" t="e">
        <f t="shared" si="79"/>
        <v>#NUM!</v>
      </c>
      <c r="R220" s="142" t="e">
        <f t="shared" si="89"/>
        <v>#NUM!</v>
      </c>
      <c r="S220" s="144" t="e">
        <f t="shared" si="80"/>
        <v>#NUM!</v>
      </c>
      <c r="T220" s="143" t="e">
        <f t="shared" si="90"/>
        <v>#NUM!</v>
      </c>
      <c r="V220" s="33">
        <v>211</v>
      </c>
      <c r="W220" s="34">
        <f t="shared" si="98"/>
        <v>52688</v>
      </c>
      <c r="X220" s="141" t="e">
        <f t="shared" si="81"/>
        <v>#NUM!</v>
      </c>
      <c r="Y220" s="142" t="e">
        <f t="shared" si="91"/>
        <v>#NUM!</v>
      </c>
      <c r="Z220" s="144" t="e">
        <f t="shared" si="82"/>
        <v>#NUM!</v>
      </c>
      <c r="AA220" s="143" t="e">
        <f t="shared" si="92"/>
        <v>#NUM!</v>
      </c>
      <c r="AC220" s="33">
        <v>211</v>
      </c>
      <c r="AD220" s="34">
        <f t="shared" si="99"/>
        <v>52688</v>
      </c>
      <c r="AE220" s="141" t="e">
        <f t="shared" si="83"/>
        <v>#VALUE!</v>
      </c>
      <c r="AF220" s="142" t="e">
        <f t="shared" si="93"/>
        <v>#VALUE!</v>
      </c>
      <c r="AG220" s="144" t="e">
        <f t="shared" si="84"/>
        <v>#VALUE!</v>
      </c>
      <c r="AH220" s="143" t="e">
        <f t="shared" si="94"/>
        <v>#VALUE!</v>
      </c>
    </row>
    <row r="221" spans="1:34" x14ac:dyDescent="0.45">
      <c r="A221" s="47">
        <v>212</v>
      </c>
      <c r="B221" s="34">
        <f t="shared" si="95"/>
        <v>52718</v>
      </c>
      <c r="C221" s="150" t="e">
        <f t="shared" si="75"/>
        <v>#NUM!</v>
      </c>
      <c r="D221" s="142" t="e">
        <f t="shared" si="85"/>
        <v>#NUM!</v>
      </c>
      <c r="E221" s="142" t="e">
        <f t="shared" si="76"/>
        <v>#NUM!</v>
      </c>
      <c r="F221" s="143" t="e">
        <f t="shared" si="86"/>
        <v>#NUM!</v>
      </c>
      <c r="G221" s="127"/>
      <c r="H221" s="33">
        <v>212</v>
      </c>
      <c r="I221" s="34">
        <f t="shared" si="96"/>
        <v>52718</v>
      </c>
      <c r="J221" s="141" t="e">
        <f t="shared" si="77"/>
        <v>#NUM!</v>
      </c>
      <c r="K221" s="142" t="e">
        <f t="shared" si="87"/>
        <v>#NUM!</v>
      </c>
      <c r="L221" s="144" t="e">
        <f t="shared" si="78"/>
        <v>#NUM!</v>
      </c>
      <c r="M221" s="143" t="e">
        <f t="shared" si="88"/>
        <v>#NUM!</v>
      </c>
      <c r="O221" s="33">
        <v>212</v>
      </c>
      <c r="P221" s="34">
        <f t="shared" si="97"/>
        <v>52718</v>
      </c>
      <c r="Q221" s="141" t="e">
        <f t="shared" si="79"/>
        <v>#NUM!</v>
      </c>
      <c r="R221" s="142" t="e">
        <f t="shared" si="89"/>
        <v>#NUM!</v>
      </c>
      <c r="S221" s="144" t="e">
        <f t="shared" si="80"/>
        <v>#NUM!</v>
      </c>
      <c r="T221" s="143" t="e">
        <f t="shared" si="90"/>
        <v>#NUM!</v>
      </c>
      <c r="V221" s="33">
        <v>212</v>
      </c>
      <c r="W221" s="34">
        <f t="shared" si="98"/>
        <v>52718</v>
      </c>
      <c r="X221" s="141" t="e">
        <f t="shared" si="81"/>
        <v>#NUM!</v>
      </c>
      <c r="Y221" s="142" t="e">
        <f t="shared" si="91"/>
        <v>#NUM!</v>
      </c>
      <c r="Z221" s="144" t="e">
        <f t="shared" si="82"/>
        <v>#NUM!</v>
      </c>
      <c r="AA221" s="143" t="e">
        <f t="shared" si="92"/>
        <v>#NUM!</v>
      </c>
      <c r="AC221" s="33">
        <v>212</v>
      </c>
      <c r="AD221" s="34">
        <f t="shared" si="99"/>
        <v>52718</v>
      </c>
      <c r="AE221" s="141" t="e">
        <f t="shared" si="83"/>
        <v>#VALUE!</v>
      </c>
      <c r="AF221" s="142" t="e">
        <f t="shared" si="93"/>
        <v>#VALUE!</v>
      </c>
      <c r="AG221" s="144" t="e">
        <f t="shared" si="84"/>
        <v>#VALUE!</v>
      </c>
      <c r="AH221" s="143" t="e">
        <f t="shared" si="94"/>
        <v>#VALUE!</v>
      </c>
    </row>
    <row r="222" spans="1:34" x14ac:dyDescent="0.45">
      <c r="A222" s="47">
        <v>213</v>
      </c>
      <c r="B222" s="34">
        <f t="shared" si="95"/>
        <v>52749</v>
      </c>
      <c r="C222" s="150" t="e">
        <f t="shared" si="75"/>
        <v>#NUM!</v>
      </c>
      <c r="D222" s="142" t="e">
        <f t="shared" si="85"/>
        <v>#NUM!</v>
      </c>
      <c r="E222" s="142" t="e">
        <f t="shared" si="76"/>
        <v>#NUM!</v>
      </c>
      <c r="F222" s="143" t="e">
        <f t="shared" si="86"/>
        <v>#NUM!</v>
      </c>
      <c r="G222" s="127"/>
      <c r="H222" s="33">
        <v>213</v>
      </c>
      <c r="I222" s="34">
        <f t="shared" si="96"/>
        <v>52749</v>
      </c>
      <c r="J222" s="141" t="e">
        <f t="shared" si="77"/>
        <v>#NUM!</v>
      </c>
      <c r="K222" s="142" t="e">
        <f t="shared" si="87"/>
        <v>#NUM!</v>
      </c>
      <c r="L222" s="144" t="e">
        <f t="shared" si="78"/>
        <v>#NUM!</v>
      </c>
      <c r="M222" s="143" t="e">
        <f t="shared" si="88"/>
        <v>#NUM!</v>
      </c>
      <c r="O222" s="33">
        <v>213</v>
      </c>
      <c r="P222" s="34">
        <f t="shared" si="97"/>
        <v>52749</v>
      </c>
      <c r="Q222" s="141" t="e">
        <f t="shared" si="79"/>
        <v>#NUM!</v>
      </c>
      <c r="R222" s="142" t="e">
        <f t="shared" si="89"/>
        <v>#NUM!</v>
      </c>
      <c r="S222" s="144" t="e">
        <f t="shared" si="80"/>
        <v>#NUM!</v>
      </c>
      <c r="T222" s="143" t="e">
        <f t="shared" si="90"/>
        <v>#NUM!</v>
      </c>
      <c r="V222" s="33">
        <v>213</v>
      </c>
      <c r="W222" s="34">
        <f t="shared" si="98"/>
        <v>52749</v>
      </c>
      <c r="X222" s="141" t="e">
        <f t="shared" si="81"/>
        <v>#NUM!</v>
      </c>
      <c r="Y222" s="142" t="e">
        <f t="shared" si="91"/>
        <v>#NUM!</v>
      </c>
      <c r="Z222" s="144" t="e">
        <f t="shared" si="82"/>
        <v>#NUM!</v>
      </c>
      <c r="AA222" s="143" t="e">
        <f t="shared" si="92"/>
        <v>#NUM!</v>
      </c>
      <c r="AC222" s="33">
        <v>213</v>
      </c>
      <c r="AD222" s="34">
        <f t="shared" si="99"/>
        <v>52749</v>
      </c>
      <c r="AE222" s="141" t="e">
        <f t="shared" si="83"/>
        <v>#VALUE!</v>
      </c>
      <c r="AF222" s="142" t="e">
        <f t="shared" si="93"/>
        <v>#VALUE!</v>
      </c>
      <c r="AG222" s="144" t="e">
        <f t="shared" si="84"/>
        <v>#VALUE!</v>
      </c>
      <c r="AH222" s="143" t="e">
        <f t="shared" si="94"/>
        <v>#VALUE!</v>
      </c>
    </row>
    <row r="223" spans="1:34" x14ac:dyDescent="0.45">
      <c r="A223" s="47">
        <v>214</v>
      </c>
      <c r="B223" s="34">
        <f t="shared" si="95"/>
        <v>52779</v>
      </c>
      <c r="C223" s="150" t="e">
        <f t="shared" si="75"/>
        <v>#NUM!</v>
      </c>
      <c r="D223" s="142" t="e">
        <f t="shared" si="85"/>
        <v>#NUM!</v>
      </c>
      <c r="E223" s="142" t="e">
        <f t="shared" si="76"/>
        <v>#NUM!</v>
      </c>
      <c r="F223" s="143" t="e">
        <f t="shared" si="86"/>
        <v>#NUM!</v>
      </c>
      <c r="G223" s="127"/>
      <c r="H223" s="33">
        <v>214</v>
      </c>
      <c r="I223" s="34">
        <f t="shared" si="96"/>
        <v>52779</v>
      </c>
      <c r="J223" s="141" t="e">
        <f t="shared" si="77"/>
        <v>#NUM!</v>
      </c>
      <c r="K223" s="142" t="e">
        <f t="shared" si="87"/>
        <v>#NUM!</v>
      </c>
      <c r="L223" s="144" t="e">
        <f t="shared" si="78"/>
        <v>#NUM!</v>
      </c>
      <c r="M223" s="143" t="e">
        <f t="shared" si="88"/>
        <v>#NUM!</v>
      </c>
      <c r="O223" s="33">
        <v>214</v>
      </c>
      <c r="P223" s="34">
        <f t="shared" si="97"/>
        <v>52779</v>
      </c>
      <c r="Q223" s="141" t="e">
        <f t="shared" si="79"/>
        <v>#NUM!</v>
      </c>
      <c r="R223" s="142" t="e">
        <f t="shared" si="89"/>
        <v>#NUM!</v>
      </c>
      <c r="S223" s="144" t="e">
        <f t="shared" si="80"/>
        <v>#NUM!</v>
      </c>
      <c r="T223" s="143" t="e">
        <f t="shared" si="90"/>
        <v>#NUM!</v>
      </c>
      <c r="V223" s="33">
        <v>214</v>
      </c>
      <c r="W223" s="34">
        <f t="shared" si="98"/>
        <v>52779</v>
      </c>
      <c r="X223" s="141" t="e">
        <f t="shared" si="81"/>
        <v>#NUM!</v>
      </c>
      <c r="Y223" s="142" t="e">
        <f t="shared" si="91"/>
        <v>#NUM!</v>
      </c>
      <c r="Z223" s="144" t="e">
        <f t="shared" si="82"/>
        <v>#NUM!</v>
      </c>
      <c r="AA223" s="143" t="e">
        <f t="shared" si="92"/>
        <v>#NUM!</v>
      </c>
      <c r="AC223" s="33">
        <v>214</v>
      </c>
      <c r="AD223" s="34">
        <f t="shared" si="99"/>
        <v>52779</v>
      </c>
      <c r="AE223" s="141" t="e">
        <f t="shared" si="83"/>
        <v>#VALUE!</v>
      </c>
      <c r="AF223" s="142" t="e">
        <f t="shared" si="93"/>
        <v>#VALUE!</v>
      </c>
      <c r="AG223" s="144" t="e">
        <f t="shared" si="84"/>
        <v>#VALUE!</v>
      </c>
      <c r="AH223" s="143" t="e">
        <f t="shared" si="94"/>
        <v>#VALUE!</v>
      </c>
    </row>
    <row r="224" spans="1:34" x14ac:dyDescent="0.45">
      <c r="A224" s="47">
        <v>215</v>
      </c>
      <c r="B224" s="34">
        <f t="shared" si="95"/>
        <v>52810</v>
      </c>
      <c r="C224" s="150" t="e">
        <f t="shared" si="75"/>
        <v>#NUM!</v>
      </c>
      <c r="D224" s="142" t="e">
        <f t="shared" si="85"/>
        <v>#NUM!</v>
      </c>
      <c r="E224" s="142" t="e">
        <f t="shared" si="76"/>
        <v>#NUM!</v>
      </c>
      <c r="F224" s="143" t="e">
        <f t="shared" si="86"/>
        <v>#NUM!</v>
      </c>
      <c r="G224" s="127"/>
      <c r="H224" s="33">
        <v>215</v>
      </c>
      <c r="I224" s="34">
        <f t="shared" si="96"/>
        <v>52810</v>
      </c>
      <c r="J224" s="141" t="e">
        <f t="shared" si="77"/>
        <v>#NUM!</v>
      </c>
      <c r="K224" s="142" t="e">
        <f t="shared" si="87"/>
        <v>#NUM!</v>
      </c>
      <c r="L224" s="144" t="e">
        <f t="shared" si="78"/>
        <v>#NUM!</v>
      </c>
      <c r="M224" s="143" t="e">
        <f t="shared" si="88"/>
        <v>#NUM!</v>
      </c>
      <c r="O224" s="33">
        <v>215</v>
      </c>
      <c r="P224" s="34">
        <f t="shared" si="97"/>
        <v>52810</v>
      </c>
      <c r="Q224" s="141" t="e">
        <f t="shared" si="79"/>
        <v>#NUM!</v>
      </c>
      <c r="R224" s="142" t="e">
        <f t="shared" si="89"/>
        <v>#NUM!</v>
      </c>
      <c r="S224" s="144" t="e">
        <f t="shared" si="80"/>
        <v>#NUM!</v>
      </c>
      <c r="T224" s="143" t="e">
        <f t="shared" si="90"/>
        <v>#NUM!</v>
      </c>
      <c r="V224" s="33">
        <v>215</v>
      </c>
      <c r="W224" s="34">
        <f t="shared" si="98"/>
        <v>52810</v>
      </c>
      <c r="X224" s="141" t="e">
        <f t="shared" si="81"/>
        <v>#NUM!</v>
      </c>
      <c r="Y224" s="142" t="e">
        <f t="shared" si="91"/>
        <v>#NUM!</v>
      </c>
      <c r="Z224" s="144" t="e">
        <f t="shared" si="82"/>
        <v>#NUM!</v>
      </c>
      <c r="AA224" s="143" t="e">
        <f t="shared" si="92"/>
        <v>#NUM!</v>
      </c>
      <c r="AC224" s="33">
        <v>215</v>
      </c>
      <c r="AD224" s="34">
        <f t="shared" si="99"/>
        <v>52810</v>
      </c>
      <c r="AE224" s="141" t="e">
        <f t="shared" si="83"/>
        <v>#VALUE!</v>
      </c>
      <c r="AF224" s="142" t="e">
        <f t="shared" si="93"/>
        <v>#VALUE!</v>
      </c>
      <c r="AG224" s="144" t="e">
        <f t="shared" si="84"/>
        <v>#VALUE!</v>
      </c>
      <c r="AH224" s="143" t="e">
        <f t="shared" si="94"/>
        <v>#VALUE!</v>
      </c>
    </row>
    <row r="225" spans="1:34" ht="14.65" thickBot="1" x14ac:dyDescent="0.5">
      <c r="A225" s="750">
        <v>216</v>
      </c>
      <c r="B225" s="267">
        <f t="shared" si="95"/>
        <v>52841</v>
      </c>
      <c r="C225" s="151" t="e">
        <f t="shared" si="75"/>
        <v>#NUM!</v>
      </c>
      <c r="D225" s="146" t="e">
        <f t="shared" si="85"/>
        <v>#NUM!</v>
      </c>
      <c r="E225" s="146" t="e">
        <f t="shared" si="76"/>
        <v>#NUM!</v>
      </c>
      <c r="F225" s="147" t="e">
        <f t="shared" si="86"/>
        <v>#NUM!</v>
      </c>
      <c r="G225" s="127"/>
      <c r="H225" s="40">
        <v>216</v>
      </c>
      <c r="I225" s="267">
        <f t="shared" si="96"/>
        <v>52841</v>
      </c>
      <c r="J225" s="145" t="e">
        <f t="shared" si="77"/>
        <v>#NUM!</v>
      </c>
      <c r="K225" s="146" t="e">
        <f t="shared" si="87"/>
        <v>#NUM!</v>
      </c>
      <c r="L225" s="148" t="e">
        <f t="shared" si="78"/>
        <v>#NUM!</v>
      </c>
      <c r="M225" s="147" t="e">
        <f t="shared" si="88"/>
        <v>#NUM!</v>
      </c>
      <c r="O225" s="40">
        <v>216</v>
      </c>
      <c r="P225" s="267">
        <f t="shared" si="97"/>
        <v>52841</v>
      </c>
      <c r="Q225" s="145" t="e">
        <f t="shared" si="79"/>
        <v>#NUM!</v>
      </c>
      <c r="R225" s="146" t="e">
        <f t="shared" si="89"/>
        <v>#NUM!</v>
      </c>
      <c r="S225" s="148" t="e">
        <f t="shared" si="80"/>
        <v>#NUM!</v>
      </c>
      <c r="T225" s="147" t="e">
        <f t="shared" si="90"/>
        <v>#NUM!</v>
      </c>
      <c r="V225" s="40">
        <v>216</v>
      </c>
      <c r="W225" s="267">
        <f t="shared" si="98"/>
        <v>52841</v>
      </c>
      <c r="X225" s="145" t="e">
        <f t="shared" si="81"/>
        <v>#NUM!</v>
      </c>
      <c r="Y225" s="146" t="e">
        <f t="shared" si="91"/>
        <v>#NUM!</v>
      </c>
      <c r="Z225" s="148" t="e">
        <f t="shared" si="82"/>
        <v>#NUM!</v>
      </c>
      <c r="AA225" s="147" t="e">
        <f t="shared" si="92"/>
        <v>#NUM!</v>
      </c>
      <c r="AC225" s="40">
        <v>216</v>
      </c>
      <c r="AD225" s="267">
        <f t="shared" si="99"/>
        <v>52841</v>
      </c>
      <c r="AE225" s="145" t="e">
        <f t="shared" si="83"/>
        <v>#VALUE!</v>
      </c>
      <c r="AF225" s="146" t="e">
        <f t="shared" si="93"/>
        <v>#VALUE!</v>
      </c>
      <c r="AG225" s="148" t="e">
        <f t="shared" si="84"/>
        <v>#VALUE!</v>
      </c>
      <c r="AH225" s="147" t="e">
        <f t="shared" si="94"/>
        <v>#VALUE!</v>
      </c>
    </row>
    <row r="226" spans="1:34" x14ac:dyDescent="0.45">
      <c r="A226" s="47">
        <v>217</v>
      </c>
      <c r="B226" s="34">
        <f t="shared" si="95"/>
        <v>52871</v>
      </c>
      <c r="C226" s="152" t="e">
        <f t="shared" si="75"/>
        <v>#NUM!</v>
      </c>
      <c r="D226" s="138" t="e">
        <f t="shared" si="85"/>
        <v>#NUM!</v>
      </c>
      <c r="E226" s="138" t="e">
        <f t="shared" si="76"/>
        <v>#NUM!</v>
      </c>
      <c r="F226" s="139" t="e">
        <f t="shared" si="86"/>
        <v>#NUM!</v>
      </c>
      <c r="G226" s="127"/>
      <c r="H226" s="26">
        <v>217</v>
      </c>
      <c r="I226" s="34">
        <f t="shared" si="96"/>
        <v>52871</v>
      </c>
      <c r="J226" s="137" t="e">
        <f t="shared" si="77"/>
        <v>#NUM!</v>
      </c>
      <c r="K226" s="138" t="e">
        <f t="shared" si="87"/>
        <v>#NUM!</v>
      </c>
      <c r="L226" s="140" t="e">
        <f t="shared" si="78"/>
        <v>#NUM!</v>
      </c>
      <c r="M226" s="139" t="e">
        <f t="shared" si="88"/>
        <v>#NUM!</v>
      </c>
      <c r="O226" s="26">
        <v>217</v>
      </c>
      <c r="P226" s="34">
        <f t="shared" si="97"/>
        <v>52871</v>
      </c>
      <c r="Q226" s="137" t="e">
        <f t="shared" si="79"/>
        <v>#NUM!</v>
      </c>
      <c r="R226" s="138" t="e">
        <f t="shared" si="89"/>
        <v>#NUM!</v>
      </c>
      <c r="S226" s="140" t="e">
        <f t="shared" si="80"/>
        <v>#NUM!</v>
      </c>
      <c r="T226" s="139" t="e">
        <f t="shared" si="90"/>
        <v>#NUM!</v>
      </c>
      <c r="V226" s="26">
        <v>217</v>
      </c>
      <c r="W226" s="34">
        <f t="shared" si="98"/>
        <v>52871</v>
      </c>
      <c r="X226" s="137" t="e">
        <f t="shared" si="81"/>
        <v>#NUM!</v>
      </c>
      <c r="Y226" s="138" t="e">
        <f t="shared" si="91"/>
        <v>#NUM!</v>
      </c>
      <c r="Z226" s="140" t="e">
        <f t="shared" si="82"/>
        <v>#NUM!</v>
      </c>
      <c r="AA226" s="139" t="e">
        <f t="shared" si="92"/>
        <v>#NUM!</v>
      </c>
      <c r="AC226" s="26">
        <v>217</v>
      </c>
      <c r="AD226" s="34">
        <f t="shared" si="99"/>
        <v>52871</v>
      </c>
      <c r="AE226" s="137" t="e">
        <f t="shared" si="83"/>
        <v>#VALUE!</v>
      </c>
      <c r="AF226" s="138" t="e">
        <f t="shared" si="93"/>
        <v>#VALUE!</v>
      </c>
      <c r="AG226" s="140" t="e">
        <f t="shared" si="84"/>
        <v>#VALUE!</v>
      </c>
      <c r="AH226" s="139" t="e">
        <f t="shared" si="94"/>
        <v>#VALUE!</v>
      </c>
    </row>
    <row r="227" spans="1:34" x14ac:dyDescent="0.45">
      <c r="A227" s="47">
        <v>218</v>
      </c>
      <c r="B227" s="34">
        <f t="shared" si="95"/>
        <v>52902</v>
      </c>
      <c r="C227" s="150" t="e">
        <f t="shared" si="75"/>
        <v>#NUM!</v>
      </c>
      <c r="D227" s="142" t="e">
        <f t="shared" si="85"/>
        <v>#NUM!</v>
      </c>
      <c r="E227" s="142" t="e">
        <f t="shared" si="76"/>
        <v>#NUM!</v>
      </c>
      <c r="F227" s="143" t="e">
        <f t="shared" si="86"/>
        <v>#NUM!</v>
      </c>
      <c r="G227" s="127"/>
      <c r="H227" s="33">
        <v>218</v>
      </c>
      <c r="I227" s="34">
        <f t="shared" si="96"/>
        <v>52902</v>
      </c>
      <c r="J227" s="141" t="e">
        <f t="shared" si="77"/>
        <v>#NUM!</v>
      </c>
      <c r="K227" s="142" t="e">
        <f t="shared" si="87"/>
        <v>#NUM!</v>
      </c>
      <c r="L227" s="144" t="e">
        <f t="shared" si="78"/>
        <v>#NUM!</v>
      </c>
      <c r="M227" s="143" t="e">
        <f t="shared" si="88"/>
        <v>#NUM!</v>
      </c>
      <c r="O227" s="33">
        <v>218</v>
      </c>
      <c r="P227" s="34">
        <f t="shared" si="97"/>
        <v>52902</v>
      </c>
      <c r="Q227" s="141" t="e">
        <f t="shared" si="79"/>
        <v>#NUM!</v>
      </c>
      <c r="R227" s="142" t="e">
        <f t="shared" si="89"/>
        <v>#NUM!</v>
      </c>
      <c r="S227" s="144" t="e">
        <f t="shared" si="80"/>
        <v>#NUM!</v>
      </c>
      <c r="T227" s="143" t="e">
        <f t="shared" si="90"/>
        <v>#NUM!</v>
      </c>
      <c r="V227" s="33">
        <v>218</v>
      </c>
      <c r="W227" s="34">
        <f t="shared" si="98"/>
        <v>52902</v>
      </c>
      <c r="X227" s="141" t="e">
        <f t="shared" si="81"/>
        <v>#NUM!</v>
      </c>
      <c r="Y227" s="142" t="e">
        <f t="shared" si="91"/>
        <v>#NUM!</v>
      </c>
      <c r="Z227" s="144" t="e">
        <f t="shared" si="82"/>
        <v>#NUM!</v>
      </c>
      <c r="AA227" s="143" t="e">
        <f t="shared" si="92"/>
        <v>#NUM!</v>
      </c>
      <c r="AC227" s="33">
        <v>218</v>
      </c>
      <c r="AD227" s="34">
        <f t="shared" si="99"/>
        <v>52902</v>
      </c>
      <c r="AE227" s="141" t="e">
        <f t="shared" si="83"/>
        <v>#VALUE!</v>
      </c>
      <c r="AF227" s="142" t="e">
        <f t="shared" si="93"/>
        <v>#VALUE!</v>
      </c>
      <c r="AG227" s="144" t="e">
        <f t="shared" si="84"/>
        <v>#VALUE!</v>
      </c>
      <c r="AH227" s="143" t="e">
        <f t="shared" si="94"/>
        <v>#VALUE!</v>
      </c>
    </row>
    <row r="228" spans="1:34" x14ac:dyDescent="0.45">
      <c r="A228" s="47">
        <v>219</v>
      </c>
      <c r="B228" s="34">
        <f t="shared" si="95"/>
        <v>52932</v>
      </c>
      <c r="C228" s="150" t="e">
        <f t="shared" si="75"/>
        <v>#NUM!</v>
      </c>
      <c r="D228" s="142" t="e">
        <f t="shared" si="85"/>
        <v>#NUM!</v>
      </c>
      <c r="E228" s="142" t="e">
        <f t="shared" si="76"/>
        <v>#NUM!</v>
      </c>
      <c r="F228" s="143" t="e">
        <f t="shared" si="86"/>
        <v>#NUM!</v>
      </c>
      <c r="G228" s="127"/>
      <c r="H228" s="33">
        <v>219</v>
      </c>
      <c r="I228" s="34">
        <f t="shared" si="96"/>
        <v>52932</v>
      </c>
      <c r="J228" s="141" t="e">
        <f t="shared" si="77"/>
        <v>#NUM!</v>
      </c>
      <c r="K228" s="142" t="e">
        <f t="shared" si="87"/>
        <v>#NUM!</v>
      </c>
      <c r="L228" s="144" t="e">
        <f t="shared" si="78"/>
        <v>#NUM!</v>
      </c>
      <c r="M228" s="143" t="e">
        <f t="shared" si="88"/>
        <v>#NUM!</v>
      </c>
      <c r="O228" s="33">
        <v>219</v>
      </c>
      <c r="P228" s="34">
        <f t="shared" si="97"/>
        <v>52932</v>
      </c>
      <c r="Q228" s="141" t="e">
        <f t="shared" si="79"/>
        <v>#NUM!</v>
      </c>
      <c r="R228" s="142" t="e">
        <f t="shared" si="89"/>
        <v>#NUM!</v>
      </c>
      <c r="S228" s="144" t="e">
        <f t="shared" si="80"/>
        <v>#NUM!</v>
      </c>
      <c r="T228" s="143" t="e">
        <f t="shared" si="90"/>
        <v>#NUM!</v>
      </c>
      <c r="V228" s="33">
        <v>219</v>
      </c>
      <c r="W228" s="34">
        <f t="shared" si="98"/>
        <v>52932</v>
      </c>
      <c r="X228" s="141" t="e">
        <f t="shared" si="81"/>
        <v>#NUM!</v>
      </c>
      <c r="Y228" s="142" t="e">
        <f t="shared" si="91"/>
        <v>#NUM!</v>
      </c>
      <c r="Z228" s="144" t="e">
        <f t="shared" si="82"/>
        <v>#NUM!</v>
      </c>
      <c r="AA228" s="143" t="e">
        <f t="shared" si="92"/>
        <v>#NUM!</v>
      </c>
      <c r="AC228" s="33">
        <v>219</v>
      </c>
      <c r="AD228" s="34">
        <f t="shared" si="99"/>
        <v>52932</v>
      </c>
      <c r="AE228" s="141" t="e">
        <f t="shared" si="83"/>
        <v>#VALUE!</v>
      </c>
      <c r="AF228" s="142" t="e">
        <f t="shared" si="93"/>
        <v>#VALUE!</v>
      </c>
      <c r="AG228" s="144" t="e">
        <f t="shared" si="84"/>
        <v>#VALUE!</v>
      </c>
      <c r="AH228" s="143" t="e">
        <f t="shared" si="94"/>
        <v>#VALUE!</v>
      </c>
    </row>
    <row r="229" spans="1:34" x14ac:dyDescent="0.45">
      <c r="A229" s="47">
        <v>220</v>
      </c>
      <c r="B229" s="34">
        <f t="shared" si="95"/>
        <v>52963</v>
      </c>
      <c r="C229" s="150" t="e">
        <f t="shared" si="75"/>
        <v>#NUM!</v>
      </c>
      <c r="D229" s="142" t="e">
        <f t="shared" si="85"/>
        <v>#NUM!</v>
      </c>
      <c r="E229" s="142" t="e">
        <f t="shared" si="76"/>
        <v>#NUM!</v>
      </c>
      <c r="F229" s="143" t="e">
        <f t="shared" si="86"/>
        <v>#NUM!</v>
      </c>
      <c r="G229" s="127"/>
      <c r="H229" s="33">
        <v>220</v>
      </c>
      <c r="I229" s="34">
        <f t="shared" si="96"/>
        <v>52963</v>
      </c>
      <c r="J229" s="141" t="e">
        <f t="shared" si="77"/>
        <v>#NUM!</v>
      </c>
      <c r="K229" s="142" t="e">
        <f t="shared" si="87"/>
        <v>#NUM!</v>
      </c>
      <c r="L229" s="144" t="e">
        <f t="shared" si="78"/>
        <v>#NUM!</v>
      </c>
      <c r="M229" s="143" t="e">
        <f t="shared" si="88"/>
        <v>#NUM!</v>
      </c>
      <c r="O229" s="33">
        <v>220</v>
      </c>
      <c r="P229" s="34">
        <f t="shared" si="97"/>
        <v>52963</v>
      </c>
      <c r="Q229" s="141" t="e">
        <f t="shared" si="79"/>
        <v>#NUM!</v>
      </c>
      <c r="R229" s="142" t="e">
        <f t="shared" si="89"/>
        <v>#NUM!</v>
      </c>
      <c r="S229" s="144" t="e">
        <f t="shared" si="80"/>
        <v>#NUM!</v>
      </c>
      <c r="T229" s="143" t="e">
        <f t="shared" si="90"/>
        <v>#NUM!</v>
      </c>
      <c r="V229" s="33">
        <v>220</v>
      </c>
      <c r="W229" s="34">
        <f t="shared" si="98"/>
        <v>52963</v>
      </c>
      <c r="X229" s="141" t="e">
        <f t="shared" si="81"/>
        <v>#NUM!</v>
      </c>
      <c r="Y229" s="142" t="e">
        <f t="shared" si="91"/>
        <v>#NUM!</v>
      </c>
      <c r="Z229" s="144" t="e">
        <f t="shared" si="82"/>
        <v>#NUM!</v>
      </c>
      <c r="AA229" s="143" t="e">
        <f t="shared" si="92"/>
        <v>#NUM!</v>
      </c>
      <c r="AC229" s="33">
        <v>220</v>
      </c>
      <c r="AD229" s="34">
        <f t="shared" si="99"/>
        <v>52963</v>
      </c>
      <c r="AE229" s="141" t="e">
        <f t="shared" si="83"/>
        <v>#VALUE!</v>
      </c>
      <c r="AF229" s="142" t="e">
        <f t="shared" si="93"/>
        <v>#VALUE!</v>
      </c>
      <c r="AG229" s="144" t="e">
        <f t="shared" si="84"/>
        <v>#VALUE!</v>
      </c>
      <c r="AH229" s="143" t="e">
        <f t="shared" si="94"/>
        <v>#VALUE!</v>
      </c>
    </row>
    <row r="230" spans="1:34" x14ac:dyDescent="0.45">
      <c r="A230" s="47">
        <v>221</v>
      </c>
      <c r="B230" s="34">
        <f t="shared" si="95"/>
        <v>52994</v>
      </c>
      <c r="C230" s="150" t="e">
        <f t="shared" si="75"/>
        <v>#NUM!</v>
      </c>
      <c r="D230" s="142" t="e">
        <f t="shared" si="85"/>
        <v>#NUM!</v>
      </c>
      <c r="E230" s="142" t="e">
        <f t="shared" si="76"/>
        <v>#NUM!</v>
      </c>
      <c r="F230" s="143" t="e">
        <f t="shared" si="86"/>
        <v>#NUM!</v>
      </c>
      <c r="G230" s="127"/>
      <c r="H230" s="33">
        <v>221</v>
      </c>
      <c r="I230" s="34">
        <f t="shared" si="96"/>
        <v>52994</v>
      </c>
      <c r="J230" s="141" t="e">
        <f t="shared" si="77"/>
        <v>#NUM!</v>
      </c>
      <c r="K230" s="142" t="e">
        <f t="shared" si="87"/>
        <v>#NUM!</v>
      </c>
      <c r="L230" s="144" t="e">
        <f t="shared" si="78"/>
        <v>#NUM!</v>
      </c>
      <c r="M230" s="143" t="e">
        <f t="shared" si="88"/>
        <v>#NUM!</v>
      </c>
      <c r="O230" s="33">
        <v>221</v>
      </c>
      <c r="P230" s="34">
        <f t="shared" si="97"/>
        <v>52994</v>
      </c>
      <c r="Q230" s="141" t="e">
        <f t="shared" si="79"/>
        <v>#NUM!</v>
      </c>
      <c r="R230" s="142" t="e">
        <f t="shared" si="89"/>
        <v>#NUM!</v>
      </c>
      <c r="S230" s="144" t="e">
        <f t="shared" si="80"/>
        <v>#NUM!</v>
      </c>
      <c r="T230" s="143" t="e">
        <f t="shared" si="90"/>
        <v>#NUM!</v>
      </c>
      <c r="V230" s="33">
        <v>221</v>
      </c>
      <c r="W230" s="34">
        <f t="shared" si="98"/>
        <v>52994</v>
      </c>
      <c r="X230" s="141" t="e">
        <f t="shared" si="81"/>
        <v>#NUM!</v>
      </c>
      <c r="Y230" s="142" t="e">
        <f t="shared" si="91"/>
        <v>#NUM!</v>
      </c>
      <c r="Z230" s="144" t="e">
        <f t="shared" si="82"/>
        <v>#NUM!</v>
      </c>
      <c r="AA230" s="143" t="e">
        <f t="shared" si="92"/>
        <v>#NUM!</v>
      </c>
      <c r="AC230" s="33">
        <v>221</v>
      </c>
      <c r="AD230" s="34">
        <f t="shared" si="99"/>
        <v>52994</v>
      </c>
      <c r="AE230" s="141" t="e">
        <f t="shared" si="83"/>
        <v>#VALUE!</v>
      </c>
      <c r="AF230" s="142" t="e">
        <f t="shared" si="93"/>
        <v>#VALUE!</v>
      </c>
      <c r="AG230" s="144" t="e">
        <f t="shared" si="84"/>
        <v>#VALUE!</v>
      </c>
      <c r="AH230" s="143" t="e">
        <f t="shared" si="94"/>
        <v>#VALUE!</v>
      </c>
    </row>
    <row r="231" spans="1:34" x14ac:dyDescent="0.45">
      <c r="A231" s="47">
        <v>222</v>
      </c>
      <c r="B231" s="34">
        <f t="shared" si="95"/>
        <v>53022</v>
      </c>
      <c r="C231" s="150" t="e">
        <f t="shared" si="75"/>
        <v>#NUM!</v>
      </c>
      <c r="D231" s="142" t="e">
        <f t="shared" si="85"/>
        <v>#NUM!</v>
      </c>
      <c r="E231" s="142" t="e">
        <f t="shared" si="76"/>
        <v>#NUM!</v>
      </c>
      <c r="F231" s="143" t="e">
        <f t="shared" si="86"/>
        <v>#NUM!</v>
      </c>
      <c r="G231" s="127"/>
      <c r="H231" s="33">
        <v>222</v>
      </c>
      <c r="I231" s="34">
        <f t="shared" si="96"/>
        <v>53022</v>
      </c>
      <c r="J231" s="141" t="e">
        <f t="shared" si="77"/>
        <v>#NUM!</v>
      </c>
      <c r="K231" s="142" t="e">
        <f t="shared" si="87"/>
        <v>#NUM!</v>
      </c>
      <c r="L231" s="144" t="e">
        <f t="shared" si="78"/>
        <v>#NUM!</v>
      </c>
      <c r="M231" s="143" t="e">
        <f t="shared" si="88"/>
        <v>#NUM!</v>
      </c>
      <c r="O231" s="33">
        <v>222</v>
      </c>
      <c r="P231" s="34">
        <f t="shared" si="97"/>
        <v>53022</v>
      </c>
      <c r="Q231" s="141" t="e">
        <f t="shared" si="79"/>
        <v>#NUM!</v>
      </c>
      <c r="R231" s="142" t="e">
        <f t="shared" si="89"/>
        <v>#NUM!</v>
      </c>
      <c r="S231" s="144" t="e">
        <f t="shared" si="80"/>
        <v>#NUM!</v>
      </c>
      <c r="T231" s="143" t="e">
        <f t="shared" si="90"/>
        <v>#NUM!</v>
      </c>
      <c r="V231" s="33">
        <v>222</v>
      </c>
      <c r="W231" s="34">
        <f t="shared" si="98"/>
        <v>53022</v>
      </c>
      <c r="X231" s="141" t="e">
        <f t="shared" si="81"/>
        <v>#NUM!</v>
      </c>
      <c r="Y231" s="142" t="e">
        <f t="shared" si="91"/>
        <v>#NUM!</v>
      </c>
      <c r="Z231" s="144" t="e">
        <f t="shared" si="82"/>
        <v>#NUM!</v>
      </c>
      <c r="AA231" s="143" t="e">
        <f t="shared" si="92"/>
        <v>#NUM!</v>
      </c>
      <c r="AC231" s="33">
        <v>222</v>
      </c>
      <c r="AD231" s="34">
        <f t="shared" si="99"/>
        <v>53022</v>
      </c>
      <c r="AE231" s="141" t="e">
        <f t="shared" si="83"/>
        <v>#VALUE!</v>
      </c>
      <c r="AF231" s="142" t="e">
        <f t="shared" si="93"/>
        <v>#VALUE!</v>
      </c>
      <c r="AG231" s="144" t="e">
        <f t="shared" si="84"/>
        <v>#VALUE!</v>
      </c>
      <c r="AH231" s="143" t="e">
        <f t="shared" si="94"/>
        <v>#VALUE!</v>
      </c>
    </row>
    <row r="232" spans="1:34" x14ac:dyDescent="0.45">
      <c r="A232" s="47">
        <v>223</v>
      </c>
      <c r="B232" s="34">
        <f t="shared" si="95"/>
        <v>53053</v>
      </c>
      <c r="C232" s="150" t="e">
        <f t="shared" si="75"/>
        <v>#NUM!</v>
      </c>
      <c r="D232" s="142" t="e">
        <f t="shared" si="85"/>
        <v>#NUM!</v>
      </c>
      <c r="E232" s="142" t="e">
        <f t="shared" si="76"/>
        <v>#NUM!</v>
      </c>
      <c r="F232" s="143" t="e">
        <f t="shared" si="86"/>
        <v>#NUM!</v>
      </c>
      <c r="G232" s="127"/>
      <c r="H232" s="33">
        <v>223</v>
      </c>
      <c r="I232" s="34">
        <f t="shared" si="96"/>
        <v>53053</v>
      </c>
      <c r="J232" s="141" t="e">
        <f t="shared" si="77"/>
        <v>#NUM!</v>
      </c>
      <c r="K232" s="142" t="e">
        <f t="shared" si="87"/>
        <v>#NUM!</v>
      </c>
      <c r="L232" s="144" t="e">
        <f t="shared" si="78"/>
        <v>#NUM!</v>
      </c>
      <c r="M232" s="143" t="e">
        <f t="shared" si="88"/>
        <v>#NUM!</v>
      </c>
      <c r="O232" s="33">
        <v>223</v>
      </c>
      <c r="P232" s="34">
        <f t="shared" si="97"/>
        <v>53053</v>
      </c>
      <c r="Q232" s="141" t="e">
        <f t="shared" si="79"/>
        <v>#NUM!</v>
      </c>
      <c r="R232" s="142" t="e">
        <f t="shared" si="89"/>
        <v>#NUM!</v>
      </c>
      <c r="S232" s="144" t="e">
        <f t="shared" si="80"/>
        <v>#NUM!</v>
      </c>
      <c r="T232" s="143" t="e">
        <f t="shared" si="90"/>
        <v>#NUM!</v>
      </c>
      <c r="V232" s="33">
        <v>223</v>
      </c>
      <c r="W232" s="34">
        <f t="shared" si="98"/>
        <v>53053</v>
      </c>
      <c r="X232" s="141" t="e">
        <f t="shared" si="81"/>
        <v>#NUM!</v>
      </c>
      <c r="Y232" s="142" t="e">
        <f t="shared" si="91"/>
        <v>#NUM!</v>
      </c>
      <c r="Z232" s="144" t="e">
        <f t="shared" si="82"/>
        <v>#NUM!</v>
      </c>
      <c r="AA232" s="143" t="e">
        <f t="shared" si="92"/>
        <v>#NUM!</v>
      </c>
      <c r="AC232" s="33">
        <v>223</v>
      </c>
      <c r="AD232" s="34">
        <f t="shared" si="99"/>
        <v>53053</v>
      </c>
      <c r="AE232" s="141" t="e">
        <f t="shared" si="83"/>
        <v>#VALUE!</v>
      </c>
      <c r="AF232" s="142" t="e">
        <f t="shared" si="93"/>
        <v>#VALUE!</v>
      </c>
      <c r="AG232" s="144" t="e">
        <f t="shared" si="84"/>
        <v>#VALUE!</v>
      </c>
      <c r="AH232" s="143" t="e">
        <f t="shared" si="94"/>
        <v>#VALUE!</v>
      </c>
    </row>
    <row r="233" spans="1:34" x14ac:dyDescent="0.45">
      <c r="A233" s="47">
        <v>224</v>
      </c>
      <c r="B233" s="34">
        <f t="shared" si="95"/>
        <v>53083</v>
      </c>
      <c r="C233" s="150" t="e">
        <f t="shared" si="75"/>
        <v>#NUM!</v>
      </c>
      <c r="D233" s="142" t="e">
        <f t="shared" si="85"/>
        <v>#NUM!</v>
      </c>
      <c r="E233" s="142" t="e">
        <f t="shared" si="76"/>
        <v>#NUM!</v>
      </c>
      <c r="F233" s="143" t="e">
        <f t="shared" si="86"/>
        <v>#NUM!</v>
      </c>
      <c r="G233" s="127"/>
      <c r="H233" s="33">
        <v>224</v>
      </c>
      <c r="I233" s="34">
        <f t="shared" si="96"/>
        <v>53083</v>
      </c>
      <c r="J233" s="141" t="e">
        <f t="shared" si="77"/>
        <v>#NUM!</v>
      </c>
      <c r="K233" s="142" t="e">
        <f t="shared" si="87"/>
        <v>#NUM!</v>
      </c>
      <c r="L233" s="144" t="e">
        <f t="shared" si="78"/>
        <v>#NUM!</v>
      </c>
      <c r="M233" s="143" t="e">
        <f t="shared" si="88"/>
        <v>#NUM!</v>
      </c>
      <c r="O233" s="33">
        <v>224</v>
      </c>
      <c r="P233" s="34">
        <f t="shared" si="97"/>
        <v>53083</v>
      </c>
      <c r="Q233" s="141" t="e">
        <f t="shared" si="79"/>
        <v>#NUM!</v>
      </c>
      <c r="R233" s="142" t="e">
        <f t="shared" si="89"/>
        <v>#NUM!</v>
      </c>
      <c r="S233" s="144" t="e">
        <f t="shared" si="80"/>
        <v>#NUM!</v>
      </c>
      <c r="T233" s="143" t="e">
        <f t="shared" si="90"/>
        <v>#NUM!</v>
      </c>
      <c r="V233" s="33">
        <v>224</v>
      </c>
      <c r="W233" s="34">
        <f t="shared" si="98"/>
        <v>53083</v>
      </c>
      <c r="X233" s="141" t="e">
        <f t="shared" si="81"/>
        <v>#NUM!</v>
      </c>
      <c r="Y233" s="142" t="e">
        <f t="shared" si="91"/>
        <v>#NUM!</v>
      </c>
      <c r="Z233" s="144" t="e">
        <f t="shared" si="82"/>
        <v>#NUM!</v>
      </c>
      <c r="AA233" s="143" t="e">
        <f t="shared" si="92"/>
        <v>#NUM!</v>
      </c>
      <c r="AC233" s="33">
        <v>224</v>
      </c>
      <c r="AD233" s="34">
        <f t="shared" si="99"/>
        <v>53083</v>
      </c>
      <c r="AE233" s="141" t="e">
        <f t="shared" si="83"/>
        <v>#VALUE!</v>
      </c>
      <c r="AF233" s="142" t="e">
        <f t="shared" si="93"/>
        <v>#VALUE!</v>
      </c>
      <c r="AG233" s="144" t="e">
        <f t="shared" si="84"/>
        <v>#VALUE!</v>
      </c>
      <c r="AH233" s="143" t="e">
        <f t="shared" si="94"/>
        <v>#VALUE!</v>
      </c>
    </row>
    <row r="234" spans="1:34" x14ac:dyDescent="0.45">
      <c r="A234" s="47">
        <v>225</v>
      </c>
      <c r="B234" s="34">
        <f t="shared" si="95"/>
        <v>53114</v>
      </c>
      <c r="C234" s="150" t="e">
        <f t="shared" si="75"/>
        <v>#NUM!</v>
      </c>
      <c r="D234" s="142" t="e">
        <f t="shared" si="85"/>
        <v>#NUM!</v>
      </c>
      <c r="E234" s="142" t="e">
        <f t="shared" si="76"/>
        <v>#NUM!</v>
      </c>
      <c r="F234" s="143" t="e">
        <f t="shared" si="86"/>
        <v>#NUM!</v>
      </c>
      <c r="G234" s="127"/>
      <c r="H234" s="33">
        <v>225</v>
      </c>
      <c r="I234" s="34">
        <f t="shared" si="96"/>
        <v>53114</v>
      </c>
      <c r="J234" s="141" t="e">
        <f t="shared" si="77"/>
        <v>#NUM!</v>
      </c>
      <c r="K234" s="142" t="e">
        <f t="shared" si="87"/>
        <v>#NUM!</v>
      </c>
      <c r="L234" s="144" t="e">
        <f t="shared" si="78"/>
        <v>#NUM!</v>
      </c>
      <c r="M234" s="143" t="e">
        <f t="shared" si="88"/>
        <v>#NUM!</v>
      </c>
      <c r="O234" s="33">
        <v>225</v>
      </c>
      <c r="P234" s="34">
        <f t="shared" si="97"/>
        <v>53114</v>
      </c>
      <c r="Q234" s="141" t="e">
        <f t="shared" si="79"/>
        <v>#NUM!</v>
      </c>
      <c r="R234" s="142" t="e">
        <f t="shared" si="89"/>
        <v>#NUM!</v>
      </c>
      <c r="S234" s="144" t="e">
        <f t="shared" si="80"/>
        <v>#NUM!</v>
      </c>
      <c r="T234" s="143" t="e">
        <f t="shared" si="90"/>
        <v>#NUM!</v>
      </c>
      <c r="V234" s="33">
        <v>225</v>
      </c>
      <c r="W234" s="34">
        <f t="shared" si="98"/>
        <v>53114</v>
      </c>
      <c r="X234" s="141" t="e">
        <f t="shared" si="81"/>
        <v>#NUM!</v>
      </c>
      <c r="Y234" s="142" t="e">
        <f t="shared" si="91"/>
        <v>#NUM!</v>
      </c>
      <c r="Z234" s="144" t="e">
        <f t="shared" si="82"/>
        <v>#NUM!</v>
      </c>
      <c r="AA234" s="143" t="e">
        <f t="shared" si="92"/>
        <v>#NUM!</v>
      </c>
      <c r="AC234" s="33">
        <v>225</v>
      </c>
      <c r="AD234" s="34">
        <f t="shared" si="99"/>
        <v>53114</v>
      </c>
      <c r="AE234" s="141" t="e">
        <f t="shared" si="83"/>
        <v>#VALUE!</v>
      </c>
      <c r="AF234" s="142" t="e">
        <f t="shared" si="93"/>
        <v>#VALUE!</v>
      </c>
      <c r="AG234" s="144" t="e">
        <f t="shared" si="84"/>
        <v>#VALUE!</v>
      </c>
      <c r="AH234" s="143" t="e">
        <f t="shared" si="94"/>
        <v>#VALUE!</v>
      </c>
    </row>
    <row r="235" spans="1:34" x14ac:dyDescent="0.45">
      <c r="A235" s="47">
        <v>226</v>
      </c>
      <c r="B235" s="34">
        <f t="shared" si="95"/>
        <v>53144</v>
      </c>
      <c r="C235" s="150" t="e">
        <f t="shared" si="75"/>
        <v>#NUM!</v>
      </c>
      <c r="D235" s="142" t="e">
        <f t="shared" si="85"/>
        <v>#NUM!</v>
      </c>
      <c r="E235" s="142" t="e">
        <f t="shared" si="76"/>
        <v>#NUM!</v>
      </c>
      <c r="F235" s="143" t="e">
        <f t="shared" si="86"/>
        <v>#NUM!</v>
      </c>
      <c r="G235" s="127"/>
      <c r="H235" s="33">
        <v>226</v>
      </c>
      <c r="I235" s="34">
        <f t="shared" si="96"/>
        <v>53144</v>
      </c>
      <c r="J235" s="141" t="e">
        <f t="shared" si="77"/>
        <v>#NUM!</v>
      </c>
      <c r="K235" s="142" t="e">
        <f t="shared" si="87"/>
        <v>#NUM!</v>
      </c>
      <c r="L235" s="144" t="e">
        <f t="shared" si="78"/>
        <v>#NUM!</v>
      </c>
      <c r="M235" s="143" t="e">
        <f t="shared" si="88"/>
        <v>#NUM!</v>
      </c>
      <c r="O235" s="33">
        <v>226</v>
      </c>
      <c r="P235" s="34">
        <f t="shared" si="97"/>
        <v>53144</v>
      </c>
      <c r="Q235" s="141" t="e">
        <f t="shared" si="79"/>
        <v>#NUM!</v>
      </c>
      <c r="R235" s="142" t="e">
        <f t="shared" si="89"/>
        <v>#NUM!</v>
      </c>
      <c r="S235" s="144" t="e">
        <f t="shared" si="80"/>
        <v>#NUM!</v>
      </c>
      <c r="T235" s="143" t="e">
        <f t="shared" si="90"/>
        <v>#NUM!</v>
      </c>
      <c r="V235" s="33">
        <v>226</v>
      </c>
      <c r="W235" s="34">
        <f t="shared" si="98"/>
        <v>53144</v>
      </c>
      <c r="X235" s="141" t="e">
        <f t="shared" si="81"/>
        <v>#NUM!</v>
      </c>
      <c r="Y235" s="142" t="e">
        <f t="shared" si="91"/>
        <v>#NUM!</v>
      </c>
      <c r="Z235" s="144" t="e">
        <f t="shared" si="82"/>
        <v>#NUM!</v>
      </c>
      <c r="AA235" s="143" t="e">
        <f t="shared" si="92"/>
        <v>#NUM!</v>
      </c>
      <c r="AC235" s="33">
        <v>226</v>
      </c>
      <c r="AD235" s="34">
        <f t="shared" si="99"/>
        <v>53144</v>
      </c>
      <c r="AE235" s="141" t="e">
        <f t="shared" si="83"/>
        <v>#VALUE!</v>
      </c>
      <c r="AF235" s="142" t="e">
        <f t="shared" si="93"/>
        <v>#VALUE!</v>
      </c>
      <c r="AG235" s="144" t="e">
        <f t="shared" si="84"/>
        <v>#VALUE!</v>
      </c>
      <c r="AH235" s="143" t="e">
        <f t="shared" si="94"/>
        <v>#VALUE!</v>
      </c>
    </row>
    <row r="236" spans="1:34" x14ac:dyDescent="0.45">
      <c r="A236" s="47">
        <v>227</v>
      </c>
      <c r="B236" s="34">
        <f t="shared" si="95"/>
        <v>53175</v>
      </c>
      <c r="C236" s="150" t="e">
        <f t="shared" si="75"/>
        <v>#NUM!</v>
      </c>
      <c r="D236" s="142" t="e">
        <f t="shared" si="85"/>
        <v>#NUM!</v>
      </c>
      <c r="E236" s="142" t="e">
        <f t="shared" si="76"/>
        <v>#NUM!</v>
      </c>
      <c r="F236" s="143" t="e">
        <f t="shared" si="86"/>
        <v>#NUM!</v>
      </c>
      <c r="G236" s="127"/>
      <c r="H236" s="33">
        <v>227</v>
      </c>
      <c r="I236" s="34">
        <f t="shared" si="96"/>
        <v>53175</v>
      </c>
      <c r="J236" s="141" t="e">
        <f t="shared" si="77"/>
        <v>#NUM!</v>
      </c>
      <c r="K236" s="142" t="e">
        <f t="shared" si="87"/>
        <v>#NUM!</v>
      </c>
      <c r="L236" s="144" t="e">
        <f t="shared" si="78"/>
        <v>#NUM!</v>
      </c>
      <c r="M236" s="143" t="e">
        <f t="shared" si="88"/>
        <v>#NUM!</v>
      </c>
      <c r="O236" s="33">
        <v>227</v>
      </c>
      <c r="P236" s="34">
        <f t="shared" si="97"/>
        <v>53175</v>
      </c>
      <c r="Q236" s="141" t="e">
        <f t="shared" si="79"/>
        <v>#NUM!</v>
      </c>
      <c r="R236" s="142" t="e">
        <f t="shared" si="89"/>
        <v>#NUM!</v>
      </c>
      <c r="S236" s="144" t="e">
        <f t="shared" si="80"/>
        <v>#NUM!</v>
      </c>
      <c r="T236" s="143" t="e">
        <f t="shared" si="90"/>
        <v>#NUM!</v>
      </c>
      <c r="V236" s="33">
        <v>227</v>
      </c>
      <c r="W236" s="34">
        <f t="shared" si="98"/>
        <v>53175</v>
      </c>
      <c r="X236" s="141" t="e">
        <f t="shared" si="81"/>
        <v>#NUM!</v>
      </c>
      <c r="Y236" s="142" t="e">
        <f t="shared" si="91"/>
        <v>#NUM!</v>
      </c>
      <c r="Z236" s="144" t="e">
        <f t="shared" si="82"/>
        <v>#NUM!</v>
      </c>
      <c r="AA236" s="143" t="e">
        <f t="shared" si="92"/>
        <v>#NUM!</v>
      </c>
      <c r="AC236" s="33">
        <v>227</v>
      </c>
      <c r="AD236" s="34">
        <f t="shared" si="99"/>
        <v>53175</v>
      </c>
      <c r="AE236" s="141" t="e">
        <f t="shared" si="83"/>
        <v>#VALUE!</v>
      </c>
      <c r="AF236" s="142" t="e">
        <f t="shared" si="93"/>
        <v>#VALUE!</v>
      </c>
      <c r="AG236" s="144" t="e">
        <f t="shared" si="84"/>
        <v>#VALUE!</v>
      </c>
      <c r="AH236" s="143" t="e">
        <f t="shared" si="94"/>
        <v>#VALUE!</v>
      </c>
    </row>
    <row r="237" spans="1:34" ht="14.65" thickBot="1" x14ac:dyDescent="0.5">
      <c r="A237" s="47">
        <v>228</v>
      </c>
      <c r="B237" s="34">
        <f t="shared" si="95"/>
        <v>53206</v>
      </c>
      <c r="C237" s="151" t="e">
        <f t="shared" si="75"/>
        <v>#NUM!</v>
      </c>
      <c r="D237" s="146" t="e">
        <f t="shared" si="85"/>
        <v>#NUM!</v>
      </c>
      <c r="E237" s="146" t="e">
        <f t="shared" si="76"/>
        <v>#NUM!</v>
      </c>
      <c r="F237" s="147" t="e">
        <f t="shared" si="86"/>
        <v>#NUM!</v>
      </c>
      <c r="G237" s="127"/>
      <c r="H237" s="40">
        <v>228</v>
      </c>
      <c r="I237" s="34">
        <f t="shared" si="96"/>
        <v>53206</v>
      </c>
      <c r="J237" s="145" t="e">
        <f t="shared" si="77"/>
        <v>#NUM!</v>
      </c>
      <c r="K237" s="146" t="e">
        <f t="shared" si="87"/>
        <v>#NUM!</v>
      </c>
      <c r="L237" s="148" t="e">
        <f t="shared" si="78"/>
        <v>#NUM!</v>
      </c>
      <c r="M237" s="147" t="e">
        <f t="shared" si="88"/>
        <v>#NUM!</v>
      </c>
      <c r="O237" s="40">
        <v>228</v>
      </c>
      <c r="P237" s="34">
        <f t="shared" si="97"/>
        <v>53206</v>
      </c>
      <c r="Q237" s="145" t="e">
        <f t="shared" si="79"/>
        <v>#NUM!</v>
      </c>
      <c r="R237" s="146" t="e">
        <f t="shared" si="89"/>
        <v>#NUM!</v>
      </c>
      <c r="S237" s="148" t="e">
        <f t="shared" si="80"/>
        <v>#NUM!</v>
      </c>
      <c r="T237" s="147" t="e">
        <f t="shared" si="90"/>
        <v>#NUM!</v>
      </c>
      <c r="V237" s="40">
        <v>228</v>
      </c>
      <c r="W237" s="34">
        <f t="shared" si="98"/>
        <v>53206</v>
      </c>
      <c r="X237" s="145" t="e">
        <f t="shared" si="81"/>
        <v>#NUM!</v>
      </c>
      <c r="Y237" s="146" t="e">
        <f t="shared" si="91"/>
        <v>#NUM!</v>
      </c>
      <c r="Z237" s="148" t="e">
        <f t="shared" si="82"/>
        <v>#NUM!</v>
      </c>
      <c r="AA237" s="147" t="e">
        <f t="shared" si="92"/>
        <v>#NUM!</v>
      </c>
      <c r="AC237" s="40">
        <v>228</v>
      </c>
      <c r="AD237" s="34">
        <f t="shared" si="99"/>
        <v>53206</v>
      </c>
      <c r="AE237" s="145" t="e">
        <f t="shared" si="83"/>
        <v>#VALUE!</v>
      </c>
      <c r="AF237" s="146" t="e">
        <f t="shared" si="93"/>
        <v>#VALUE!</v>
      </c>
      <c r="AG237" s="148" t="e">
        <f t="shared" si="84"/>
        <v>#VALUE!</v>
      </c>
      <c r="AH237" s="147" t="e">
        <f t="shared" si="94"/>
        <v>#VALUE!</v>
      </c>
    </row>
    <row r="238" spans="1:34" x14ac:dyDescent="0.45">
      <c r="A238" s="51">
        <v>229</v>
      </c>
      <c r="B238" s="52">
        <f t="shared" si="95"/>
        <v>53236</v>
      </c>
      <c r="C238" s="152" t="e">
        <f t="shared" si="75"/>
        <v>#NUM!</v>
      </c>
      <c r="D238" s="138" t="e">
        <f t="shared" si="85"/>
        <v>#NUM!</v>
      </c>
      <c r="E238" s="138" t="e">
        <f t="shared" si="76"/>
        <v>#NUM!</v>
      </c>
      <c r="F238" s="139" t="e">
        <f t="shared" si="86"/>
        <v>#NUM!</v>
      </c>
      <c r="G238" s="127"/>
      <c r="H238" s="26">
        <v>229</v>
      </c>
      <c r="I238" s="52">
        <f t="shared" si="96"/>
        <v>53236</v>
      </c>
      <c r="J238" s="137" t="e">
        <f t="shared" si="77"/>
        <v>#NUM!</v>
      </c>
      <c r="K238" s="138" t="e">
        <f t="shared" si="87"/>
        <v>#NUM!</v>
      </c>
      <c r="L238" s="140" t="e">
        <f t="shared" si="78"/>
        <v>#NUM!</v>
      </c>
      <c r="M238" s="139" t="e">
        <f t="shared" si="88"/>
        <v>#NUM!</v>
      </c>
      <c r="O238" s="26">
        <v>229</v>
      </c>
      <c r="P238" s="52">
        <f t="shared" si="97"/>
        <v>53236</v>
      </c>
      <c r="Q238" s="137" t="e">
        <f t="shared" si="79"/>
        <v>#NUM!</v>
      </c>
      <c r="R238" s="138" t="e">
        <f t="shared" si="89"/>
        <v>#NUM!</v>
      </c>
      <c r="S238" s="140" t="e">
        <f t="shared" si="80"/>
        <v>#NUM!</v>
      </c>
      <c r="T238" s="139" t="e">
        <f t="shared" si="90"/>
        <v>#NUM!</v>
      </c>
      <c r="V238" s="26">
        <v>229</v>
      </c>
      <c r="W238" s="52">
        <f t="shared" si="98"/>
        <v>53236</v>
      </c>
      <c r="X238" s="137" t="e">
        <f t="shared" si="81"/>
        <v>#NUM!</v>
      </c>
      <c r="Y238" s="138" t="e">
        <f t="shared" si="91"/>
        <v>#NUM!</v>
      </c>
      <c r="Z238" s="140" t="e">
        <f t="shared" si="82"/>
        <v>#NUM!</v>
      </c>
      <c r="AA238" s="139" t="e">
        <f t="shared" si="92"/>
        <v>#NUM!</v>
      </c>
      <c r="AC238" s="26">
        <v>229</v>
      </c>
      <c r="AD238" s="52">
        <f t="shared" si="99"/>
        <v>53236</v>
      </c>
      <c r="AE238" s="137" t="e">
        <f t="shared" si="83"/>
        <v>#VALUE!</v>
      </c>
      <c r="AF238" s="138" t="e">
        <f t="shared" si="93"/>
        <v>#VALUE!</v>
      </c>
      <c r="AG238" s="140" t="e">
        <f t="shared" si="84"/>
        <v>#VALUE!</v>
      </c>
      <c r="AH238" s="139" t="e">
        <f t="shared" si="94"/>
        <v>#VALUE!</v>
      </c>
    </row>
    <row r="239" spans="1:34" x14ac:dyDescent="0.45">
      <c r="A239" s="47">
        <v>230</v>
      </c>
      <c r="B239" s="34">
        <f t="shared" si="95"/>
        <v>53267</v>
      </c>
      <c r="C239" s="150" t="e">
        <f t="shared" si="75"/>
        <v>#NUM!</v>
      </c>
      <c r="D239" s="142" t="e">
        <f t="shared" si="85"/>
        <v>#NUM!</v>
      </c>
      <c r="E239" s="142" t="e">
        <f t="shared" si="76"/>
        <v>#NUM!</v>
      </c>
      <c r="F239" s="143" t="e">
        <f t="shared" si="86"/>
        <v>#NUM!</v>
      </c>
      <c r="G239" s="127"/>
      <c r="H239" s="33">
        <v>230</v>
      </c>
      <c r="I239" s="34">
        <f t="shared" si="96"/>
        <v>53267</v>
      </c>
      <c r="J239" s="141" t="e">
        <f t="shared" si="77"/>
        <v>#NUM!</v>
      </c>
      <c r="K239" s="142" t="e">
        <f t="shared" si="87"/>
        <v>#NUM!</v>
      </c>
      <c r="L239" s="144" t="e">
        <f t="shared" si="78"/>
        <v>#NUM!</v>
      </c>
      <c r="M239" s="143" t="e">
        <f t="shared" si="88"/>
        <v>#NUM!</v>
      </c>
      <c r="O239" s="33">
        <v>230</v>
      </c>
      <c r="P239" s="34">
        <f t="shared" si="97"/>
        <v>53267</v>
      </c>
      <c r="Q239" s="141" t="e">
        <f t="shared" si="79"/>
        <v>#NUM!</v>
      </c>
      <c r="R239" s="142" t="e">
        <f t="shared" si="89"/>
        <v>#NUM!</v>
      </c>
      <c r="S239" s="144" t="e">
        <f t="shared" si="80"/>
        <v>#NUM!</v>
      </c>
      <c r="T239" s="143" t="e">
        <f t="shared" si="90"/>
        <v>#NUM!</v>
      </c>
      <c r="V239" s="33">
        <v>230</v>
      </c>
      <c r="W239" s="34">
        <f t="shared" si="98"/>
        <v>53267</v>
      </c>
      <c r="X239" s="141" t="e">
        <f t="shared" si="81"/>
        <v>#NUM!</v>
      </c>
      <c r="Y239" s="142" t="e">
        <f t="shared" si="91"/>
        <v>#NUM!</v>
      </c>
      <c r="Z239" s="144" t="e">
        <f t="shared" si="82"/>
        <v>#NUM!</v>
      </c>
      <c r="AA239" s="143" t="e">
        <f t="shared" si="92"/>
        <v>#NUM!</v>
      </c>
      <c r="AC239" s="33">
        <v>230</v>
      </c>
      <c r="AD239" s="34">
        <f t="shared" si="99"/>
        <v>53267</v>
      </c>
      <c r="AE239" s="141" t="e">
        <f t="shared" si="83"/>
        <v>#VALUE!</v>
      </c>
      <c r="AF239" s="142" t="e">
        <f t="shared" si="93"/>
        <v>#VALUE!</v>
      </c>
      <c r="AG239" s="144" t="e">
        <f t="shared" si="84"/>
        <v>#VALUE!</v>
      </c>
      <c r="AH239" s="143" t="e">
        <f t="shared" si="94"/>
        <v>#VALUE!</v>
      </c>
    </row>
    <row r="240" spans="1:34" x14ac:dyDescent="0.45">
      <c r="A240" s="47">
        <v>231</v>
      </c>
      <c r="B240" s="34">
        <f t="shared" si="95"/>
        <v>53297</v>
      </c>
      <c r="C240" s="150" t="e">
        <f t="shared" si="75"/>
        <v>#NUM!</v>
      </c>
      <c r="D240" s="142" t="e">
        <f t="shared" si="85"/>
        <v>#NUM!</v>
      </c>
      <c r="E240" s="142" t="e">
        <f t="shared" si="76"/>
        <v>#NUM!</v>
      </c>
      <c r="F240" s="143" t="e">
        <f t="shared" si="86"/>
        <v>#NUM!</v>
      </c>
      <c r="G240" s="127"/>
      <c r="H240" s="33">
        <v>231</v>
      </c>
      <c r="I240" s="34">
        <f t="shared" si="96"/>
        <v>53297</v>
      </c>
      <c r="J240" s="141" t="e">
        <f t="shared" si="77"/>
        <v>#NUM!</v>
      </c>
      <c r="K240" s="142" t="e">
        <f t="shared" si="87"/>
        <v>#NUM!</v>
      </c>
      <c r="L240" s="144" t="e">
        <f t="shared" si="78"/>
        <v>#NUM!</v>
      </c>
      <c r="M240" s="143" t="e">
        <f t="shared" si="88"/>
        <v>#NUM!</v>
      </c>
      <c r="O240" s="33">
        <v>231</v>
      </c>
      <c r="P240" s="34">
        <f t="shared" si="97"/>
        <v>53297</v>
      </c>
      <c r="Q240" s="141" t="e">
        <f t="shared" si="79"/>
        <v>#NUM!</v>
      </c>
      <c r="R240" s="142" t="e">
        <f t="shared" si="89"/>
        <v>#NUM!</v>
      </c>
      <c r="S240" s="144" t="e">
        <f t="shared" si="80"/>
        <v>#NUM!</v>
      </c>
      <c r="T240" s="143" t="e">
        <f t="shared" si="90"/>
        <v>#NUM!</v>
      </c>
      <c r="V240" s="33">
        <v>231</v>
      </c>
      <c r="W240" s="34">
        <f t="shared" si="98"/>
        <v>53297</v>
      </c>
      <c r="X240" s="141" t="e">
        <f t="shared" si="81"/>
        <v>#NUM!</v>
      </c>
      <c r="Y240" s="142" t="e">
        <f t="shared" si="91"/>
        <v>#NUM!</v>
      </c>
      <c r="Z240" s="144" t="e">
        <f t="shared" si="82"/>
        <v>#NUM!</v>
      </c>
      <c r="AA240" s="143" t="e">
        <f t="shared" si="92"/>
        <v>#NUM!</v>
      </c>
      <c r="AC240" s="33">
        <v>231</v>
      </c>
      <c r="AD240" s="34">
        <f t="shared" si="99"/>
        <v>53297</v>
      </c>
      <c r="AE240" s="141" t="e">
        <f t="shared" si="83"/>
        <v>#VALUE!</v>
      </c>
      <c r="AF240" s="142" t="e">
        <f t="shared" si="93"/>
        <v>#VALUE!</v>
      </c>
      <c r="AG240" s="144" t="e">
        <f t="shared" si="84"/>
        <v>#VALUE!</v>
      </c>
      <c r="AH240" s="143" t="e">
        <f t="shared" si="94"/>
        <v>#VALUE!</v>
      </c>
    </row>
    <row r="241" spans="1:34" x14ac:dyDescent="0.45">
      <c r="A241" s="47">
        <v>232</v>
      </c>
      <c r="B241" s="34">
        <f t="shared" si="95"/>
        <v>53328</v>
      </c>
      <c r="C241" s="150" t="e">
        <f t="shared" si="75"/>
        <v>#NUM!</v>
      </c>
      <c r="D241" s="142" t="e">
        <f t="shared" si="85"/>
        <v>#NUM!</v>
      </c>
      <c r="E241" s="142" t="e">
        <f t="shared" si="76"/>
        <v>#NUM!</v>
      </c>
      <c r="F241" s="143" t="e">
        <f t="shared" si="86"/>
        <v>#NUM!</v>
      </c>
      <c r="G241" s="127"/>
      <c r="H241" s="33">
        <v>232</v>
      </c>
      <c r="I241" s="34">
        <f t="shared" si="96"/>
        <v>53328</v>
      </c>
      <c r="J241" s="141" t="e">
        <f t="shared" si="77"/>
        <v>#NUM!</v>
      </c>
      <c r="K241" s="142" t="e">
        <f t="shared" si="87"/>
        <v>#NUM!</v>
      </c>
      <c r="L241" s="144" t="e">
        <f t="shared" si="78"/>
        <v>#NUM!</v>
      </c>
      <c r="M241" s="143" t="e">
        <f t="shared" si="88"/>
        <v>#NUM!</v>
      </c>
      <c r="O241" s="33">
        <v>232</v>
      </c>
      <c r="P241" s="34">
        <f t="shared" si="97"/>
        <v>53328</v>
      </c>
      <c r="Q241" s="141" t="e">
        <f t="shared" si="79"/>
        <v>#NUM!</v>
      </c>
      <c r="R241" s="142" t="e">
        <f t="shared" si="89"/>
        <v>#NUM!</v>
      </c>
      <c r="S241" s="144" t="e">
        <f t="shared" si="80"/>
        <v>#NUM!</v>
      </c>
      <c r="T241" s="143" t="e">
        <f t="shared" si="90"/>
        <v>#NUM!</v>
      </c>
      <c r="V241" s="33">
        <v>232</v>
      </c>
      <c r="W241" s="34">
        <f t="shared" si="98"/>
        <v>53328</v>
      </c>
      <c r="X241" s="141" t="e">
        <f t="shared" si="81"/>
        <v>#NUM!</v>
      </c>
      <c r="Y241" s="142" t="e">
        <f t="shared" si="91"/>
        <v>#NUM!</v>
      </c>
      <c r="Z241" s="144" t="e">
        <f t="shared" si="82"/>
        <v>#NUM!</v>
      </c>
      <c r="AA241" s="143" t="e">
        <f t="shared" si="92"/>
        <v>#NUM!</v>
      </c>
      <c r="AC241" s="33">
        <v>232</v>
      </c>
      <c r="AD241" s="34">
        <f t="shared" si="99"/>
        <v>53328</v>
      </c>
      <c r="AE241" s="141" t="e">
        <f t="shared" si="83"/>
        <v>#VALUE!</v>
      </c>
      <c r="AF241" s="142" t="e">
        <f t="shared" si="93"/>
        <v>#VALUE!</v>
      </c>
      <c r="AG241" s="144" t="e">
        <f t="shared" si="84"/>
        <v>#VALUE!</v>
      </c>
      <c r="AH241" s="143" t="e">
        <f t="shared" si="94"/>
        <v>#VALUE!</v>
      </c>
    </row>
    <row r="242" spans="1:34" x14ac:dyDescent="0.45">
      <c r="A242" s="47">
        <v>233</v>
      </c>
      <c r="B242" s="34">
        <f t="shared" si="95"/>
        <v>53359</v>
      </c>
      <c r="C242" s="150" t="e">
        <f t="shared" si="75"/>
        <v>#NUM!</v>
      </c>
      <c r="D242" s="142" t="e">
        <f t="shared" si="85"/>
        <v>#NUM!</v>
      </c>
      <c r="E242" s="142" t="e">
        <f t="shared" si="76"/>
        <v>#NUM!</v>
      </c>
      <c r="F242" s="143" t="e">
        <f t="shared" si="86"/>
        <v>#NUM!</v>
      </c>
      <c r="G242" s="127"/>
      <c r="H242" s="33">
        <v>233</v>
      </c>
      <c r="I242" s="34">
        <f t="shared" si="96"/>
        <v>53359</v>
      </c>
      <c r="J242" s="141" t="e">
        <f t="shared" si="77"/>
        <v>#NUM!</v>
      </c>
      <c r="K242" s="142" t="e">
        <f t="shared" si="87"/>
        <v>#NUM!</v>
      </c>
      <c r="L242" s="144" t="e">
        <f t="shared" si="78"/>
        <v>#NUM!</v>
      </c>
      <c r="M242" s="143" t="e">
        <f t="shared" si="88"/>
        <v>#NUM!</v>
      </c>
      <c r="O242" s="33">
        <v>233</v>
      </c>
      <c r="P242" s="34">
        <f t="shared" si="97"/>
        <v>53359</v>
      </c>
      <c r="Q242" s="141" t="e">
        <f t="shared" si="79"/>
        <v>#NUM!</v>
      </c>
      <c r="R242" s="142" t="e">
        <f t="shared" si="89"/>
        <v>#NUM!</v>
      </c>
      <c r="S242" s="144" t="e">
        <f t="shared" si="80"/>
        <v>#NUM!</v>
      </c>
      <c r="T242" s="143" t="e">
        <f t="shared" si="90"/>
        <v>#NUM!</v>
      </c>
      <c r="V242" s="33">
        <v>233</v>
      </c>
      <c r="W242" s="34">
        <f t="shared" si="98"/>
        <v>53359</v>
      </c>
      <c r="X242" s="141" t="e">
        <f t="shared" si="81"/>
        <v>#NUM!</v>
      </c>
      <c r="Y242" s="142" t="e">
        <f t="shared" si="91"/>
        <v>#NUM!</v>
      </c>
      <c r="Z242" s="144" t="e">
        <f t="shared" si="82"/>
        <v>#NUM!</v>
      </c>
      <c r="AA242" s="143" t="e">
        <f t="shared" si="92"/>
        <v>#NUM!</v>
      </c>
      <c r="AC242" s="33">
        <v>233</v>
      </c>
      <c r="AD242" s="34">
        <f t="shared" si="99"/>
        <v>53359</v>
      </c>
      <c r="AE242" s="141" t="e">
        <f t="shared" si="83"/>
        <v>#VALUE!</v>
      </c>
      <c r="AF242" s="142" t="e">
        <f t="shared" si="93"/>
        <v>#VALUE!</v>
      </c>
      <c r="AG242" s="144" t="e">
        <f t="shared" si="84"/>
        <v>#VALUE!</v>
      </c>
      <c r="AH242" s="143" t="e">
        <f t="shared" si="94"/>
        <v>#VALUE!</v>
      </c>
    </row>
    <row r="243" spans="1:34" x14ac:dyDescent="0.45">
      <c r="A243" s="47">
        <v>234</v>
      </c>
      <c r="B243" s="34">
        <f t="shared" si="95"/>
        <v>53387</v>
      </c>
      <c r="C243" s="150" t="e">
        <f t="shared" si="75"/>
        <v>#NUM!</v>
      </c>
      <c r="D243" s="142" t="e">
        <f t="shared" si="85"/>
        <v>#NUM!</v>
      </c>
      <c r="E243" s="142" t="e">
        <f t="shared" si="76"/>
        <v>#NUM!</v>
      </c>
      <c r="F243" s="143" t="e">
        <f t="shared" si="86"/>
        <v>#NUM!</v>
      </c>
      <c r="G243" s="127"/>
      <c r="H243" s="33">
        <v>234</v>
      </c>
      <c r="I243" s="34">
        <f t="shared" si="96"/>
        <v>53387</v>
      </c>
      <c r="J243" s="141" t="e">
        <f t="shared" si="77"/>
        <v>#NUM!</v>
      </c>
      <c r="K243" s="142" t="e">
        <f t="shared" si="87"/>
        <v>#NUM!</v>
      </c>
      <c r="L243" s="144" t="e">
        <f t="shared" si="78"/>
        <v>#NUM!</v>
      </c>
      <c r="M243" s="143" t="e">
        <f t="shared" si="88"/>
        <v>#NUM!</v>
      </c>
      <c r="O243" s="33">
        <v>234</v>
      </c>
      <c r="P243" s="34">
        <f t="shared" si="97"/>
        <v>53387</v>
      </c>
      <c r="Q243" s="141" t="e">
        <f t="shared" si="79"/>
        <v>#NUM!</v>
      </c>
      <c r="R243" s="142" t="e">
        <f t="shared" si="89"/>
        <v>#NUM!</v>
      </c>
      <c r="S243" s="144" t="e">
        <f t="shared" si="80"/>
        <v>#NUM!</v>
      </c>
      <c r="T243" s="143" t="e">
        <f t="shared" si="90"/>
        <v>#NUM!</v>
      </c>
      <c r="V243" s="33">
        <v>234</v>
      </c>
      <c r="W243" s="34">
        <f t="shared" si="98"/>
        <v>53387</v>
      </c>
      <c r="X243" s="141" t="e">
        <f t="shared" si="81"/>
        <v>#NUM!</v>
      </c>
      <c r="Y243" s="142" t="e">
        <f t="shared" si="91"/>
        <v>#NUM!</v>
      </c>
      <c r="Z243" s="144" t="e">
        <f t="shared" si="82"/>
        <v>#NUM!</v>
      </c>
      <c r="AA243" s="143" t="e">
        <f t="shared" si="92"/>
        <v>#NUM!</v>
      </c>
      <c r="AC243" s="33">
        <v>234</v>
      </c>
      <c r="AD243" s="34">
        <f t="shared" si="99"/>
        <v>53387</v>
      </c>
      <c r="AE243" s="141" t="e">
        <f t="shared" si="83"/>
        <v>#VALUE!</v>
      </c>
      <c r="AF243" s="142" t="e">
        <f t="shared" si="93"/>
        <v>#VALUE!</v>
      </c>
      <c r="AG243" s="144" t="e">
        <f t="shared" si="84"/>
        <v>#VALUE!</v>
      </c>
      <c r="AH243" s="143" t="e">
        <f t="shared" si="94"/>
        <v>#VALUE!</v>
      </c>
    </row>
    <row r="244" spans="1:34" x14ac:dyDescent="0.45">
      <c r="A244" s="47">
        <v>235</v>
      </c>
      <c r="B244" s="34">
        <f t="shared" si="95"/>
        <v>53418</v>
      </c>
      <c r="C244" s="150" t="e">
        <f t="shared" si="75"/>
        <v>#NUM!</v>
      </c>
      <c r="D244" s="142" t="e">
        <f t="shared" si="85"/>
        <v>#NUM!</v>
      </c>
      <c r="E244" s="142" t="e">
        <f t="shared" si="76"/>
        <v>#NUM!</v>
      </c>
      <c r="F244" s="143" t="e">
        <f t="shared" si="86"/>
        <v>#NUM!</v>
      </c>
      <c r="G244" s="127"/>
      <c r="H244" s="33">
        <v>235</v>
      </c>
      <c r="I244" s="34">
        <f t="shared" si="96"/>
        <v>53418</v>
      </c>
      <c r="J244" s="141" t="e">
        <f t="shared" si="77"/>
        <v>#NUM!</v>
      </c>
      <c r="K244" s="142" t="e">
        <f t="shared" si="87"/>
        <v>#NUM!</v>
      </c>
      <c r="L244" s="144" t="e">
        <f t="shared" si="78"/>
        <v>#NUM!</v>
      </c>
      <c r="M244" s="143" t="e">
        <f t="shared" si="88"/>
        <v>#NUM!</v>
      </c>
      <c r="O244" s="33">
        <v>235</v>
      </c>
      <c r="P244" s="34">
        <f t="shared" si="97"/>
        <v>53418</v>
      </c>
      <c r="Q244" s="141" t="e">
        <f t="shared" si="79"/>
        <v>#NUM!</v>
      </c>
      <c r="R244" s="142" t="e">
        <f t="shared" si="89"/>
        <v>#NUM!</v>
      </c>
      <c r="S244" s="144" t="e">
        <f t="shared" si="80"/>
        <v>#NUM!</v>
      </c>
      <c r="T244" s="143" t="e">
        <f t="shared" si="90"/>
        <v>#NUM!</v>
      </c>
      <c r="V244" s="33">
        <v>235</v>
      </c>
      <c r="W244" s="34">
        <f t="shared" si="98"/>
        <v>53418</v>
      </c>
      <c r="X244" s="141" t="e">
        <f t="shared" si="81"/>
        <v>#NUM!</v>
      </c>
      <c r="Y244" s="142" t="e">
        <f t="shared" si="91"/>
        <v>#NUM!</v>
      </c>
      <c r="Z244" s="144" t="e">
        <f t="shared" si="82"/>
        <v>#NUM!</v>
      </c>
      <c r="AA244" s="143" t="e">
        <f t="shared" si="92"/>
        <v>#NUM!</v>
      </c>
      <c r="AC244" s="33">
        <v>235</v>
      </c>
      <c r="AD244" s="34">
        <f t="shared" si="99"/>
        <v>53418</v>
      </c>
      <c r="AE244" s="141" t="e">
        <f t="shared" si="83"/>
        <v>#VALUE!</v>
      </c>
      <c r="AF244" s="142" t="e">
        <f t="shared" si="93"/>
        <v>#VALUE!</v>
      </c>
      <c r="AG244" s="144" t="e">
        <f t="shared" si="84"/>
        <v>#VALUE!</v>
      </c>
      <c r="AH244" s="143" t="e">
        <f t="shared" si="94"/>
        <v>#VALUE!</v>
      </c>
    </row>
    <row r="245" spans="1:34" x14ac:dyDescent="0.45">
      <c r="A245" s="47">
        <v>236</v>
      </c>
      <c r="B245" s="34">
        <f t="shared" si="95"/>
        <v>53448</v>
      </c>
      <c r="C245" s="150" t="e">
        <f t="shared" si="75"/>
        <v>#NUM!</v>
      </c>
      <c r="D245" s="142" t="e">
        <f t="shared" si="85"/>
        <v>#NUM!</v>
      </c>
      <c r="E245" s="142" t="e">
        <f t="shared" si="76"/>
        <v>#NUM!</v>
      </c>
      <c r="F245" s="143" t="e">
        <f t="shared" si="86"/>
        <v>#NUM!</v>
      </c>
      <c r="G245" s="127"/>
      <c r="H245" s="33">
        <v>236</v>
      </c>
      <c r="I245" s="34">
        <f t="shared" si="96"/>
        <v>53448</v>
      </c>
      <c r="J245" s="141" t="e">
        <f t="shared" si="77"/>
        <v>#NUM!</v>
      </c>
      <c r="K245" s="142" t="e">
        <f t="shared" si="87"/>
        <v>#NUM!</v>
      </c>
      <c r="L245" s="144" t="e">
        <f t="shared" si="78"/>
        <v>#NUM!</v>
      </c>
      <c r="M245" s="143" t="e">
        <f t="shared" si="88"/>
        <v>#NUM!</v>
      </c>
      <c r="O245" s="33">
        <v>236</v>
      </c>
      <c r="P245" s="34">
        <f t="shared" si="97"/>
        <v>53448</v>
      </c>
      <c r="Q245" s="141" t="e">
        <f t="shared" si="79"/>
        <v>#NUM!</v>
      </c>
      <c r="R245" s="142" t="e">
        <f t="shared" si="89"/>
        <v>#NUM!</v>
      </c>
      <c r="S245" s="144" t="e">
        <f t="shared" si="80"/>
        <v>#NUM!</v>
      </c>
      <c r="T245" s="143" t="e">
        <f t="shared" si="90"/>
        <v>#NUM!</v>
      </c>
      <c r="V245" s="33">
        <v>236</v>
      </c>
      <c r="W245" s="34">
        <f t="shared" si="98"/>
        <v>53448</v>
      </c>
      <c r="X245" s="141" t="e">
        <f t="shared" si="81"/>
        <v>#NUM!</v>
      </c>
      <c r="Y245" s="142" t="e">
        <f t="shared" si="91"/>
        <v>#NUM!</v>
      </c>
      <c r="Z245" s="144" t="e">
        <f t="shared" si="82"/>
        <v>#NUM!</v>
      </c>
      <c r="AA245" s="143" t="e">
        <f t="shared" si="92"/>
        <v>#NUM!</v>
      </c>
      <c r="AC245" s="33">
        <v>236</v>
      </c>
      <c r="AD245" s="34">
        <f t="shared" si="99"/>
        <v>53448</v>
      </c>
      <c r="AE245" s="141" t="e">
        <f t="shared" si="83"/>
        <v>#VALUE!</v>
      </c>
      <c r="AF245" s="142" t="e">
        <f t="shared" si="93"/>
        <v>#VALUE!</v>
      </c>
      <c r="AG245" s="144" t="e">
        <f t="shared" si="84"/>
        <v>#VALUE!</v>
      </c>
      <c r="AH245" s="143" t="e">
        <f t="shared" si="94"/>
        <v>#VALUE!</v>
      </c>
    </row>
    <row r="246" spans="1:34" x14ac:dyDescent="0.45">
      <c r="A246" s="47">
        <v>237</v>
      </c>
      <c r="B246" s="34">
        <f t="shared" si="95"/>
        <v>53479</v>
      </c>
      <c r="C246" s="150" t="e">
        <f t="shared" si="75"/>
        <v>#NUM!</v>
      </c>
      <c r="D246" s="142" t="e">
        <f t="shared" si="85"/>
        <v>#NUM!</v>
      </c>
      <c r="E246" s="142" t="e">
        <f t="shared" si="76"/>
        <v>#NUM!</v>
      </c>
      <c r="F246" s="143" t="e">
        <f t="shared" si="86"/>
        <v>#NUM!</v>
      </c>
      <c r="G246" s="127"/>
      <c r="H246" s="33">
        <v>237</v>
      </c>
      <c r="I246" s="34">
        <f t="shared" si="96"/>
        <v>53479</v>
      </c>
      <c r="J246" s="141" t="e">
        <f t="shared" si="77"/>
        <v>#NUM!</v>
      </c>
      <c r="K246" s="142" t="e">
        <f t="shared" si="87"/>
        <v>#NUM!</v>
      </c>
      <c r="L246" s="144" t="e">
        <f t="shared" si="78"/>
        <v>#NUM!</v>
      </c>
      <c r="M246" s="143" t="e">
        <f t="shared" si="88"/>
        <v>#NUM!</v>
      </c>
      <c r="O246" s="33">
        <v>237</v>
      </c>
      <c r="P246" s="34">
        <f t="shared" si="97"/>
        <v>53479</v>
      </c>
      <c r="Q246" s="141" t="e">
        <f t="shared" si="79"/>
        <v>#NUM!</v>
      </c>
      <c r="R246" s="142" t="e">
        <f t="shared" si="89"/>
        <v>#NUM!</v>
      </c>
      <c r="S246" s="144" t="e">
        <f t="shared" si="80"/>
        <v>#NUM!</v>
      </c>
      <c r="T246" s="143" t="e">
        <f t="shared" si="90"/>
        <v>#NUM!</v>
      </c>
      <c r="V246" s="33">
        <v>237</v>
      </c>
      <c r="W246" s="34">
        <f t="shared" si="98"/>
        <v>53479</v>
      </c>
      <c r="X246" s="141" t="e">
        <f t="shared" si="81"/>
        <v>#NUM!</v>
      </c>
      <c r="Y246" s="142" t="e">
        <f t="shared" si="91"/>
        <v>#NUM!</v>
      </c>
      <c r="Z246" s="144" t="e">
        <f t="shared" si="82"/>
        <v>#NUM!</v>
      </c>
      <c r="AA246" s="143" t="e">
        <f t="shared" si="92"/>
        <v>#NUM!</v>
      </c>
      <c r="AC246" s="33">
        <v>237</v>
      </c>
      <c r="AD246" s="34">
        <f t="shared" si="99"/>
        <v>53479</v>
      </c>
      <c r="AE246" s="141" t="e">
        <f t="shared" si="83"/>
        <v>#VALUE!</v>
      </c>
      <c r="AF246" s="142" t="e">
        <f t="shared" si="93"/>
        <v>#VALUE!</v>
      </c>
      <c r="AG246" s="144" t="e">
        <f t="shared" si="84"/>
        <v>#VALUE!</v>
      </c>
      <c r="AH246" s="143" t="e">
        <f t="shared" si="94"/>
        <v>#VALUE!</v>
      </c>
    </row>
    <row r="247" spans="1:34" x14ac:dyDescent="0.45">
      <c r="A247" s="47">
        <v>238</v>
      </c>
      <c r="B247" s="34">
        <f t="shared" si="95"/>
        <v>53509</v>
      </c>
      <c r="C247" s="150" t="e">
        <f t="shared" si="75"/>
        <v>#NUM!</v>
      </c>
      <c r="D247" s="142" t="e">
        <f t="shared" si="85"/>
        <v>#NUM!</v>
      </c>
      <c r="E247" s="142" t="e">
        <f t="shared" si="76"/>
        <v>#NUM!</v>
      </c>
      <c r="F247" s="143" t="e">
        <f t="shared" si="86"/>
        <v>#NUM!</v>
      </c>
      <c r="G247" s="127"/>
      <c r="H247" s="33">
        <v>238</v>
      </c>
      <c r="I247" s="34">
        <f t="shared" si="96"/>
        <v>53509</v>
      </c>
      <c r="J247" s="141" t="e">
        <f t="shared" si="77"/>
        <v>#NUM!</v>
      </c>
      <c r="K247" s="142" t="e">
        <f t="shared" si="87"/>
        <v>#NUM!</v>
      </c>
      <c r="L247" s="144" t="e">
        <f t="shared" si="78"/>
        <v>#NUM!</v>
      </c>
      <c r="M247" s="143" t="e">
        <f t="shared" si="88"/>
        <v>#NUM!</v>
      </c>
      <c r="O247" s="33">
        <v>238</v>
      </c>
      <c r="P247" s="34">
        <f t="shared" si="97"/>
        <v>53509</v>
      </c>
      <c r="Q247" s="141" t="e">
        <f t="shared" si="79"/>
        <v>#NUM!</v>
      </c>
      <c r="R247" s="142" t="e">
        <f t="shared" si="89"/>
        <v>#NUM!</v>
      </c>
      <c r="S247" s="144" t="e">
        <f t="shared" si="80"/>
        <v>#NUM!</v>
      </c>
      <c r="T247" s="143" t="e">
        <f t="shared" si="90"/>
        <v>#NUM!</v>
      </c>
      <c r="V247" s="33">
        <v>238</v>
      </c>
      <c r="W247" s="34">
        <f t="shared" si="98"/>
        <v>53509</v>
      </c>
      <c r="X247" s="141" t="e">
        <f t="shared" si="81"/>
        <v>#NUM!</v>
      </c>
      <c r="Y247" s="142" t="e">
        <f t="shared" si="91"/>
        <v>#NUM!</v>
      </c>
      <c r="Z247" s="144" t="e">
        <f t="shared" si="82"/>
        <v>#NUM!</v>
      </c>
      <c r="AA247" s="143" t="e">
        <f t="shared" si="92"/>
        <v>#NUM!</v>
      </c>
      <c r="AC247" s="33">
        <v>238</v>
      </c>
      <c r="AD247" s="34">
        <f t="shared" si="99"/>
        <v>53509</v>
      </c>
      <c r="AE247" s="141" t="e">
        <f t="shared" si="83"/>
        <v>#VALUE!</v>
      </c>
      <c r="AF247" s="142" t="e">
        <f t="shared" si="93"/>
        <v>#VALUE!</v>
      </c>
      <c r="AG247" s="144" t="e">
        <f t="shared" si="84"/>
        <v>#VALUE!</v>
      </c>
      <c r="AH247" s="143" t="e">
        <f t="shared" si="94"/>
        <v>#VALUE!</v>
      </c>
    </row>
    <row r="248" spans="1:34" x14ac:dyDescent="0.45">
      <c r="A248" s="47">
        <v>239</v>
      </c>
      <c r="B248" s="34">
        <f t="shared" si="95"/>
        <v>53540</v>
      </c>
      <c r="C248" s="150" t="e">
        <f t="shared" si="75"/>
        <v>#NUM!</v>
      </c>
      <c r="D248" s="142" t="e">
        <f t="shared" si="85"/>
        <v>#NUM!</v>
      </c>
      <c r="E248" s="142" t="e">
        <f t="shared" si="76"/>
        <v>#NUM!</v>
      </c>
      <c r="F248" s="143" t="e">
        <f t="shared" si="86"/>
        <v>#NUM!</v>
      </c>
      <c r="G248" s="127"/>
      <c r="H248" s="33">
        <v>239</v>
      </c>
      <c r="I248" s="34">
        <f t="shared" si="96"/>
        <v>53540</v>
      </c>
      <c r="J248" s="141" t="e">
        <f t="shared" si="77"/>
        <v>#NUM!</v>
      </c>
      <c r="K248" s="142" t="e">
        <f t="shared" si="87"/>
        <v>#NUM!</v>
      </c>
      <c r="L248" s="144" t="e">
        <f t="shared" si="78"/>
        <v>#NUM!</v>
      </c>
      <c r="M248" s="143" t="e">
        <f t="shared" si="88"/>
        <v>#NUM!</v>
      </c>
      <c r="O248" s="33">
        <v>239</v>
      </c>
      <c r="P248" s="34">
        <f t="shared" si="97"/>
        <v>53540</v>
      </c>
      <c r="Q248" s="141" t="e">
        <f t="shared" si="79"/>
        <v>#NUM!</v>
      </c>
      <c r="R248" s="142" t="e">
        <f t="shared" si="89"/>
        <v>#NUM!</v>
      </c>
      <c r="S248" s="144" t="e">
        <f t="shared" si="80"/>
        <v>#NUM!</v>
      </c>
      <c r="T248" s="143" t="e">
        <f t="shared" si="90"/>
        <v>#NUM!</v>
      </c>
      <c r="V248" s="33">
        <v>239</v>
      </c>
      <c r="W248" s="34">
        <f t="shared" si="98"/>
        <v>53540</v>
      </c>
      <c r="X248" s="141" t="e">
        <f t="shared" si="81"/>
        <v>#NUM!</v>
      </c>
      <c r="Y248" s="142" t="e">
        <f t="shared" si="91"/>
        <v>#NUM!</v>
      </c>
      <c r="Z248" s="144" t="e">
        <f t="shared" si="82"/>
        <v>#NUM!</v>
      </c>
      <c r="AA248" s="143" t="e">
        <f t="shared" si="92"/>
        <v>#NUM!</v>
      </c>
      <c r="AC248" s="33">
        <v>239</v>
      </c>
      <c r="AD248" s="34">
        <f t="shared" si="99"/>
        <v>53540</v>
      </c>
      <c r="AE248" s="141" t="e">
        <f t="shared" si="83"/>
        <v>#VALUE!</v>
      </c>
      <c r="AF248" s="142" t="e">
        <f t="shared" si="93"/>
        <v>#VALUE!</v>
      </c>
      <c r="AG248" s="144" t="e">
        <f t="shared" si="84"/>
        <v>#VALUE!</v>
      </c>
      <c r="AH248" s="143" t="e">
        <f t="shared" si="94"/>
        <v>#VALUE!</v>
      </c>
    </row>
    <row r="249" spans="1:34" ht="14.65" thickBot="1" x14ac:dyDescent="0.5">
      <c r="A249" s="750">
        <v>240</v>
      </c>
      <c r="B249" s="267">
        <f t="shared" si="95"/>
        <v>53571</v>
      </c>
      <c r="C249" s="151" t="e">
        <f t="shared" si="75"/>
        <v>#NUM!</v>
      </c>
      <c r="D249" s="146" t="e">
        <f t="shared" si="85"/>
        <v>#NUM!</v>
      </c>
      <c r="E249" s="146" t="e">
        <f t="shared" si="76"/>
        <v>#NUM!</v>
      </c>
      <c r="F249" s="147" t="e">
        <f t="shared" si="86"/>
        <v>#NUM!</v>
      </c>
      <c r="G249" s="127"/>
      <c r="H249" s="40">
        <v>240</v>
      </c>
      <c r="I249" s="267">
        <f t="shared" si="96"/>
        <v>53571</v>
      </c>
      <c r="J249" s="145" t="e">
        <f t="shared" si="77"/>
        <v>#NUM!</v>
      </c>
      <c r="K249" s="146" t="e">
        <f t="shared" si="87"/>
        <v>#NUM!</v>
      </c>
      <c r="L249" s="148" t="e">
        <f t="shared" si="78"/>
        <v>#NUM!</v>
      </c>
      <c r="M249" s="147" t="e">
        <f t="shared" si="88"/>
        <v>#NUM!</v>
      </c>
      <c r="O249" s="40">
        <v>240</v>
      </c>
      <c r="P249" s="267">
        <f t="shared" si="97"/>
        <v>53571</v>
      </c>
      <c r="Q249" s="145" t="e">
        <f t="shared" si="79"/>
        <v>#NUM!</v>
      </c>
      <c r="R249" s="146" t="e">
        <f t="shared" si="89"/>
        <v>#NUM!</v>
      </c>
      <c r="S249" s="148" t="e">
        <f t="shared" si="80"/>
        <v>#NUM!</v>
      </c>
      <c r="T249" s="147" t="e">
        <f t="shared" si="90"/>
        <v>#NUM!</v>
      </c>
      <c r="V249" s="40">
        <v>240</v>
      </c>
      <c r="W249" s="267">
        <f t="shared" si="98"/>
        <v>53571</v>
      </c>
      <c r="X249" s="145" t="e">
        <f t="shared" si="81"/>
        <v>#NUM!</v>
      </c>
      <c r="Y249" s="146" t="e">
        <f t="shared" si="91"/>
        <v>#NUM!</v>
      </c>
      <c r="Z249" s="148" t="e">
        <f t="shared" si="82"/>
        <v>#NUM!</v>
      </c>
      <c r="AA249" s="147" t="e">
        <f t="shared" si="92"/>
        <v>#NUM!</v>
      </c>
      <c r="AC249" s="40">
        <v>240</v>
      </c>
      <c r="AD249" s="267">
        <f t="shared" si="99"/>
        <v>53571</v>
      </c>
      <c r="AE249" s="145" t="e">
        <f t="shared" si="83"/>
        <v>#VALUE!</v>
      </c>
      <c r="AF249" s="146" t="e">
        <f t="shared" si="93"/>
        <v>#VALUE!</v>
      </c>
      <c r="AG249" s="148" t="e">
        <f t="shared" si="84"/>
        <v>#VALUE!</v>
      </c>
      <c r="AH249" s="147" t="e">
        <f t="shared" si="94"/>
        <v>#VALUE!</v>
      </c>
    </row>
    <row r="250" spans="1:34" x14ac:dyDescent="0.45">
      <c r="A250" s="47">
        <v>241</v>
      </c>
      <c r="B250" s="34">
        <f t="shared" si="95"/>
        <v>53601</v>
      </c>
      <c r="C250" s="152" t="e">
        <f t="shared" si="75"/>
        <v>#NUM!</v>
      </c>
      <c r="D250" s="138" t="e">
        <f t="shared" si="85"/>
        <v>#NUM!</v>
      </c>
      <c r="E250" s="138" t="e">
        <f t="shared" si="76"/>
        <v>#NUM!</v>
      </c>
      <c r="F250" s="139" t="e">
        <f t="shared" si="86"/>
        <v>#NUM!</v>
      </c>
      <c r="G250" s="127"/>
      <c r="H250" s="26">
        <v>241</v>
      </c>
      <c r="I250" s="34">
        <f t="shared" si="96"/>
        <v>53601</v>
      </c>
      <c r="J250" s="137" t="e">
        <f t="shared" si="77"/>
        <v>#NUM!</v>
      </c>
      <c r="K250" s="138" t="e">
        <f t="shared" si="87"/>
        <v>#NUM!</v>
      </c>
      <c r="L250" s="140" t="e">
        <f t="shared" si="78"/>
        <v>#NUM!</v>
      </c>
      <c r="M250" s="139" t="e">
        <f t="shared" si="88"/>
        <v>#NUM!</v>
      </c>
      <c r="O250" s="26">
        <v>241</v>
      </c>
      <c r="P250" s="34">
        <f t="shared" si="97"/>
        <v>53601</v>
      </c>
      <c r="Q250" s="137" t="e">
        <f t="shared" si="79"/>
        <v>#NUM!</v>
      </c>
      <c r="R250" s="138" t="e">
        <f t="shared" si="89"/>
        <v>#NUM!</v>
      </c>
      <c r="S250" s="140" t="e">
        <f t="shared" si="80"/>
        <v>#NUM!</v>
      </c>
      <c r="T250" s="139" t="e">
        <f t="shared" si="90"/>
        <v>#NUM!</v>
      </c>
      <c r="V250" s="26">
        <v>241</v>
      </c>
      <c r="W250" s="34">
        <f t="shared" si="98"/>
        <v>53601</v>
      </c>
      <c r="X250" s="137" t="e">
        <f t="shared" si="81"/>
        <v>#NUM!</v>
      </c>
      <c r="Y250" s="138" t="e">
        <f t="shared" si="91"/>
        <v>#NUM!</v>
      </c>
      <c r="Z250" s="140" t="e">
        <f t="shared" si="82"/>
        <v>#NUM!</v>
      </c>
      <c r="AA250" s="139" t="e">
        <f t="shared" si="92"/>
        <v>#NUM!</v>
      </c>
      <c r="AC250" s="26">
        <v>241</v>
      </c>
      <c r="AD250" s="34">
        <f t="shared" si="99"/>
        <v>53601</v>
      </c>
      <c r="AE250" s="137" t="e">
        <f t="shared" si="83"/>
        <v>#VALUE!</v>
      </c>
      <c r="AF250" s="138" t="e">
        <f t="shared" si="93"/>
        <v>#VALUE!</v>
      </c>
      <c r="AG250" s="140" t="e">
        <f t="shared" si="84"/>
        <v>#VALUE!</v>
      </c>
      <c r="AH250" s="139" t="e">
        <f t="shared" si="94"/>
        <v>#VALUE!</v>
      </c>
    </row>
    <row r="251" spans="1:34" x14ac:dyDescent="0.45">
      <c r="A251" s="47">
        <v>242</v>
      </c>
      <c r="B251" s="34">
        <f t="shared" si="95"/>
        <v>53632</v>
      </c>
      <c r="C251" s="150" t="e">
        <f t="shared" si="75"/>
        <v>#NUM!</v>
      </c>
      <c r="D251" s="142" t="e">
        <f t="shared" si="85"/>
        <v>#NUM!</v>
      </c>
      <c r="E251" s="142" t="e">
        <f t="shared" si="76"/>
        <v>#NUM!</v>
      </c>
      <c r="F251" s="143" t="e">
        <f t="shared" si="86"/>
        <v>#NUM!</v>
      </c>
      <c r="G251" s="127"/>
      <c r="H251" s="33">
        <v>242</v>
      </c>
      <c r="I251" s="34">
        <f t="shared" si="96"/>
        <v>53632</v>
      </c>
      <c r="J251" s="141" t="e">
        <f t="shared" si="77"/>
        <v>#NUM!</v>
      </c>
      <c r="K251" s="142" t="e">
        <f t="shared" si="87"/>
        <v>#NUM!</v>
      </c>
      <c r="L251" s="144" t="e">
        <f t="shared" si="78"/>
        <v>#NUM!</v>
      </c>
      <c r="M251" s="143" t="e">
        <f t="shared" si="88"/>
        <v>#NUM!</v>
      </c>
      <c r="O251" s="33">
        <v>242</v>
      </c>
      <c r="P251" s="34">
        <f t="shared" si="97"/>
        <v>53632</v>
      </c>
      <c r="Q251" s="141" t="e">
        <f t="shared" si="79"/>
        <v>#NUM!</v>
      </c>
      <c r="R251" s="142" t="e">
        <f t="shared" si="89"/>
        <v>#NUM!</v>
      </c>
      <c r="S251" s="144" t="e">
        <f t="shared" si="80"/>
        <v>#NUM!</v>
      </c>
      <c r="T251" s="143" t="e">
        <f t="shared" si="90"/>
        <v>#NUM!</v>
      </c>
      <c r="V251" s="33">
        <v>242</v>
      </c>
      <c r="W251" s="34">
        <f t="shared" si="98"/>
        <v>53632</v>
      </c>
      <c r="X251" s="141" t="e">
        <f t="shared" si="81"/>
        <v>#NUM!</v>
      </c>
      <c r="Y251" s="142" t="e">
        <f t="shared" si="91"/>
        <v>#NUM!</v>
      </c>
      <c r="Z251" s="144" t="e">
        <f t="shared" si="82"/>
        <v>#NUM!</v>
      </c>
      <c r="AA251" s="143" t="e">
        <f t="shared" si="92"/>
        <v>#NUM!</v>
      </c>
      <c r="AC251" s="33">
        <v>242</v>
      </c>
      <c r="AD251" s="34">
        <f t="shared" si="99"/>
        <v>53632</v>
      </c>
      <c r="AE251" s="141" t="e">
        <f t="shared" si="83"/>
        <v>#VALUE!</v>
      </c>
      <c r="AF251" s="142" t="e">
        <f t="shared" si="93"/>
        <v>#VALUE!</v>
      </c>
      <c r="AG251" s="144" t="e">
        <f t="shared" si="84"/>
        <v>#VALUE!</v>
      </c>
      <c r="AH251" s="143" t="e">
        <f t="shared" si="94"/>
        <v>#VALUE!</v>
      </c>
    </row>
    <row r="252" spans="1:34" x14ac:dyDescent="0.45">
      <c r="A252" s="47">
        <v>243</v>
      </c>
      <c r="B252" s="34">
        <f t="shared" si="95"/>
        <v>53662</v>
      </c>
      <c r="C252" s="150" t="e">
        <f t="shared" si="75"/>
        <v>#NUM!</v>
      </c>
      <c r="D252" s="142" t="e">
        <f t="shared" si="85"/>
        <v>#NUM!</v>
      </c>
      <c r="E252" s="142" t="e">
        <f t="shared" si="76"/>
        <v>#NUM!</v>
      </c>
      <c r="F252" s="143" t="e">
        <f t="shared" si="86"/>
        <v>#NUM!</v>
      </c>
      <c r="G252" s="127"/>
      <c r="H252" s="33">
        <v>243</v>
      </c>
      <c r="I252" s="34">
        <f t="shared" si="96"/>
        <v>53662</v>
      </c>
      <c r="J252" s="141" t="e">
        <f t="shared" si="77"/>
        <v>#NUM!</v>
      </c>
      <c r="K252" s="142" t="e">
        <f t="shared" si="87"/>
        <v>#NUM!</v>
      </c>
      <c r="L252" s="144" t="e">
        <f t="shared" si="78"/>
        <v>#NUM!</v>
      </c>
      <c r="M252" s="143" t="e">
        <f t="shared" si="88"/>
        <v>#NUM!</v>
      </c>
      <c r="O252" s="33">
        <v>243</v>
      </c>
      <c r="P252" s="34">
        <f t="shared" si="97"/>
        <v>53662</v>
      </c>
      <c r="Q252" s="141" t="e">
        <f t="shared" si="79"/>
        <v>#NUM!</v>
      </c>
      <c r="R252" s="142" t="e">
        <f t="shared" si="89"/>
        <v>#NUM!</v>
      </c>
      <c r="S252" s="144" t="e">
        <f t="shared" si="80"/>
        <v>#NUM!</v>
      </c>
      <c r="T252" s="143" t="e">
        <f t="shared" si="90"/>
        <v>#NUM!</v>
      </c>
      <c r="V252" s="33">
        <v>243</v>
      </c>
      <c r="W252" s="34">
        <f t="shared" si="98"/>
        <v>53662</v>
      </c>
      <c r="X252" s="141" t="e">
        <f t="shared" si="81"/>
        <v>#NUM!</v>
      </c>
      <c r="Y252" s="142" t="e">
        <f t="shared" si="91"/>
        <v>#NUM!</v>
      </c>
      <c r="Z252" s="144" t="e">
        <f t="shared" si="82"/>
        <v>#NUM!</v>
      </c>
      <c r="AA252" s="143" t="e">
        <f t="shared" si="92"/>
        <v>#NUM!</v>
      </c>
      <c r="AC252" s="33">
        <v>243</v>
      </c>
      <c r="AD252" s="34">
        <f t="shared" si="99"/>
        <v>53662</v>
      </c>
      <c r="AE252" s="141" t="e">
        <f t="shared" si="83"/>
        <v>#VALUE!</v>
      </c>
      <c r="AF252" s="142" t="e">
        <f t="shared" si="93"/>
        <v>#VALUE!</v>
      </c>
      <c r="AG252" s="144" t="e">
        <f t="shared" si="84"/>
        <v>#VALUE!</v>
      </c>
      <c r="AH252" s="143" t="e">
        <f t="shared" si="94"/>
        <v>#VALUE!</v>
      </c>
    </row>
    <row r="253" spans="1:34" x14ac:dyDescent="0.45">
      <c r="A253" s="47">
        <v>244</v>
      </c>
      <c r="B253" s="34">
        <f t="shared" si="95"/>
        <v>53693</v>
      </c>
      <c r="C253" s="150" t="e">
        <f t="shared" si="75"/>
        <v>#NUM!</v>
      </c>
      <c r="D253" s="142" t="e">
        <f t="shared" si="85"/>
        <v>#NUM!</v>
      </c>
      <c r="E253" s="142" t="e">
        <f t="shared" si="76"/>
        <v>#NUM!</v>
      </c>
      <c r="F253" s="143" t="e">
        <f t="shared" si="86"/>
        <v>#NUM!</v>
      </c>
      <c r="G253" s="127"/>
      <c r="H253" s="33">
        <v>244</v>
      </c>
      <c r="I253" s="34">
        <f t="shared" si="96"/>
        <v>53693</v>
      </c>
      <c r="J253" s="141" t="e">
        <f t="shared" si="77"/>
        <v>#NUM!</v>
      </c>
      <c r="K253" s="142" t="e">
        <f t="shared" si="87"/>
        <v>#NUM!</v>
      </c>
      <c r="L253" s="144" t="e">
        <f t="shared" si="78"/>
        <v>#NUM!</v>
      </c>
      <c r="M253" s="143" t="e">
        <f t="shared" si="88"/>
        <v>#NUM!</v>
      </c>
      <c r="O253" s="33">
        <v>244</v>
      </c>
      <c r="P253" s="34">
        <f t="shared" si="97"/>
        <v>53693</v>
      </c>
      <c r="Q253" s="141" t="e">
        <f t="shared" si="79"/>
        <v>#NUM!</v>
      </c>
      <c r="R253" s="142" t="e">
        <f t="shared" si="89"/>
        <v>#NUM!</v>
      </c>
      <c r="S253" s="144" t="e">
        <f t="shared" si="80"/>
        <v>#NUM!</v>
      </c>
      <c r="T253" s="143" t="e">
        <f t="shared" si="90"/>
        <v>#NUM!</v>
      </c>
      <c r="V253" s="33">
        <v>244</v>
      </c>
      <c r="W253" s="34">
        <f t="shared" si="98"/>
        <v>53693</v>
      </c>
      <c r="X253" s="141" t="e">
        <f t="shared" si="81"/>
        <v>#NUM!</v>
      </c>
      <c r="Y253" s="142" t="e">
        <f t="shared" si="91"/>
        <v>#NUM!</v>
      </c>
      <c r="Z253" s="144" t="e">
        <f t="shared" si="82"/>
        <v>#NUM!</v>
      </c>
      <c r="AA253" s="143" t="e">
        <f t="shared" si="92"/>
        <v>#NUM!</v>
      </c>
      <c r="AC253" s="33">
        <v>244</v>
      </c>
      <c r="AD253" s="34">
        <f t="shared" si="99"/>
        <v>53693</v>
      </c>
      <c r="AE253" s="141" t="e">
        <f t="shared" si="83"/>
        <v>#VALUE!</v>
      </c>
      <c r="AF253" s="142" t="e">
        <f t="shared" si="93"/>
        <v>#VALUE!</v>
      </c>
      <c r="AG253" s="144" t="e">
        <f t="shared" si="84"/>
        <v>#VALUE!</v>
      </c>
      <c r="AH253" s="143" t="e">
        <f t="shared" si="94"/>
        <v>#VALUE!</v>
      </c>
    </row>
    <row r="254" spans="1:34" x14ac:dyDescent="0.45">
      <c r="A254" s="47">
        <v>245</v>
      </c>
      <c r="B254" s="34">
        <f t="shared" si="95"/>
        <v>53724</v>
      </c>
      <c r="C254" s="150" t="e">
        <f t="shared" si="75"/>
        <v>#NUM!</v>
      </c>
      <c r="D254" s="142" t="e">
        <f t="shared" si="85"/>
        <v>#NUM!</v>
      </c>
      <c r="E254" s="142" t="e">
        <f t="shared" si="76"/>
        <v>#NUM!</v>
      </c>
      <c r="F254" s="143" t="e">
        <f t="shared" si="86"/>
        <v>#NUM!</v>
      </c>
      <c r="G254" s="127"/>
      <c r="H254" s="33">
        <v>245</v>
      </c>
      <c r="I254" s="34">
        <f t="shared" si="96"/>
        <v>53724</v>
      </c>
      <c r="J254" s="141" t="e">
        <f t="shared" si="77"/>
        <v>#NUM!</v>
      </c>
      <c r="K254" s="142" t="e">
        <f t="shared" si="87"/>
        <v>#NUM!</v>
      </c>
      <c r="L254" s="144" t="e">
        <f t="shared" si="78"/>
        <v>#NUM!</v>
      </c>
      <c r="M254" s="143" t="e">
        <f t="shared" si="88"/>
        <v>#NUM!</v>
      </c>
      <c r="O254" s="33">
        <v>245</v>
      </c>
      <c r="P254" s="34">
        <f t="shared" si="97"/>
        <v>53724</v>
      </c>
      <c r="Q254" s="141" t="e">
        <f t="shared" si="79"/>
        <v>#NUM!</v>
      </c>
      <c r="R254" s="142" t="e">
        <f t="shared" si="89"/>
        <v>#NUM!</v>
      </c>
      <c r="S254" s="144" t="e">
        <f t="shared" si="80"/>
        <v>#NUM!</v>
      </c>
      <c r="T254" s="143" t="e">
        <f t="shared" si="90"/>
        <v>#NUM!</v>
      </c>
      <c r="V254" s="33">
        <v>245</v>
      </c>
      <c r="W254" s="34">
        <f t="shared" si="98"/>
        <v>53724</v>
      </c>
      <c r="X254" s="141" t="e">
        <f t="shared" si="81"/>
        <v>#NUM!</v>
      </c>
      <c r="Y254" s="142" t="e">
        <f t="shared" si="91"/>
        <v>#NUM!</v>
      </c>
      <c r="Z254" s="144" t="e">
        <f t="shared" si="82"/>
        <v>#NUM!</v>
      </c>
      <c r="AA254" s="143" t="e">
        <f t="shared" si="92"/>
        <v>#NUM!</v>
      </c>
      <c r="AC254" s="33">
        <v>245</v>
      </c>
      <c r="AD254" s="34">
        <f t="shared" si="99"/>
        <v>53724</v>
      </c>
      <c r="AE254" s="141" t="e">
        <f t="shared" si="83"/>
        <v>#VALUE!</v>
      </c>
      <c r="AF254" s="142" t="e">
        <f t="shared" si="93"/>
        <v>#VALUE!</v>
      </c>
      <c r="AG254" s="144" t="e">
        <f t="shared" si="84"/>
        <v>#VALUE!</v>
      </c>
      <c r="AH254" s="143" t="e">
        <f t="shared" si="94"/>
        <v>#VALUE!</v>
      </c>
    </row>
    <row r="255" spans="1:34" x14ac:dyDescent="0.45">
      <c r="A255" s="47">
        <v>246</v>
      </c>
      <c r="B255" s="34">
        <f t="shared" si="95"/>
        <v>53752</v>
      </c>
      <c r="C255" s="150" t="e">
        <f t="shared" si="75"/>
        <v>#NUM!</v>
      </c>
      <c r="D255" s="142" t="e">
        <f t="shared" si="85"/>
        <v>#NUM!</v>
      </c>
      <c r="E255" s="142" t="e">
        <f t="shared" si="76"/>
        <v>#NUM!</v>
      </c>
      <c r="F255" s="143" t="e">
        <f t="shared" si="86"/>
        <v>#NUM!</v>
      </c>
      <c r="G255" s="127"/>
      <c r="H255" s="33">
        <v>246</v>
      </c>
      <c r="I255" s="34">
        <f t="shared" si="96"/>
        <v>53752</v>
      </c>
      <c r="J255" s="141" t="e">
        <f t="shared" si="77"/>
        <v>#NUM!</v>
      </c>
      <c r="K255" s="142" t="e">
        <f t="shared" si="87"/>
        <v>#NUM!</v>
      </c>
      <c r="L255" s="144" t="e">
        <f t="shared" si="78"/>
        <v>#NUM!</v>
      </c>
      <c r="M255" s="143" t="e">
        <f t="shared" si="88"/>
        <v>#NUM!</v>
      </c>
      <c r="O255" s="33">
        <v>246</v>
      </c>
      <c r="P255" s="34">
        <f t="shared" si="97"/>
        <v>53752</v>
      </c>
      <c r="Q255" s="141" t="e">
        <f t="shared" si="79"/>
        <v>#NUM!</v>
      </c>
      <c r="R255" s="142" t="e">
        <f t="shared" si="89"/>
        <v>#NUM!</v>
      </c>
      <c r="S255" s="144" t="e">
        <f t="shared" si="80"/>
        <v>#NUM!</v>
      </c>
      <c r="T255" s="143" t="e">
        <f t="shared" si="90"/>
        <v>#NUM!</v>
      </c>
      <c r="V255" s="33">
        <v>246</v>
      </c>
      <c r="W255" s="34">
        <f t="shared" si="98"/>
        <v>53752</v>
      </c>
      <c r="X255" s="141" t="e">
        <f t="shared" si="81"/>
        <v>#NUM!</v>
      </c>
      <c r="Y255" s="142" t="e">
        <f t="shared" si="91"/>
        <v>#NUM!</v>
      </c>
      <c r="Z255" s="144" t="e">
        <f t="shared" si="82"/>
        <v>#NUM!</v>
      </c>
      <c r="AA255" s="143" t="e">
        <f t="shared" si="92"/>
        <v>#NUM!</v>
      </c>
      <c r="AC255" s="33">
        <v>246</v>
      </c>
      <c r="AD255" s="34">
        <f t="shared" si="99"/>
        <v>53752</v>
      </c>
      <c r="AE255" s="141" t="e">
        <f t="shared" si="83"/>
        <v>#VALUE!</v>
      </c>
      <c r="AF255" s="142" t="e">
        <f t="shared" si="93"/>
        <v>#VALUE!</v>
      </c>
      <c r="AG255" s="144" t="e">
        <f t="shared" si="84"/>
        <v>#VALUE!</v>
      </c>
      <c r="AH255" s="143" t="e">
        <f t="shared" si="94"/>
        <v>#VALUE!</v>
      </c>
    </row>
    <row r="256" spans="1:34" x14ac:dyDescent="0.45">
      <c r="A256" s="47">
        <v>247</v>
      </c>
      <c r="B256" s="34">
        <f t="shared" si="95"/>
        <v>53783</v>
      </c>
      <c r="C256" s="150" t="e">
        <f t="shared" si="75"/>
        <v>#NUM!</v>
      </c>
      <c r="D256" s="142" t="e">
        <f t="shared" si="85"/>
        <v>#NUM!</v>
      </c>
      <c r="E256" s="142" t="e">
        <f t="shared" si="76"/>
        <v>#NUM!</v>
      </c>
      <c r="F256" s="143" t="e">
        <f t="shared" si="86"/>
        <v>#NUM!</v>
      </c>
      <c r="G256" s="127"/>
      <c r="H256" s="33">
        <v>247</v>
      </c>
      <c r="I256" s="34">
        <f t="shared" si="96"/>
        <v>53783</v>
      </c>
      <c r="J256" s="141" t="e">
        <f t="shared" si="77"/>
        <v>#NUM!</v>
      </c>
      <c r="K256" s="142" t="e">
        <f t="shared" si="87"/>
        <v>#NUM!</v>
      </c>
      <c r="L256" s="144" t="e">
        <f t="shared" si="78"/>
        <v>#NUM!</v>
      </c>
      <c r="M256" s="143" t="e">
        <f t="shared" si="88"/>
        <v>#NUM!</v>
      </c>
      <c r="O256" s="33">
        <v>247</v>
      </c>
      <c r="P256" s="34">
        <f t="shared" si="97"/>
        <v>53783</v>
      </c>
      <c r="Q256" s="141" t="e">
        <f t="shared" si="79"/>
        <v>#NUM!</v>
      </c>
      <c r="R256" s="142" t="e">
        <f t="shared" si="89"/>
        <v>#NUM!</v>
      </c>
      <c r="S256" s="144" t="e">
        <f t="shared" si="80"/>
        <v>#NUM!</v>
      </c>
      <c r="T256" s="143" t="e">
        <f t="shared" si="90"/>
        <v>#NUM!</v>
      </c>
      <c r="V256" s="33">
        <v>247</v>
      </c>
      <c r="W256" s="34">
        <f t="shared" si="98"/>
        <v>53783</v>
      </c>
      <c r="X256" s="141" t="e">
        <f t="shared" si="81"/>
        <v>#NUM!</v>
      </c>
      <c r="Y256" s="142" t="e">
        <f t="shared" si="91"/>
        <v>#NUM!</v>
      </c>
      <c r="Z256" s="144" t="e">
        <f t="shared" si="82"/>
        <v>#NUM!</v>
      </c>
      <c r="AA256" s="143" t="e">
        <f t="shared" si="92"/>
        <v>#NUM!</v>
      </c>
      <c r="AC256" s="33">
        <v>247</v>
      </c>
      <c r="AD256" s="34">
        <f t="shared" si="99"/>
        <v>53783</v>
      </c>
      <c r="AE256" s="141" t="e">
        <f t="shared" si="83"/>
        <v>#VALUE!</v>
      </c>
      <c r="AF256" s="142" t="e">
        <f t="shared" si="93"/>
        <v>#VALUE!</v>
      </c>
      <c r="AG256" s="144" t="e">
        <f t="shared" si="84"/>
        <v>#VALUE!</v>
      </c>
      <c r="AH256" s="143" t="e">
        <f t="shared" si="94"/>
        <v>#VALUE!</v>
      </c>
    </row>
    <row r="257" spans="1:34" x14ac:dyDescent="0.45">
      <c r="A257" s="47">
        <v>248</v>
      </c>
      <c r="B257" s="34">
        <f t="shared" si="95"/>
        <v>53813</v>
      </c>
      <c r="C257" s="150" t="e">
        <f t="shared" si="75"/>
        <v>#NUM!</v>
      </c>
      <c r="D257" s="142" t="e">
        <f t="shared" si="85"/>
        <v>#NUM!</v>
      </c>
      <c r="E257" s="142" t="e">
        <f t="shared" si="76"/>
        <v>#NUM!</v>
      </c>
      <c r="F257" s="143" t="e">
        <f t="shared" si="86"/>
        <v>#NUM!</v>
      </c>
      <c r="G257" s="127"/>
      <c r="H257" s="33">
        <v>248</v>
      </c>
      <c r="I257" s="34">
        <f t="shared" si="96"/>
        <v>53813</v>
      </c>
      <c r="J257" s="141" t="e">
        <f t="shared" si="77"/>
        <v>#NUM!</v>
      </c>
      <c r="K257" s="142" t="e">
        <f t="shared" si="87"/>
        <v>#NUM!</v>
      </c>
      <c r="L257" s="144" t="e">
        <f t="shared" si="78"/>
        <v>#NUM!</v>
      </c>
      <c r="M257" s="143" t="e">
        <f t="shared" si="88"/>
        <v>#NUM!</v>
      </c>
      <c r="O257" s="33">
        <v>248</v>
      </c>
      <c r="P257" s="34">
        <f t="shared" si="97"/>
        <v>53813</v>
      </c>
      <c r="Q257" s="141" t="e">
        <f t="shared" si="79"/>
        <v>#NUM!</v>
      </c>
      <c r="R257" s="142" t="e">
        <f t="shared" si="89"/>
        <v>#NUM!</v>
      </c>
      <c r="S257" s="144" t="e">
        <f t="shared" si="80"/>
        <v>#NUM!</v>
      </c>
      <c r="T257" s="143" t="e">
        <f t="shared" si="90"/>
        <v>#NUM!</v>
      </c>
      <c r="V257" s="33">
        <v>248</v>
      </c>
      <c r="W257" s="34">
        <f t="shared" si="98"/>
        <v>53813</v>
      </c>
      <c r="X257" s="141" t="e">
        <f t="shared" si="81"/>
        <v>#NUM!</v>
      </c>
      <c r="Y257" s="142" t="e">
        <f t="shared" si="91"/>
        <v>#NUM!</v>
      </c>
      <c r="Z257" s="144" t="e">
        <f t="shared" si="82"/>
        <v>#NUM!</v>
      </c>
      <c r="AA257" s="143" t="e">
        <f t="shared" si="92"/>
        <v>#NUM!</v>
      </c>
      <c r="AC257" s="33">
        <v>248</v>
      </c>
      <c r="AD257" s="34">
        <f t="shared" si="99"/>
        <v>53813</v>
      </c>
      <c r="AE257" s="141" t="e">
        <f t="shared" si="83"/>
        <v>#VALUE!</v>
      </c>
      <c r="AF257" s="142" t="e">
        <f t="shared" si="93"/>
        <v>#VALUE!</v>
      </c>
      <c r="AG257" s="144" t="e">
        <f t="shared" si="84"/>
        <v>#VALUE!</v>
      </c>
      <c r="AH257" s="143" t="e">
        <f t="shared" si="94"/>
        <v>#VALUE!</v>
      </c>
    </row>
    <row r="258" spans="1:34" x14ac:dyDescent="0.45">
      <c r="A258" s="47">
        <v>249</v>
      </c>
      <c r="B258" s="34">
        <f t="shared" si="95"/>
        <v>53844</v>
      </c>
      <c r="C258" s="150" t="e">
        <f t="shared" si="75"/>
        <v>#NUM!</v>
      </c>
      <c r="D258" s="142" t="e">
        <f t="shared" si="85"/>
        <v>#NUM!</v>
      </c>
      <c r="E258" s="142" t="e">
        <f t="shared" si="76"/>
        <v>#NUM!</v>
      </c>
      <c r="F258" s="143" t="e">
        <f t="shared" si="86"/>
        <v>#NUM!</v>
      </c>
      <c r="G258" s="127"/>
      <c r="H258" s="33">
        <v>249</v>
      </c>
      <c r="I258" s="34">
        <f t="shared" si="96"/>
        <v>53844</v>
      </c>
      <c r="J258" s="141" t="e">
        <f t="shared" si="77"/>
        <v>#NUM!</v>
      </c>
      <c r="K258" s="142" t="e">
        <f t="shared" si="87"/>
        <v>#NUM!</v>
      </c>
      <c r="L258" s="144" t="e">
        <f t="shared" si="78"/>
        <v>#NUM!</v>
      </c>
      <c r="M258" s="143" t="e">
        <f t="shared" si="88"/>
        <v>#NUM!</v>
      </c>
      <c r="O258" s="33">
        <v>249</v>
      </c>
      <c r="P258" s="34">
        <f t="shared" si="97"/>
        <v>53844</v>
      </c>
      <c r="Q258" s="141" t="e">
        <f t="shared" si="79"/>
        <v>#NUM!</v>
      </c>
      <c r="R258" s="142" t="e">
        <f t="shared" si="89"/>
        <v>#NUM!</v>
      </c>
      <c r="S258" s="144" t="e">
        <f t="shared" si="80"/>
        <v>#NUM!</v>
      </c>
      <c r="T258" s="143" t="e">
        <f t="shared" si="90"/>
        <v>#NUM!</v>
      </c>
      <c r="V258" s="33">
        <v>249</v>
      </c>
      <c r="W258" s="34">
        <f t="shared" si="98"/>
        <v>53844</v>
      </c>
      <c r="X258" s="141" t="e">
        <f t="shared" si="81"/>
        <v>#NUM!</v>
      </c>
      <c r="Y258" s="142" t="e">
        <f t="shared" si="91"/>
        <v>#NUM!</v>
      </c>
      <c r="Z258" s="144" t="e">
        <f t="shared" si="82"/>
        <v>#NUM!</v>
      </c>
      <c r="AA258" s="143" t="e">
        <f t="shared" si="92"/>
        <v>#NUM!</v>
      </c>
      <c r="AC258" s="33">
        <v>249</v>
      </c>
      <c r="AD258" s="34">
        <f t="shared" si="99"/>
        <v>53844</v>
      </c>
      <c r="AE258" s="141" t="e">
        <f t="shared" si="83"/>
        <v>#VALUE!</v>
      </c>
      <c r="AF258" s="142" t="e">
        <f t="shared" si="93"/>
        <v>#VALUE!</v>
      </c>
      <c r="AG258" s="144" t="e">
        <f t="shared" si="84"/>
        <v>#VALUE!</v>
      </c>
      <c r="AH258" s="143" t="e">
        <f t="shared" si="94"/>
        <v>#VALUE!</v>
      </c>
    </row>
    <row r="259" spans="1:34" x14ac:dyDescent="0.45">
      <c r="A259" s="47">
        <v>250</v>
      </c>
      <c r="B259" s="34">
        <f t="shared" si="95"/>
        <v>53874</v>
      </c>
      <c r="C259" s="150" t="e">
        <f t="shared" si="75"/>
        <v>#NUM!</v>
      </c>
      <c r="D259" s="142" t="e">
        <f t="shared" si="85"/>
        <v>#NUM!</v>
      </c>
      <c r="E259" s="142" t="e">
        <f t="shared" si="76"/>
        <v>#NUM!</v>
      </c>
      <c r="F259" s="143" t="e">
        <f t="shared" si="86"/>
        <v>#NUM!</v>
      </c>
      <c r="G259" s="127"/>
      <c r="H259" s="33">
        <v>250</v>
      </c>
      <c r="I259" s="34">
        <f t="shared" si="96"/>
        <v>53874</v>
      </c>
      <c r="J259" s="141" t="e">
        <f t="shared" si="77"/>
        <v>#NUM!</v>
      </c>
      <c r="K259" s="142" t="e">
        <f t="shared" si="87"/>
        <v>#NUM!</v>
      </c>
      <c r="L259" s="144" t="e">
        <f t="shared" si="78"/>
        <v>#NUM!</v>
      </c>
      <c r="M259" s="143" t="e">
        <f t="shared" si="88"/>
        <v>#NUM!</v>
      </c>
      <c r="O259" s="33">
        <v>250</v>
      </c>
      <c r="P259" s="34">
        <f t="shared" si="97"/>
        <v>53874</v>
      </c>
      <c r="Q259" s="141" t="e">
        <f t="shared" si="79"/>
        <v>#NUM!</v>
      </c>
      <c r="R259" s="142" t="e">
        <f t="shared" si="89"/>
        <v>#NUM!</v>
      </c>
      <c r="S259" s="144" t="e">
        <f t="shared" si="80"/>
        <v>#NUM!</v>
      </c>
      <c r="T259" s="143" t="e">
        <f t="shared" si="90"/>
        <v>#NUM!</v>
      </c>
      <c r="V259" s="33">
        <v>250</v>
      </c>
      <c r="W259" s="34">
        <f t="shared" si="98"/>
        <v>53874</v>
      </c>
      <c r="X259" s="141" t="e">
        <f t="shared" si="81"/>
        <v>#NUM!</v>
      </c>
      <c r="Y259" s="142" t="e">
        <f t="shared" si="91"/>
        <v>#NUM!</v>
      </c>
      <c r="Z259" s="144" t="e">
        <f t="shared" si="82"/>
        <v>#NUM!</v>
      </c>
      <c r="AA259" s="143" t="e">
        <f t="shared" si="92"/>
        <v>#NUM!</v>
      </c>
      <c r="AC259" s="33">
        <v>250</v>
      </c>
      <c r="AD259" s="34">
        <f t="shared" si="99"/>
        <v>53874</v>
      </c>
      <c r="AE259" s="141" t="e">
        <f t="shared" si="83"/>
        <v>#VALUE!</v>
      </c>
      <c r="AF259" s="142" t="e">
        <f t="shared" si="93"/>
        <v>#VALUE!</v>
      </c>
      <c r="AG259" s="144" t="e">
        <f t="shared" si="84"/>
        <v>#VALUE!</v>
      </c>
      <c r="AH259" s="143" t="e">
        <f t="shared" si="94"/>
        <v>#VALUE!</v>
      </c>
    </row>
    <row r="260" spans="1:34" x14ac:dyDescent="0.45">
      <c r="A260" s="47">
        <v>251</v>
      </c>
      <c r="B260" s="34">
        <f t="shared" si="95"/>
        <v>53905</v>
      </c>
      <c r="C260" s="150" t="e">
        <f t="shared" si="75"/>
        <v>#NUM!</v>
      </c>
      <c r="D260" s="142" t="e">
        <f t="shared" si="85"/>
        <v>#NUM!</v>
      </c>
      <c r="E260" s="142" t="e">
        <f t="shared" si="76"/>
        <v>#NUM!</v>
      </c>
      <c r="F260" s="143" t="e">
        <f t="shared" si="86"/>
        <v>#NUM!</v>
      </c>
      <c r="G260" s="127"/>
      <c r="H260" s="33">
        <v>251</v>
      </c>
      <c r="I260" s="34">
        <f t="shared" si="96"/>
        <v>53905</v>
      </c>
      <c r="J260" s="141" t="e">
        <f t="shared" si="77"/>
        <v>#NUM!</v>
      </c>
      <c r="K260" s="142" t="e">
        <f t="shared" si="87"/>
        <v>#NUM!</v>
      </c>
      <c r="L260" s="144" t="e">
        <f t="shared" si="78"/>
        <v>#NUM!</v>
      </c>
      <c r="M260" s="143" t="e">
        <f t="shared" si="88"/>
        <v>#NUM!</v>
      </c>
      <c r="O260" s="33">
        <v>251</v>
      </c>
      <c r="P260" s="34">
        <f t="shared" si="97"/>
        <v>53905</v>
      </c>
      <c r="Q260" s="141" t="e">
        <f t="shared" si="79"/>
        <v>#NUM!</v>
      </c>
      <c r="R260" s="142" t="e">
        <f t="shared" si="89"/>
        <v>#NUM!</v>
      </c>
      <c r="S260" s="144" t="e">
        <f t="shared" si="80"/>
        <v>#NUM!</v>
      </c>
      <c r="T260" s="143" t="e">
        <f t="shared" si="90"/>
        <v>#NUM!</v>
      </c>
      <c r="V260" s="33">
        <v>251</v>
      </c>
      <c r="W260" s="34">
        <f t="shared" si="98"/>
        <v>53905</v>
      </c>
      <c r="X260" s="141" t="e">
        <f t="shared" si="81"/>
        <v>#NUM!</v>
      </c>
      <c r="Y260" s="142" t="e">
        <f t="shared" si="91"/>
        <v>#NUM!</v>
      </c>
      <c r="Z260" s="144" t="e">
        <f t="shared" si="82"/>
        <v>#NUM!</v>
      </c>
      <c r="AA260" s="143" t="e">
        <f t="shared" si="92"/>
        <v>#NUM!</v>
      </c>
      <c r="AC260" s="33">
        <v>251</v>
      </c>
      <c r="AD260" s="34">
        <f t="shared" si="99"/>
        <v>53905</v>
      </c>
      <c r="AE260" s="141" t="e">
        <f t="shared" si="83"/>
        <v>#VALUE!</v>
      </c>
      <c r="AF260" s="142" t="e">
        <f t="shared" si="93"/>
        <v>#VALUE!</v>
      </c>
      <c r="AG260" s="144" t="e">
        <f t="shared" si="84"/>
        <v>#VALUE!</v>
      </c>
      <c r="AH260" s="143" t="e">
        <f t="shared" si="94"/>
        <v>#VALUE!</v>
      </c>
    </row>
    <row r="261" spans="1:34" ht="14.65" thickBot="1" x14ac:dyDescent="0.5">
      <c r="A261" s="750">
        <v>252</v>
      </c>
      <c r="B261" s="267">
        <f t="shared" si="95"/>
        <v>53936</v>
      </c>
      <c r="C261" s="151" t="e">
        <f t="shared" si="75"/>
        <v>#NUM!</v>
      </c>
      <c r="D261" s="146" t="e">
        <f t="shared" si="85"/>
        <v>#NUM!</v>
      </c>
      <c r="E261" s="146" t="e">
        <f t="shared" si="76"/>
        <v>#NUM!</v>
      </c>
      <c r="F261" s="147" t="e">
        <f t="shared" si="86"/>
        <v>#NUM!</v>
      </c>
      <c r="G261" s="127"/>
      <c r="H261" s="40">
        <v>252</v>
      </c>
      <c r="I261" s="267">
        <f t="shared" si="96"/>
        <v>53936</v>
      </c>
      <c r="J261" s="145" t="e">
        <f t="shared" si="77"/>
        <v>#NUM!</v>
      </c>
      <c r="K261" s="146" t="e">
        <f t="shared" si="87"/>
        <v>#NUM!</v>
      </c>
      <c r="L261" s="148" t="e">
        <f t="shared" si="78"/>
        <v>#NUM!</v>
      </c>
      <c r="M261" s="147" t="e">
        <f t="shared" si="88"/>
        <v>#NUM!</v>
      </c>
      <c r="O261" s="40">
        <v>252</v>
      </c>
      <c r="P261" s="267">
        <f t="shared" si="97"/>
        <v>53936</v>
      </c>
      <c r="Q261" s="145" t="e">
        <f t="shared" si="79"/>
        <v>#NUM!</v>
      </c>
      <c r="R261" s="146" t="e">
        <f t="shared" si="89"/>
        <v>#NUM!</v>
      </c>
      <c r="S261" s="148" t="e">
        <f t="shared" si="80"/>
        <v>#NUM!</v>
      </c>
      <c r="T261" s="147" t="e">
        <f t="shared" si="90"/>
        <v>#NUM!</v>
      </c>
      <c r="V261" s="40">
        <v>252</v>
      </c>
      <c r="W261" s="267">
        <f t="shared" si="98"/>
        <v>53936</v>
      </c>
      <c r="X261" s="145" t="e">
        <f t="shared" si="81"/>
        <v>#NUM!</v>
      </c>
      <c r="Y261" s="146" t="e">
        <f t="shared" si="91"/>
        <v>#NUM!</v>
      </c>
      <c r="Z261" s="148" t="e">
        <f t="shared" si="82"/>
        <v>#NUM!</v>
      </c>
      <c r="AA261" s="147" t="e">
        <f t="shared" si="92"/>
        <v>#NUM!</v>
      </c>
      <c r="AC261" s="40">
        <v>252</v>
      </c>
      <c r="AD261" s="267">
        <f t="shared" si="99"/>
        <v>53936</v>
      </c>
      <c r="AE261" s="145" t="e">
        <f t="shared" si="83"/>
        <v>#VALUE!</v>
      </c>
      <c r="AF261" s="146" t="e">
        <f t="shared" si="93"/>
        <v>#VALUE!</v>
      </c>
      <c r="AG261" s="148" t="e">
        <f t="shared" si="84"/>
        <v>#VALUE!</v>
      </c>
      <c r="AH261" s="147" t="e">
        <f t="shared" si="94"/>
        <v>#VALUE!</v>
      </c>
    </row>
    <row r="262" spans="1:34" x14ac:dyDescent="0.45">
      <c r="A262" s="47">
        <v>253</v>
      </c>
      <c r="B262" s="34">
        <f t="shared" si="95"/>
        <v>53966</v>
      </c>
      <c r="C262" s="152" t="e">
        <f t="shared" si="75"/>
        <v>#NUM!</v>
      </c>
      <c r="D262" s="138" t="e">
        <f t="shared" si="85"/>
        <v>#NUM!</v>
      </c>
      <c r="E262" s="138" t="e">
        <f t="shared" si="76"/>
        <v>#NUM!</v>
      </c>
      <c r="F262" s="139" t="e">
        <f t="shared" si="86"/>
        <v>#NUM!</v>
      </c>
      <c r="G262" s="127"/>
      <c r="H262" s="26">
        <v>253</v>
      </c>
      <c r="I262" s="34">
        <f t="shared" si="96"/>
        <v>53966</v>
      </c>
      <c r="J262" s="137" t="e">
        <f t="shared" si="77"/>
        <v>#NUM!</v>
      </c>
      <c r="K262" s="138" t="e">
        <f t="shared" si="87"/>
        <v>#NUM!</v>
      </c>
      <c r="L262" s="140" t="e">
        <f t="shared" si="78"/>
        <v>#NUM!</v>
      </c>
      <c r="M262" s="139" t="e">
        <f t="shared" si="88"/>
        <v>#NUM!</v>
      </c>
      <c r="O262" s="26">
        <v>253</v>
      </c>
      <c r="P262" s="34">
        <f t="shared" si="97"/>
        <v>53966</v>
      </c>
      <c r="Q262" s="137" t="e">
        <f t="shared" si="79"/>
        <v>#NUM!</v>
      </c>
      <c r="R262" s="138" t="e">
        <f t="shared" si="89"/>
        <v>#NUM!</v>
      </c>
      <c r="S262" s="140" t="e">
        <f t="shared" si="80"/>
        <v>#NUM!</v>
      </c>
      <c r="T262" s="139" t="e">
        <f t="shared" si="90"/>
        <v>#NUM!</v>
      </c>
      <c r="V262" s="26">
        <v>253</v>
      </c>
      <c r="W262" s="34">
        <f t="shared" si="98"/>
        <v>53966</v>
      </c>
      <c r="X262" s="137" t="e">
        <f t="shared" si="81"/>
        <v>#NUM!</v>
      </c>
      <c r="Y262" s="138" t="e">
        <f t="shared" si="91"/>
        <v>#NUM!</v>
      </c>
      <c r="Z262" s="140" t="e">
        <f t="shared" si="82"/>
        <v>#NUM!</v>
      </c>
      <c r="AA262" s="139" t="e">
        <f t="shared" si="92"/>
        <v>#NUM!</v>
      </c>
      <c r="AC262" s="26">
        <v>253</v>
      </c>
      <c r="AD262" s="34">
        <f t="shared" si="99"/>
        <v>53966</v>
      </c>
      <c r="AE262" s="137" t="e">
        <f t="shared" si="83"/>
        <v>#VALUE!</v>
      </c>
      <c r="AF262" s="138" t="e">
        <f t="shared" si="93"/>
        <v>#VALUE!</v>
      </c>
      <c r="AG262" s="140" t="e">
        <f t="shared" si="84"/>
        <v>#VALUE!</v>
      </c>
      <c r="AH262" s="139" t="e">
        <f t="shared" si="94"/>
        <v>#VALUE!</v>
      </c>
    </row>
    <row r="263" spans="1:34" x14ac:dyDescent="0.45">
      <c r="A263" s="47">
        <v>254</v>
      </c>
      <c r="B263" s="34">
        <f t="shared" si="95"/>
        <v>53997</v>
      </c>
      <c r="C263" s="150" t="e">
        <f t="shared" si="75"/>
        <v>#NUM!</v>
      </c>
      <c r="D263" s="142" t="e">
        <f t="shared" si="85"/>
        <v>#NUM!</v>
      </c>
      <c r="E263" s="142" t="e">
        <f t="shared" si="76"/>
        <v>#NUM!</v>
      </c>
      <c r="F263" s="143" t="e">
        <f t="shared" si="86"/>
        <v>#NUM!</v>
      </c>
      <c r="G263" s="127"/>
      <c r="H263" s="33">
        <v>254</v>
      </c>
      <c r="I263" s="34">
        <f t="shared" si="96"/>
        <v>53997</v>
      </c>
      <c r="J263" s="141" t="e">
        <f t="shared" si="77"/>
        <v>#NUM!</v>
      </c>
      <c r="K263" s="142" t="e">
        <f t="shared" si="87"/>
        <v>#NUM!</v>
      </c>
      <c r="L263" s="144" t="e">
        <f t="shared" si="78"/>
        <v>#NUM!</v>
      </c>
      <c r="M263" s="143" t="e">
        <f t="shared" si="88"/>
        <v>#NUM!</v>
      </c>
      <c r="O263" s="33">
        <v>254</v>
      </c>
      <c r="P263" s="34">
        <f t="shared" si="97"/>
        <v>53997</v>
      </c>
      <c r="Q263" s="141" t="e">
        <f t="shared" si="79"/>
        <v>#NUM!</v>
      </c>
      <c r="R263" s="142" t="e">
        <f t="shared" si="89"/>
        <v>#NUM!</v>
      </c>
      <c r="S263" s="144" t="e">
        <f t="shared" si="80"/>
        <v>#NUM!</v>
      </c>
      <c r="T263" s="143" t="e">
        <f t="shared" si="90"/>
        <v>#NUM!</v>
      </c>
      <c r="V263" s="33">
        <v>254</v>
      </c>
      <c r="W263" s="34">
        <f t="shared" si="98"/>
        <v>53997</v>
      </c>
      <c r="X263" s="141" t="e">
        <f t="shared" si="81"/>
        <v>#NUM!</v>
      </c>
      <c r="Y263" s="142" t="e">
        <f t="shared" si="91"/>
        <v>#NUM!</v>
      </c>
      <c r="Z263" s="144" t="e">
        <f t="shared" si="82"/>
        <v>#NUM!</v>
      </c>
      <c r="AA263" s="143" t="e">
        <f t="shared" si="92"/>
        <v>#NUM!</v>
      </c>
      <c r="AC263" s="33">
        <v>254</v>
      </c>
      <c r="AD263" s="34">
        <f t="shared" si="99"/>
        <v>53997</v>
      </c>
      <c r="AE263" s="141" t="e">
        <f t="shared" si="83"/>
        <v>#VALUE!</v>
      </c>
      <c r="AF263" s="142" t="e">
        <f t="shared" si="93"/>
        <v>#VALUE!</v>
      </c>
      <c r="AG263" s="144" t="e">
        <f t="shared" si="84"/>
        <v>#VALUE!</v>
      </c>
      <c r="AH263" s="143" t="e">
        <f t="shared" si="94"/>
        <v>#VALUE!</v>
      </c>
    </row>
    <row r="264" spans="1:34" x14ac:dyDescent="0.45">
      <c r="A264" s="47">
        <v>255</v>
      </c>
      <c r="B264" s="34">
        <f t="shared" si="95"/>
        <v>54027</v>
      </c>
      <c r="C264" s="150" t="e">
        <f t="shared" si="75"/>
        <v>#NUM!</v>
      </c>
      <c r="D264" s="142" t="e">
        <f t="shared" si="85"/>
        <v>#NUM!</v>
      </c>
      <c r="E264" s="142" t="e">
        <f t="shared" si="76"/>
        <v>#NUM!</v>
      </c>
      <c r="F264" s="143" t="e">
        <f t="shared" si="86"/>
        <v>#NUM!</v>
      </c>
      <c r="G264" s="127"/>
      <c r="H264" s="33">
        <v>255</v>
      </c>
      <c r="I264" s="34">
        <f t="shared" si="96"/>
        <v>54027</v>
      </c>
      <c r="J264" s="141" t="e">
        <f t="shared" si="77"/>
        <v>#NUM!</v>
      </c>
      <c r="K264" s="142" t="e">
        <f t="shared" si="87"/>
        <v>#NUM!</v>
      </c>
      <c r="L264" s="144" t="e">
        <f t="shared" si="78"/>
        <v>#NUM!</v>
      </c>
      <c r="M264" s="143" t="e">
        <f t="shared" si="88"/>
        <v>#NUM!</v>
      </c>
      <c r="O264" s="33">
        <v>255</v>
      </c>
      <c r="P264" s="34">
        <f t="shared" si="97"/>
        <v>54027</v>
      </c>
      <c r="Q264" s="141" t="e">
        <f t="shared" si="79"/>
        <v>#NUM!</v>
      </c>
      <c r="R264" s="142" t="e">
        <f t="shared" si="89"/>
        <v>#NUM!</v>
      </c>
      <c r="S264" s="144" t="e">
        <f t="shared" si="80"/>
        <v>#NUM!</v>
      </c>
      <c r="T264" s="143" t="e">
        <f t="shared" si="90"/>
        <v>#NUM!</v>
      </c>
      <c r="V264" s="33">
        <v>255</v>
      </c>
      <c r="W264" s="34">
        <f t="shared" si="98"/>
        <v>54027</v>
      </c>
      <c r="X264" s="141" t="e">
        <f t="shared" si="81"/>
        <v>#NUM!</v>
      </c>
      <c r="Y264" s="142" t="e">
        <f t="shared" si="91"/>
        <v>#NUM!</v>
      </c>
      <c r="Z264" s="144" t="e">
        <f t="shared" si="82"/>
        <v>#NUM!</v>
      </c>
      <c r="AA264" s="143" t="e">
        <f t="shared" si="92"/>
        <v>#NUM!</v>
      </c>
      <c r="AC264" s="33">
        <v>255</v>
      </c>
      <c r="AD264" s="34">
        <f t="shared" si="99"/>
        <v>54027</v>
      </c>
      <c r="AE264" s="141" t="e">
        <f t="shared" si="83"/>
        <v>#VALUE!</v>
      </c>
      <c r="AF264" s="142" t="e">
        <f t="shared" si="93"/>
        <v>#VALUE!</v>
      </c>
      <c r="AG264" s="144" t="e">
        <f t="shared" si="84"/>
        <v>#VALUE!</v>
      </c>
      <c r="AH264" s="143" t="e">
        <f t="shared" si="94"/>
        <v>#VALUE!</v>
      </c>
    </row>
    <row r="265" spans="1:34" x14ac:dyDescent="0.45">
      <c r="A265" s="47">
        <v>256</v>
      </c>
      <c r="B265" s="34">
        <f t="shared" si="95"/>
        <v>54058</v>
      </c>
      <c r="C265" s="150" t="e">
        <f t="shared" si="75"/>
        <v>#NUM!</v>
      </c>
      <c r="D265" s="142" t="e">
        <f t="shared" si="85"/>
        <v>#NUM!</v>
      </c>
      <c r="E265" s="142" t="e">
        <f t="shared" si="76"/>
        <v>#NUM!</v>
      </c>
      <c r="F265" s="143" t="e">
        <f t="shared" si="86"/>
        <v>#NUM!</v>
      </c>
      <c r="G265" s="127"/>
      <c r="H265" s="33">
        <v>256</v>
      </c>
      <c r="I265" s="34">
        <f t="shared" si="96"/>
        <v>54058</v>
      </c>
      <c r="J265" s="141" t="e">
        <f t="shared" si="77"/>
        <v>#NUM!</v>
      </c>
      <c r="K265" s="142" t="e">
        <f t="shared" si="87"/>
        <v>#NUM!</v>
      </c>
      <c r="L265" s="144" t="e">
        <f t="shared" si="78"/>
        <v>#NUM!</v>
      </c>
      <c r="M265" s="143" t="e">
        <f t="shared" si="88"/>
        <v>#NUM!</v>
      </c>
      <c r="O265" s="33">
        <v>256</v>
      </c>
      <c r="P265" s="34">
        <f t="shared" si="97"/>
        <v>54058</v>
      </c>
      <c r="Q265" s="141" t="e">
        <f t="shared" si="79"/>
        <v>#NUM!</v>
      </c>
      <c r="R265" s="142" t="e">
        <f t="shared" si="89"/>
        <v>#NUM!</v>
      </c>
      <c r="S265" s="144" t="e">
        <f t="shared" si="80"/>
        <v>#NUM!</v>
      </c>
      <c r="T265" s="143" t="e">
        <f t="shared" si="90"/>
        <v>#NUM!</v>
      </c>
      <c r="V265" s="33">
        <v>256</v>
      </c>
      <c r="W265" s="34">
        <f t="shared" si="98"/>
        <v>54058</v>
      </c>
      <c r="X265" s="141" t="e">
        <f t="shared" si="81"/>
        <v>#NUM!</v>
      </c>
      <c r="Y265" s="142" t="e">
        <f t="shared" si="91"/>
        <v>#NUM!</v>
      </c>
      <c r="Z265" s="144" t="e">
        <f t="shared" si="82"/>
        <v>#NUM!</v>
      </c>
      <c r="AA265" s="143" t="e">
        <f t="shared" si="92"/>
        <v>#NUM!</v>
      </c>
      <c r="AC265" s="33">
        <v>256</v>
      </c>
      <c r="AD265" s="34">
        <f t="shared" si="99"/>
        <v>54058</v>
      </c>
      <c r="AE265" s="141" t="e">
        <f t="shared" si="83"/>
        <v>#VALUE!</v>
      </c>
      <c r="AF265" s="142" t="e">
        <f t="shared" si="93"/>
        <v>#VALUE!</v>
      </c>
      <c r="AG265" s="144" t="e">
        <f t="shared" si="84"/>
        <v>#VALUE!</v>
      </c>
      <c r="AH265" s="143" t="e">
        <f t="shared" si="94"/>
        <v>#VALUE!</v>
      </c>
    </row>
    <row r="266" spans="1:34" x14ac:dyDescent="0.45">
      <c r="A266" s="47">
        <v>257</v>
      </c>
      <c r="B266" s="34">
        <f t="shared" si="95"/>
        <v>54089</v>
      </c>
      <c r="C266" s="150" t="e">
        <f t="shared" ref="C266:C329" si="100">C265-D266</f>
        <v>#NUM!</v>
      </c>
      <c r="D266" s="142" t="e">
        <f t="shared" si="85"/>
        <v>#NUM!</v>
      </c>
      <c r="E266" s="142" t="e">
        <f t="shared" ref="E266:E329" si="101">F266-D266</f>
        <v>#NUM!</v>
      </c>
      <c r="F266" s="143" t="e">
        <f t="shared" si="86"/>
        <v>#NUM!</v>
      </c>
      <c r="G266" s="127"/>
      <c r="H266" s="33">
        <v>257</v>
      </c>
      <c r="I266" s="34">
        <f t="shared" si="96"/>
        <v>54089</v>
      </c>
      <c r="J266" s="141" t="e">
        <f t="shared" ref="J266:J329" si="102">J265-K266</f>
        <v>#NUM!</v>
      </c>
      <c r="K266" s="142" t="e">
        <f t="shared" si="87"/>
        <v>#NUM!</v>
      </c>
      <c r="L266" s="144" t="e">
        <f t="shared" ref="L266:L329" si="103">M266-K266</f>
        <v>#NUM!</v>
      </c>
      <c r="M266" s="143" t="e">
        <f t="shared" si="88"/>
        <v>#NUM!</v>
      </c>
      <c r="O266" s="33">
        <v>257</v>
      </c>
      <c r="P266" s="34">
        <f t="shared" si="97"/>
        <v>54089</v>
      </c>
      <c r="Q266" s="141" t="e">
        <f t="shared" ref="Q266:Q329" si="104">Q265-R266</f>
        <v>#NUM!</v>
      </c>
      <c r="R266" s="142" t="e">
        <f t="shared" si="89"/>
        <v>#NUM!</v>
      </c>
      <c r="S266" s="144" t="e">
        <f t="shared" ref="S266:S329" si="105">T266-R266</f>
        <v>#NUM!</v>
      </c>
      <c r="T266" s="143" t="e">
        <f t="shared" si="90"/>
        <v>#NUM!</v>
      </c>
      <c r="V266" s="33">
        <v>257</v>
      </c>
      <c r="W266" s="34">
        <f t="shared" si="98"/>
        <v>54089</v>
      </c>
      <c r="X266" s="141" t="e">
        <f t="shared" ref="X266:X329" si="106">X265-Y266</f>
        <v>#NUM!</v>
      </c>
      <c r="Y266" s="142" t="e">
        <f t="shared" si="91"/>
        <v>#NUM!</v>
      </c>
      <c r="Z266" s="144" t="e">
        <f t="shared" ref="Z266:Z329" si="107">AA266-Y266</f>
        <v>#NUM!</v>
      </c>
      <c r="AA266" s="143" t="e">
        <f t="shared" si="92"/>
        <v>#NUM!</v>
      </c>
      <c r="AC266" s="33">
        <v>257</v>
      </c>
      <c r="AD266" s="34">
        <f t="shared" si="99"/>
        <v>54089</v>
      </c>
      <c r="AE266" s="141" t="e">
        <f t="shared" ref="AE266:AE329" si="108">AE265-AF266</f>
        <v>#VALUE!</v>
      </c>
      <c r="AF266" s="142" t="e">
        <f t="shared" si="93"/>
        <v>#VALUE!</v>
      </c>
      <c r="AG266" s="144" t="e">
        <f t="shared" ref="AG266:AG329" si="109">AH266-AF266</f>
        <v>#VALUE!</v>
      </c>
      <c r="AH266" s="143" t="e">
        <f t="shared" si="94"/>
        <v>#VALUE!</v>
      </c>
    </row>
    <row r="267" spans="1:34" x14ac:dyDescent="0.45">
      <c r="A267" s="47">
        <v>258</v>
      </c>
      <c r="B267" s="34">
        <f t="shared" si="95"/>
        <v>54118</v>
      </c>
      <c r="C267" s="150" t="e">
        <f t="shared" si="100"/>
        <v>#NUM!</v>
      </c>
      <c r="D267" s="142" t="e">
        <f t="shared" ref="D267:D330" si="110">IF(D$5="I/O",0,IF(AND(D$6&gt;0,A267/12&lt;=D$6),0,-PPMT(C$3/12,(A267-D$6*12),D$3*D$5,C$2)))</f>
        <v>#NUM!</v>
      </c>
      <c r="E267" s="142" t="e">
        <f t="shared" si="101"/>
        <v>#NUM!</v>
      </c>
      <c r="F267" s="143" t="e">
        <f t="shared" ref="F267:F330" si="111">IF(AND($D$6&gt;0,A267/12&lt;=$D$6),$C$2*($C$3/12),$D$2)</f>
        <v>#NUM!</v>
      </c>
      <c r="G267" s="127"/>
      <c r="H267" s="33">
        <v>258</v>
      </c>
      <c r="I267" s="34">
        <f t="shared" si="96"/>
        <v>54118</v>
      </c>
      <c r="J267" s="141" t="e">
        <f t="shared" si="102"/>
        <v>#NUM!</v>
      </c>
      <c r="K267" s="142" t="e">
        <f t="shared" ref="K267:K330" si="112">IF(K$5="I/O",0,IF(AND(K$6&gt;0,H267/12&lt;=K$6),0,-PPMT(J$3/12,(H267-K$6*12),K$3*K$5,J$2)))</f>
        <v>#NUM!</v>
      </c>
      <c r="L267" s="144" t="e">
        <f t="shared" si="103"/>
        <v>#NUM!</v>
      </c>
      <c r="M267" s="143" t="e">
        <f t="shared" ref="M267:M330" si="113">IF(AND(K$6&gt;0,H267/12&lt;=K$6),J$2*(J$3/12),K$2)</f>
        <v>#NUM!</v>
      </c>
      <c r="O267" s="33">
        <v>258</v>
      </c>
      <c r="P267" s="34">
        <f t="shared" si="97"/>
        <v>54118</v>
      </c>
      <c r="Q267" s="141" t="e">
        <f t="shared" si="104"/>
        <v>#NUM!</v>
      </c>
      <c r="R267" s="142" t="e">
        <f t="shared" ref="R267:R330" si="114">IF(R$5="I/O",0,IF(AND(R$6&gt;0,O267/12&lt;=R$6),0,-PPMT(Q$3/12,(O267-R$6*12),R$3*R$5,Q$2)))</f>
        <v>#NUM!</v>
      </c>
      <c r="S267" s="144" t="e">
        <f t="shared" si="105"/>
        <v>#NUM!</v>
      </c>
      <c r="T267" s="143" t="e">
        <f t="shared" ref="T267:T330" si="115">IF(AND(R$6&gt;0,O267/12&lt;=R$6),Q$2*(Q$3/12),R$2)</f>
        <v>#NUM!</v>
      </c>
      <c r="V267" s="33">
        <v>258</v>
      </c>
      <c r="W267" s="34">
        <f t="shared" si="98"/>
        <v>54118</v>
      </c>
      <c r="X267" s="141" t="e">
        <f t="shared" si="106"/>
        <v>#NUM!</v>
      </c>
      <c r="Y267" s="142" t="e">
        <f t="shared" ref="Y267:Y330" si="116">IF(Y$5="I/O",0,IF(AND(Y$6&gt;0,V267/12&lt;=Y$6),0,-PPMT(X$3/12,(V267-Y$6*12),Y$3*Y$5,X$2)))</f>
        <v>#NUM!</v>
      </c>
      <c r="Z267" s="144" t="e">
        <f t="shared" si="107"/>
        <v>#NUM!</v>
      </c>
      <c r="AA267" s="143" t="e">
        <f t="shared" ref="AA267:AA330" si="117">IF(AND(Y$6&gt;0,V267/12&lt;=Y$6),X$2*(X$3/12),Y$2)</f>
        <v>#NUM!</v>
      </c>
      <c r="AC267" s="33">
        <v>258</v>
      </c>
      <c r="AD267" s="34">
        <f t="shared" si="99"/>
        <v>54118</v>
      </c>
      <c r="AE267" s="141" t="e">
        <f t="shared" si="108"/>
        <v>#VALUE!</v>
      </c>
      <c r="AF267" s="142" t="e">
        <f t="shared" ref="AF267:AF330" si="118">IF(AF$5="I/O",0,IF(AND(AF$6&gt;0,AC267/12&lt;=AF$6),0,-PPMT(AE$3/12,(AC267-AF$6*12),AF$3*AF$5,AE$2)))</f>
        <v>#VALUE!</v>
      </c>
      <c r="AG267" s="144" t="e">
        <f t="shared" si="109"/>
        <v>#VALUE!</v>
      </c>
      <c r="AH267" s="143" t="e">
        <f t="shared" ref="AH267:AH330" si="119">IF(AND(AF$6&gt;0,AC267/12&lt;=AF$6),AE$2*(AE$3/12),AF$2)</f>
        <v>#VALUE!</v>
      </c>
    </row>
    <row r="268" spans="1:34" x14ac:dyDescent="0.45">
      <c r="A268" s="47">
        <v>259</v>
      </c>
      <c r="B268" s="34">
        <f t="shared" si="95"/>
        <v>54149</v>
      </c>
      <c r="C268" s="150" t="e">
        <f t="shared" si="100"/>
        <v>#NUM!</v>
      </c>
      <c r="D268" s="142" t="e">
        <f t="shared" si="110"/>
        <v>#NUM!</v>
      </c>
      <c r="E268" s="142" t="e">
        <f t="shared" si="101"/>
        <v>#NUM!</v>
      </c>
      <c r="F268" s="143" t="e">
        <f t="shared" si="111"/>
        <v>#NUM!</v>
      </c>
      <c r="G268" s="127"/>
      <c r="H268" s="33">
        <v>259</v>
      </c>
      <c r="I268" s="34">
        <f t="shared" si="96"/>
        <v>54149</v>
      </c>
      <c r="J268" s="141" t="e">
        <f t="shared" si="102"/>
        <v>#NUM!</v>
      </c>
      <c r="K268" s="142" t="e">
        <f t="shared" si="112"/>
        <v>#NUM!</v>
      </c>
      <c r="L268" s="144" t="e">
        <f t="shared" si="103"/>
        <v>#NUM!</v>
      </c>
      <c r="M268" s="143" t="e">
        <f t="shared" si="113"/>
        <v>#NUM!</v>
      </c>
      <c r="O268" s="33">
        <v>259</v>
      </c>
      <c r="P268" s="34">
        <f t="shared" si="97"/>
        <v>54149</v>
      </c>
      <c r="Q268" s="141" t="e">
        <f t="shared" si="104"/>
        <v>#NUM!</v>
      </c>
      <c r="R268" s="142" t="e">
        <f t="shared" si="114"/>
        <v>#NUM!</v>
      </c>
      <c r="S268" s="144" t="e">
        <f t="shared" si="105"/>
        <v>#NUM!</v>
      </c>
      <c r="T268" s="143" t="e">
        <f t="shared" si="115"/>
        <v>#NUM!</v>
      </c>
      <c r="V268" s="33">
        <v>259</v>
      </c>
      <c r="W268" s="34">
        <f t="shared" si="98"/>
        <v>54149</v>
      </c>
      <c r="X268" s="141" t="e">
        <f t="shared" si="106"/>
        <v>#NUM!</v>
      </c>
      <c r="Y268" s="142" t="e">
        <f t="shared" si="116"/>
        <v>#NUM!</v>
      </c>
      <c r="Z268" s="144" t="e">
        <f t="shared" si="107"/>
        <v>#NUM!</v>
      </c>
      <c r="AA268" s="143" t="e">
        <f t="shared" si="117"/>
        <v>#NUM!</v>
      </c>
      <c r="AC268" s="33">
        <v>259</v>
      </c>
      <c r="AD268" s="34">
        <f t="shared" si="99"/>
        <v>54149</v>
      </c>
      <c r="AE268" s="141" t="e">
        <f t="shared" si="108"/>
        <v>#VALUE!</v>
      </c>
      <c r="AF268" s="142" t="e">
        <f t="shared" si="118"/>
        <v>#VALUE!</v>
      </c>
      <c r="AG268" s="144" t="e">
        <f t="shared" si="109"/>
        <v>#VALUE!</v>
      </c>
      <c r="AH268" s="143" t="e">
        <f t="shared" si="119"/>
        <v>#VALUE!</v>
      </c>
    </row>
    <row r="269" spans="1:34" x14ac:dyDescent="0.45">
      <c r="A269" s="47">
        <v>260</v>
      </c>
      <c r="B269" s="34">
        <f t="shared" ref="B269:B332" si="120">EDATE(B268,1)</f>
        <v>54179</v>
      </c>
      <c r="C269" s="150" t="e">
        <f t="shared" si="100"/>
        <v>#NUM!</v>
      </c>
      <c r="D269" s="142" t="e">
        <f t="shared" si="110"/>
        <v>#NUM!</v>
      </c>
      <c r="E269" s="142" t="e">
        <f t="shared" si="101"/>
        <v>#NUM!</v>
      </c>
      <c r="F269" s="143" t="e">
        <f t="shared" si="111"/>
        <v>#NUM!</v>
      </c>
      <c r="G269" s="127"/>
      <c r="H269" s="33">
        <v>260</v>
      </c>
      <c r="I269" s="34">
        <f t="shared" ref="I269:I332" si="121">EDATE(I268,1)</f>
        <v>54179</v>
      </c>
      <c r="J269" s="141" t="e">
        <f t="shared" si="102"/>
        <v>#NUM!</v>
      </c>
      <c r="K269" s="142" t="e">
        <f t="shared" si="112"/>
        <v>#NUM!</v>
      </c>
      <c r="L269" s="144" t="e">
        <f t="shared" si="103"/>
        <v>#NUM!</v>
      </c>
      <c r="M269" s="143" t="e">
        <f t="shared" si="113"/>
        <v>#NUM!</v>
      </c>
      <c r="O269" s="33">
        <v>260</v>
      </c>
      <c r="P269" s="34">
        <f t="shared" ref="P269:P332" si="122">EDATE(P268,1)</f>
        <v>54179</v>
      </c>
      <c r="Q269" s="141" t="e">
        <f t="shared" si="104"/>
        <v>#NUM!</v>
      </c>
      <c r="R269" s="142" t="e">
        <f t="shared" si="114"/>
        <v>#NUM!</v>
      </c>
      <c r="S269" s="144" t="e">
        <f t="shared" si="105"/>
        <v>#NUM!</v>
      </c>
      <c r="T269" s="143" t="e">
        <f t="shared" si="115"/>
        <v>#NUM!</v>
      </c>
      <c r="V269" s="33">
        <v>260</v>
      </c>
      <c r="W269" s="34">
        <f t="shared" ref="W269:W332" si="123">EDATE(W268,1)</f>
        <v>54179</v>
      </c>
      <c r="X269" s="141" t="e">
        <f t="shared" si="106"/>
        <v>#NUM!</v>
      </c>
      <c r="Y269" s="142" t="e">
        <f t="shared" si="116"/>
        <v>#NUM!</v>
      </c>
      <c r="Z269" s="144" t="e">
        <f t="shared" si="107"/>
        <v>#NUM!</v>
      </c>
      <c r="AA269" s="143" t="e">
        <f t="shared" si="117"/>
        <v>#NUM!</v>
      </c>
      <c r="AC269" s="33">
        <v>260</v>
      </c>
      <c r="AD269" s="34">
        <f t="shared" ref="AD269:AD332" si="124">EDATE(AD268,1)</f>
        <v>54179</v>
      </c>
      <c r="AE269" s="141" t="e">
        <f t="shared" si="108"/>
        <v>#VALUE!</v>
      </c>
      <c r="AF269" s="142" t="e">
        <f t="shared" si="118"/>
        <v>#VALUE!</v>
      </c>
      <c r="AG269" s="144" t="e">
        <f t="shared" si="109"/>
        <v>#VALUE!</v>
      </c>
      <c r="AH269" s="143" t="e">
        <f t="shared" si="119"/>
        <v>#VALUE!</v>
      </c>
    </row>
    <row r="270" spans="1:34" x14ac:dyDescent="0.45">
      <c r="A270" s="47">
        <v>261</v>
      </c>
      <c r="B270" s="34">
        <f t="shared" si="120"/>
        <v>54210</v>
      </c>
      <c r="C270" s="150" t="e">
        <f t="shared" si="100"/>
        <v>#NUM!</v>
      </c>
      <c r="D270" s="142" t="e">
        <f t="shared" si="110"/>
        <v>#NUM!</v>
      </c>
      <c r="E270" s="142" t="e">
        <f t="shared" si="101"/>
        <v>#NUM!</v>
      </c>
      <c r="F270" s="143" t="e">
        <f t="shared" si="111"/>
        <v>#NUM!</v>
      </c>
      <c r="G270" s="127"/>
      <c r="H270" s="33">
        <v>261</v>
      </c>
      <c r="I270" s="34">
        <f t="shared" si="121"/>
        <v>54210</v>
      </c>
      <c r="J270" s="141" t="e">
        <f t="shared" si="102"/>
        <v>#NUM!</v>
      </c>
      <c r="K270" s="142" t="e">
        <f t="shared" si="112"/>
        <v>#NUM!</v>
      </c>
      <c r="L270" s="144" t="e">
        <f t="shared" si="103"/>
        <v>#NUM!</v>
      </c>
      <c r="M270" s="143" t="e">
        <f t="shared" si="113"/>
        <v>#NUM!</v>
      </c>
      <c r="O270" s="33">
        <v>261</v>
      </c>
      <c r="P270" s="34">
        <f t="shared" si="122"/>
        <v>54210</v>
      </c>
      <c r="Q270" s="141" t="e">
        <f t="shared" si="104"/>
        <v>#NUM!</v>
      </c>
      <c r="R270" s="142" t="e">
        <f t="shared" si="114"/>
        <v>#NUM!</v>
      </c>
      <c r="S270" s="144" t="e">
        <f t="shared" si="105"/>
        <v>#NUM!</v>
      </c>
      <c r="T270" s="143" t="e">
        <f t="shared" si="115"/>
        <v>#NUM!</v>
      </c>
      <c r="V270" s="33">
        <v>261</v>
      </c>
      <c r="W270" s="34">
        <f t="shared" si="123"/>
        <v>54210</v>
      </c>
      <c r="X270" s="141" t="e">
        <f t="shared" si="106"/>
        <v>#NUM!</v>
      </c>
      <c r="Y270" s="142" t="e">
        <f t="shared" si="116"/>
        <v>#NUM!</v>
      </c>
      <c r="Z270" s="144" t="e">
        <f t="shared" si="107"/>
        <v>#NUM!</v>
      </c>
      <c r="AA270" s="143" t="e">
        <f t="shared" si="117"/>
        <v>#NUM!</v>
      </c>
      <c r="AC270" s="33">
        <v>261</v>
      </c>
      <c r="AD270" s="34">
        <f t="shared" si="124"/>
        <v>54210</v>
      </c>
      <c r="AE270" s="141" t="e">
        <f t="shared" si="108"/>
        <v>#VALUE!</v>
      </c>
      <c r="AF270" s="142" t="e">
        <f t="shared" si="118"/>
        <v>#VALUE!</v>
      </c>
      <c r="AG270" s="144" t="e">
        <f t="shared" si="109"/>
        <v>#VALUE!</v>
      </c>
      <c r="AH270" s="143" t="e">
        <f t="shared" si="119"/>
        <v>#VALUE!</v>
      </c>
    </row>
    <row r="271" spans="1:34" x14ac:dyDescent="0.45">
      <c r="A271" s="47">
        <v>262</v>
      </c>
      <c r="B271" s="34">
        <f t="shared" si="120"/>
        <v>54240</v>
      </c>
      <c r="C271" s="150" t="e">
        <f t="shared" si="100"/>
        <v>#NUM!</v>
      </c>
      <c r="D271" s="142" t="e">
        <f t="shared" si="110"/>
        <v>#NUM!</v>
      </c>
      <c r="E271" s="142" t="e">
        <f t="shared" si="101"/>
        <v>#NUM!</v>
      </c>
      <c r="F271" s="143" t="e">
        <f t="shared" si="111"/>
        <v>#NUM!</v>
      </c>
      <c r="G271" s="127"/>
      <c r="H271" s="33">
        <v>262</v>
      </c>
      <c r="I271" s="34">
        <f t="shared" si="121"/>
        <v>54240</v>
      </c>
      <c r="J271" s="141" t="e">
        <f t="shared" si="102"/>
        <v>#NUM!</v>
      </c>
      <c r="K271" s="142" t="e">
        <f t="shared" si="112"/>
        <v>#NUM!</v>
      </c>
      <c r="L271" s="144" t="e">
        <f t="shared" si="103"/>
        <v>#NUM!</v>
      </c>
      <c r="M271" s="143" t="e">
        <f t="shared" si="113"/>
        <v>#NUM!</v>
      </c>
      <c r="O271" s="33">
        <v>262</v>
      </c>
      <c r="P271" s="34">
        <f t="shared" si="122"/>
        <v>54240</v>
      </c>
      <c r="Q271" s="141" t="e">
        <f t="shared" si="104"/>
        <v>#NUM!</v>
      </c>
      <c r="R271" s="142" t="e">
        <f t="shared" si="114"/>
        <v>#NUM!</v>
      </c>
      <c r="S271" s="144" t="e">
        <f t="shared" si="105"/>
        <v>#NUM!</v>
      </c>
      <c r="T271" s="143" t="e">
        <f t="shared" si="115"/>
        <v>#NUM!</v>
      </c>
      <c r="V271" s="33">
        <v>262</v>
      </c>
      <c r="W271" s="34">
        <f t="shared" si="123"/>
        <v>54240</v>
      </c>
      <c r="X271" s="141" t="e">
        <f t="shared" si="106"/>
        <v>#NUM!</v>
      </c>
      <c r="Y271" s="142" t="e">
        <f t="shared" si="116"/>
        <v>#NUM!</v>
      </c>
      <c r="Z271" s="144" t="e">
        <f t="shared" si="107"/>
        <v>#NUM!</v>
      </c>
      <c r="AA271" s="143" t="e">
        <f t="shared" si="117"/>
        <v>#NUM!</v>
      </c>
      <c r="AC271" s="33">
        <v>262</v>
      </c>
      <c r="AD271" s="34">
        <f t="shared" si="124"/>
        <v>54240</v>
      </c>
      <c r="AE271" s="141" t="e">
        <f t="shared" si="108"/>
        <v>#VALUE!</v>
      </c>
      <c r="AF271" s="142" t="e">
        <f t="shared" si="118"/>
        <v>#VALUE!</v>
      </c>
      <c r="AG271" s="144" t="e">
        <f t="shared" si="109"/>
        <v>#VALUE!</v>
      </c>
      <c r="AH271" s="143" t="e">
        <f t="shared" si="119"/>
        <v>#VALUE!</v>
      </c>
    </row>
    <row r="272" spans="1:34" x14ac:dyDescent="0.45">
      <c r="A272" s="47">
        <v>263</v>
      </c>
      <c r="B272" s="34">
        <f t="shared" si="120"/>
        <v>54271</v>
      </c>
      <c r="C272" s="150" t="e">
        <f t="shared" si="100"/>
        <v>#NUM!</v>
      </c>
      <c r="D272" s="142" t="e">
        <f t="shared" si="110"/>
        <v>#NUM!</v>
      </c>
      <c r="E272" s="142" t="e">
        <f t="shared" si="101"/>
        <v>#NUM!</v>
      </c>
      <c r="F272" s="143" t="e">
        <f t="shared" si="111"/>
        <v>#NUM!</v>
      </c>
      <c r="G272" s="127"/>
      <c r="H272" s="33">
        <v>263</v>
      </c>
      <c r="I272" s="34">
        <f t="shared" si="121"/>
        <v>54271</v>
      </c>
      <c r="J272" s="141" t="e">
        <f t="shared" si="102"/>
        <v>#NUM!</v>
      </c>
      <c r="K272" s="142" t="e">
        <f t="shared" si="112"/>
        <v>#NUM!</v>
      </c>
      <c r="L272" s="144" t="e">
        <f t="shared" si="103"/>
        <v>#NUM!</v>
      </c>
      <c r="M272" s="143" t="e">
        <f t="shared" si="113"/>
        <v>#NUM!</v>
      </c>
      <c r="O272" s="33">
        <v>263</v>
      </c>
      <c r="P272" s="34">
        <f t="shared" si="122"/>
        <v>54271</v>
      </c>
      <c r="Q272" s="141" t="e">
        <f t="shared" si="104"/>
        <v>#NUM!</v>
      </c>
      <c r="R272" s="142" t="e">
        <f t="shared" si="114"/>
        <v>#NUM!</v>
      </c>
      <c r="S272" s="144" t="e">
        <f t="shared" si="105"/>
        <v>#NUM!</v>
      </c>
      <c r="T272" s="143" t="e">
        <f t="shared" si="115"/>
        <v>#NUM!</v>
      </c>
      <c r="V272" s="33">
        <v>263</v>
      </c>
      <c r="W272" s="34">
        <f t="shared" si="123"/>
        <v>54271</v>
      </c>
      <c r="X272" s="141" t="e">
        <f t="shared" si="106"/>
        <v>#NUM!</v>
      </c>
      <c r="Y272" s="142" t="e">
        <f t="shared" si="116"/>
        <v>#NUM!</v>
      </c>
      <c r="Z272" s="144" t="e">
        <f t="shared" si="107"/>
        <v>#NUM!</v>
      </c>
      <c r="AA272" s="143" t="e">
        <f t="shared" si="117"/>
        <v>#NUM!</v>
      </c>
      <c r="AC272" s="33">
        <v>263</v>
      </c>
      <c r="AD272" s="34">
        <f t="shared" si="124"/>
        <v>54271</v>
      </c>
      <c r="AE272" s="141" t="e">
        <f t="shared" si="108"/>
        <v>#VALUE!</v>
      </c>
      <c r="AF272" s="142" t="e">
        <f t="shared" si="118"/>
        <v>#VALUE!</v>
      </c>
      <c r="AG272" s="144" t="e">
        <f t="shared" si="109"/>
        <v>#VALUE!</v>
      </c>
      <c r="AH272" s="143" t="e">
        <f t="shared" si="119"/>
        <v>#VALUE!</v>
      </c>
    </row>
    <row r="273" spans="1:34" ht="14.65" thickBot="1" x14ac:dyDescent="0.5">
      <c r="A273" s="750">
        <v>264</v>
      </c>
      <c r="B273" s="267">
        <f t="shared" si="120"/>
        <v>54302</v>
      </c>
      <c r="C273" s="151" t="e">
        <f t="shared" si="100"/>
        <v>#NUM!</v>
      </c>
      <c r="D273" s="146" t="e">
        <f t="shared" si="110"/>
        <v>#NUM!</v>
      </c>
      <c r="E273" s="146" t="e">
        <f t="shared" si="101"/>
        <v>#NUM!</v>
      </c>
      <c r="F273" s="147" t="e">
        <f t="shared" si="111"/>
        <v>#NUM!</v>
      </c>
      <c r="G273" s="127"/>
      <c r="H273" s="40">
        <v>264</v>
      </c>
      <c r="I273" s="267">
        <f t="shared" si="121"/>
        <v>54302</v>
      </c>
      <c r="J273" s="145" t="e">
        <f t="shared" si="102"/>
        <v>#NUM!</v>
      </c>
      <c r="K273" s="146" t="e">
        <f t="shared" si="112"/>
        <v>#NUM!</v>
      </c>
      <c r="L273" s="148" t="e">
        <f t="shared" si="103"/>
        <v>#NUM!</v>
      </c>
      <c r="M273" s="147" t="e">
        <f t="shared" si="113"/>
        <v>#NUM!</v>
      </c>
      <c r="O273" s="40">
        <v>264</v>
      </c>
      <c r="P273" s="267">
        <f t="shared" si="122"/>
        <v>54302</v>
      </c>
      <c r="Q273" s="145" t="e">
        <f t="shared" si="104"/>
        <v>#NUM!</v>
      </c>
      <c r="R273" s="146" t="e">
        <f t="shared" si="114"/>
        <v>#NUM!</v>
      </c>
      <c r="S273" s="148" t="e">
        <f t="shared" si="105"/>
        <v>#NUM!</v>
      </c>
      <c r="T273" s="147" t="e">
        <f t="shared" si="115"/>
        <v>#NUM!</v>
      </c>
      <c r="V273" s="40">
        <v>264</v>
      </c>
      <c r="W273" s="267">
        <f t="shared" si="123"/>
        <v>54302</v>
      </c>
      <c r="X273" s="145" t="e">
        <f t="shared" si="106"/>
        <v>#NUM!</v>
      </c>
      <c r="Y273" s="146" t="e">
        <f t="shared" si="116"/>
        <v>#NUM!</v>
      </c>
      <c r="Z273" s="148" t="e">
        <f t="shared" si="107"/>
        <v>#NUM!</v>
      </c>
      <c r="AA273" s="147" t="e">
        <f t="shared" si="117"/>
        <v>#NUM!</v>
      </c>
      <c r="AC273" s="40">
        <v>264</v>
      </c>
      <c r="AD273" s="267">
        <f t="shared" si="124"/>
        <v>54302</v>
      </c>
      <c r="AE273" s="145" t="e">
        <f t="shared" si="108"/>
        <v>#VALUE!</v>
      </c>
      <c r="AF273" s="146" t="e">
        <f t="shared" si="118"/>
        <v>#VALUE!</v>
      </c>
      <c r="AG273" s="148" t="e">
        <f t="shared" si="109"/>
        <v>#VALUE!</v>
      </c>
      <c r="AH273" s="147" t="e">
        <f t="shared" si="119"/>
        <v>#VALUE!</v>
      </c>
    </row>
    <row r="274" spans="1:34" x14ac:dyDescent="0.45">
      <c r="A274" s="47">
        <v>265</v>
      </c>
      <c r="B274" s="34">
        <f t="shared" si="120"/>
        <v>54332</v>
      </c>
      <c r="C274" s="152" t="e">
        <f t="shared" si="100"/>
        <v>#NUM!</v>
      </c>
      <c r="D274" s="138" t="e">
        <f t="shared" si="110"/>
        <v>#NUM!</v>
      </c>
      <c r="E274" s="138" t="e">
        <f t="shared" si="101"/>
        <v>#NUM!</v>
      </c>
      <c r="F274" s="139" t="e">
        <f t="shared" si="111"/>
        <v>#NUM!</v>
      </c>
      <c r="G274" s="127"/>
      <c r="H274" s="26">
        <v>265</v>
      </c>
      <c r="I274" s="34">
        <f t="shared" si="121"/>
        <v>54332</v>
      </c>
      <c r="J274" s="137" t="e">
        <f t="shared" si="102"/>
        <v>#NUM!</v>
      </c>
      <c r="K274" s="138" t="e">
        <f t="shared" si="112"/>
        <v>#NUM!</v>
      </c>
      <c r="L274" s="140" t="e">
        <f t="shared" si="103"/>
        <v>#NUM!</v>
      </c>
      <c r="M274" s="139" t="e">
        <f t="shared" si="113"/>
        <v>#NUM!</v>
      </c>
      <c r="O274" s="26">
        <v>265</v>
      </c>
      <c r="P274" s="34">
        <f t="shared" si="122"/>
        <v>54332</v>
      </c>
      <c r="Q274" s="137" t="e">
        <f t="shared" si="104"/>
        <v>#NUM!</v>
      </c>
      <c r="R274" s="138" t="e">
        <f t="shared" si="114"/>
        <v>#NUM!</v>
      </c>
      <c r="S274" s="140" t="e">
        <f t="shared" si="105"/>
        <v>#NUM!</v>
      </c>
      <c r="T274" s="139" t="e">
        <f t="shared" si="115"/>
        <v>#NUM!</v>
      </c>
      <c r="V274" s="26">
        <v>265</v>
      </c>
      <c r="W274" s="34">
        <f t="shared" si="123"/>
        <v>54332</v>
      </c>
      <c r="X274" s="137" t="e">
        <f t="shared" si="106"/>
        <v>#NUM!</v>
      </c>
      <c r="Y274" s="138" t="e">
        <f t="shared" si="116"/>
        <v>#NUM!</v>
      </c>
      <c r="Z274" s="140" t="e">
        <f t="shared" si="107"/>
        <v>#NUM!</v>
      </c>
      <c r="AA274" s="139" t="e">
        <f t="shared" si="117"/>
        <v>#NUM!</v>
      </c>
      <c r="AC274" s="26">
        <v>265</v>
      </c>
      <c r="AD274" s="34">
        <f t="shared" si="124"/>
        <v>54332</v>
      </c>
      <c r="AE274" s="137" t="e">
        <f t="shared" si="108"/>
        <v>#VALUE!</v>
      </c>
      <c r="AF274" s="138" t="e">
        <f t="shared" si="118"/>
        <v>#VALUE!</v>
      </c>
      <c r="AG274" s="140" t="e">
        <f t="shared" si="109"/>
        <v>#VALUE!</v>
      </c>
      <c r="AH274" s="139" t="e">
        <f t="shared" si="119"/>
        <v>#VALUE!</v>
      </c>
    </row>
    <row r="275" spans="1:34" x14ac:dyDescent="0.45">
      <c r="A275" s="47">
        <v>266</v>
      </c>
      <c r="B275" s="34">
        <f t="shared" si="120"/>
        <v>54363</v>
      </c>
      <c r="C275" s="150" t="e">
        <f t="shared" si="100"/>
        <v>#NUM!</v>
      </c>
      <c r="D275" s="142" t="e">
        <f t="shared" si="110"/>
        <v>#NUM!</v>
      </c>
      <c r="E275" s="142" t="e">
        <f t="shared" si="101"/>
        <v>#NUM!</v>
      </c>
      <c r="F275" s="143" t="e">
        <f t="shared" si="111"/>
        <v>#NUM!</v>
      </c>
      <c r="G275" s="127"/>
      <c r="H275" s="33">
        <v>266</v>
      </c>
      <c r="I275" s="34">
        <f t="shared" si="121"/>
        <v>54363</v>
      </c>
      <c r="J275" s="141" t="e">
        <f t="shared" si="102"/>
        <v>#NUM!</v>
      </c>
      <c r="K275" s="142" t="e">
        <f t="shared" si="112"/>
        <v>#NUM!</v>
      </c>
      <c r="L275" s="144" t="e">
        <f t="shared" si="103"/>
        <v>#NUM!</v>
      </c>
      <c r="M275" s="143" t="e">
        <f t="shared" si="113"/>
        <v>#NUM!</v>
      </c>
      <c r="O275" s="33">
        <v>266</v>
      </c>
      <c r="P275" s="34">
        <f t="shared" si="122"/>
        <v>54363</v>
      </c>
      <c r="Q275" s="141" t="e">
        <f t="shared" si="104"/>
        <v>#NUM!</v>
      </c>
      <c r="R275" s="142" t="e">
        <f t="shared" si="114"/>
        <v>#NUM!</v>
      </c>
      <c r="S275" s="144" t="e">
        <f t="shared" si="105"/>
        <v>#NUM!</v>
      </c>
      <c r="T275" s="143" t="e">
        <f t="shared" si="115"/>
        <v>#NUM!</v>
      </c>
      <c r="V275" s="33">
        <v>266</v>
      </c>
      <c r="W275" s="34">
        <f t="shared" si="123"/>
        <v>54363</v>
      </c>
      <c r="X275" s="141" t="e">
        <f t="shared" si="106"/>
        <v>#NUM!</v>
      </c>
      <c r="Y275" s="142" t="e">
        <f t="shared" si="116"/>
        <v>#NUM!</v>
      </c>
      <c r="Z275" s="144" t="e">
        <f t="shared" si="107"/>
        <v>#NUM!</v>
      </c>
      <c r="AA275" s="143" t="e">
        <f t="shared" si="117"/>
        <v>#NUM!</v>
      </c>
      <c r="AC275" s="33">
        <v>266</v>
      </c>
      <c r="AD275" s="34">
        <f t="shared" si="124"/>
        <v>54363</v>
      </c>
      <c r="AE275" s="141" t="e">
        <f t="shared" si="108"/>
        <v>#VALUE!</v>
      </c>
      <c r="AF275" s="142" t="e">
        <f t="shared" si="118"/>
        <v>#VALUE!</v>
      </c>
      <c r="AG275" s="144" t="e">
        <f t="shared" si="109"/>
        <v>#VALUE!</v>
      </c>
      <c r="AH275" s="143" t="e">
        <f t="shared" si="119"/>
        <v>#VALUE!</v>
      </c>
    </row>
    <row r="276" spans="1:34" x14ac:dyDescent="0.45">
      <c r="A276" s="47">
        <v>267</v>
      </c>
      <c r="B276" s="34">
        <f t="shared" si="120"/>
        <v>54393</v>
      </c>
      <c r="C276" s="150" t="e">
        <f t="shared" si="100"/>
        <v>#NUM!</v>
      </c>
      <c r="D276" s="142" t="e">
        <f t="shared" si="110"/>
        <v>#NUM!</v>
      </c>
      <c r="E276" s="142" t="e">
        <f t="shared" si="101"/>
        <v>#NUM!</v>
      </c>
      <c r="F276" s="143" t="e">
        <f t="shared" si="111"/>
        <v>#NUM!</v>
      </c>
      <c r="G276" s="127"/>
      <c r="H276" s="33">
        <v>267</v>
      </c>
      <c r="I276" s="34">
        <f t="shared" si="121"/>
        <v>54393</v>
      </c>
      <c r="J276" s="141" t="e">
        <f t="shared" si="102"/>
        <v>#NUM!</v>
      </c>
      <c r="K276" s="142" t="e">
        <f t="shared" si="112"/>
        <v>#NUM!</v>
      </c>
      <c r="L276" s="144" t="e">
        <f t="shared" si="103"/>
        <v>#NUM!</v>
      </c>
      <c r="M276" s="143" t="e">
        <f t="shared" si="113"/>
        <v>#NUM!</v>
      </c>
      <c r="O276" s="33">
        <v>267</v>
      </c>
      <c r="P276" s="34">
        <f t="shared" si="122"/>
        <v>54393</v>
      </c>
      <c r="Q276" s="141" t="e">
        <f t="shared" si="104"/>
        <v>#NUM!</v>
      </c>
      <c r="R276" s="142" t="e">
        <f t="shared" si="114"/>
        <v>#NUM!</v>
      </c>
      <c r="S276" s="144" t="e">
        <f t="shared" si="105"/>
        <v>#NUM!</v>
      </c>
      <c r="T276" s="143" t="e">
        <f t="shared" si="115"/>
        <v>#NUM!</v>
      </c>
      <c r="V276" s="33">
        <v>267</v>
      </c>
      <c r="W276" s="34">
        <f t="shared" si="123"/>
        <v>54393</v>
      </c>
      <c r="X276" s="141" t="e">
        <f t="shared" si="106"/>
        <v>#NUM!</v>
      </c>
      <c r="Y276" s="142" t="e">
        <f t="shared" si="116"/>
        <v>#NUM!</v>
      </c>
      <c r="Z276" s="144" t="e">
        <f t="shared" si="107"/>
        <v>#NUM!</v>
      </c>
      <c r="AA276" s="143" t="e">
        <f t="shared" si="117"/>
        <v>#NUM!</v>
      </c>
      <c r="AC276" s="33">
        <v>267</v>
      </c>
      <c r="AD276" s="34">
        <f t="shared" si="124"/>
        <v>54393</v>
      </c>
      <c r="AE276" s="141" t="e">
        <f t="shared" si="108"/>
        <v>#VALUE!</v>
      </c>
      <c r="AF276" s="142" t="e">
        <f t="shared" si="118"/>
        <v>#VALUE!</v>
      </c>
      <c r="AG276" s="144" t="e">
        <f t="shared" si="109"/>
        <v>#VALUE!</v>
      </c>
      <c r="AH276" s="143" t="e">
        <f t="shared" si="119"/>
        <v>#VALUE!</v>
      </c>
    </row>
    <row r="277" spans="1:34" x14ac:dyDescent="0.45">
      <c r="A277" s="47">
        <v>268</v>
      </c>
      <c r="B277" s="34">
        <f t="shared" si="120"/>
        <v>54424</v>
      </c>
      <c r="C277" s="150" t="e">
        <f t="shared" si="100"/>
        <v>#NUM!</v>
      </c>
      <c r="D277" s="142" t="e">
        <f t="shared" si="110"/>
        <v>#NUM!</v>
      </c>
      <c r="E277" s="142" t="e">
        <f t="shared" si="101"/>
        <v>#NUM!</v>
      </c>
      <c r="F277" s="143" t="e">
        <f t="shared" si="111"/>
        <v>#NUM!</v>
      </c>
      <c r="G277" s="127"/>
      <c r="H277" s="33">
        <v>268</v>
      </c>
      <c r="I277" s="34">
        <f t="shared" si="121"/>
        <v>54424</v>
      </c>
      <c r="J277" s="141" t="e">
        <f t="shared" si="102"/>
        <v>#NUM!</v>
      </c>
      <c r="K277" s="142" t="e">
        <f t="shared" si="112"/>
        <v>#NUM!</v>
      </c>
      <c r="L277" s="144" t="e">
        <f t="shared" si="103"/>
        <v>#NUM!</v>
      </c>
      <c r="M277" s="143" t="e">
        <f t="shared" si="113"/>
        <v>#NUM!</v>
      </c>
      <c r="O277" s="33">
        <v>268</v>
      </c>
      <c r="P277" s="34">
        <f t="shared" si="122"/>
        <v>54424</v>
      </c>
      <c r="Q277" s="141" t="e">
        <f t="shared" si="104"/>
        <v>#NUM!</v>
      </c>
      <c r="R277" s="142" t="e">
        <f t="shared" si="114"/>
        <v>#NUM!</v>
      </c>
      <c r="S277" s="144" t="e">
        <f t="shared" si="105"/>
        <v>#NUM!</v>
      </c>
      <c r="T277" s="143" t="e">
        <f t="shared" si="115"/>
        <v>#NUM!</v>
      </c>
      <c r="V277" s="33">
        <v>268</v>
      </c>
      <c r="W277" s="34">
        <f t="shared" si="123"/>
        <v>54424</v>
      </c>
      <c r="X277" s="141" t="e">
        <f t="shared" si="106"/>
        <v>#NUM!</v>
      </c>
      <c r="Y277" s="142" t="e">
        <f t="shared" si="116"/>
        <v>#NUM!</v>
      </c>
      <c r="Z277" s="144" t="e">
        <f t="shared" si="107"/>
        <v>#NUM!</v>
      </c>
      <c r="AA277" s="143" t="e">
        <f t="shared" si="117"/>
        <v>#NUM!</v>
      </c>
      <c r="AC277" s="33">
        <v>268</v>
      </c>
      <c r="AD277" s="34">
        <f t="shared" si="124"/>
        <v>54424</v>
      </c>
      <c r="AE277" s="141" t="e">
        <f t="shared" si="108"/>
        <v>#VALUE!</v>
      </c>
      <c r="AF277" s="142" t="e">
        <f t="shared" si="118"/>
        <v>#VALUE!</v>
      </c>
      <c r="AG277" s="144" t="e">
        <f t="shared" si="109"/>
        <v>#VALUE!</v>
      </c>
      <c r="AH277" s="143" t="e">
        <f t="shared" si="119"/>
        <v>#VALUE!</v>
      </c>
    </row>
    <row r="278" spans="1:34" x14ac:dyDescent="0.45">
      <c r="A278" s="47">
        <v>269</v>
      </c>
      <c r="B278" s="34">
        <f t="shared" si="120"/>
        <v>54455</v>
      </c>
      <c r="C278" s="150" t="e">
        <f t="shared" si="100"/>
        <v>#NUM!</v>
      </c>
      <c r="D278" s="142" t="e">
        <f t="shared" si="110"/>
        <v>#NUM!</v>
      </c>
      <c r="E278" s="142" t="e">
        <f t="shared" si="101"/>
        <v>#NUM!</v>
      </c>
      <c r="F278" s="143" t="e">
        <f t="shared" si="111"/>
        <v>#NUM!</v>
      </c>
      <c r="G278" s="127"/>
      <c r="H278" s="33">
        <v>269</v>
      </c>
      <c r="I278" s="34">
        <f t="shared" si="121"/>
        <v>54455</v>
      </c>
      <c r="J278" s="141" t="e">
        <f t="shared" si="102"/>
        <v>#NUM!</v>
      </c>
      <c r="K278" s="142" t="e">
        <f t="shared" si="112"/>
        <v>#NUM!</v>
      </c>
      <c r="L278" s="144" t="e">
        <f t="shared" si="103"/>
        <v>#NUM!</v>
      </c>
      <c r="M278" s="143" t="e">
        <f t="shared" si="113"/>
        <v>#NUM!</v>
      </c>
      <c r="O278" s="33">
        <v>269</v>
      </c>
      <c r="P278" s="34">
        <f t="shared" si="122"/>
        <v>54455</v>
      </c>
      <c r="Q278" s="141" t="e">
        <f t="shared" si="104"/>
        <v>#NUM!</v>
      </c>
      <c r="R278" s="142" t="e">
        <f t="shared" si="114"/>
        <v>#NUM!</v>
      </c>
      <c r="S278" s="144" t="e">
        <f t="shared" si="105"/>
        <v>#NUM!</v>
      </c>
      <c r="T278" s="143" t="e">
        <f t="shared" si="115"/>
        <v>#NUM!</v>
      </c>
      <c r="V278" s="33">
        <v>269</v>
      </c>
      <c r="W278" s="34">
        <f t="shared" si="123"/>
        <v>54455</v>
      </c>
      <c r="X278" s="141" t="e">
        <f t="shared" si="106"/>
        <v>#NUM!</v>
      </c>
      <c r="Y278" s="142" t="e">
        <f t="shared" si="116"/>
        <v>#NUM!</v>
      </c>
      <c r="Z278" s="144" t="e">
        <f t="shared" si="107"/>
        <v>#NUM!</v>
      </c>
      <c r="AA278" s="143" t="e">
        <f t="shared" si="117"/>
        <v>#NUM!</v>
      </c>
      <c r="AC278" s="33">
        <v>269</v>
      </c>
      <c r="AD278" s="34">
        <f t="shared" si="124"/>
        <v>54455</v>
      </c>
      <c r="AE278" s="141" t="e">
        <f t="shared" si="108"/>
        <v>#VALUE!</v>
      </c>
      <c r="AF278" s="142" t="e">
        <f t="shared" si="118"/>
        <v>#VALUE!</v>
      </c>
      <c r="AG278" s="144" t="e">
        <f t="shared" si="109"/>
        <v>#VALUE!</v>
      </c>
      <c r="AH278" s="143" t="e">
        <f t="shared" si="119"/>
        <v>#VALUE!</v>
      </c>
    </row>
    <row r="279" spans="1:34" x14ac:dyDescent="0.45">
      <c r="A279" s="47">
        <v>270</v>
      </c>
      <c r="B279" s="34">
        <f t="shared" si="120"/>
        <v>54483</v>
      </c>
      <c r="C279" s="150" t="e">
        <f t="shared" si="100"/>
        <v>#NUM!</v>
      </c>
      <c r="D279" s="142" t="e">
        <f t="shared" si="110"/>
        <v>#NUM!</v>
      </c>
      <c r="E279" s="142" t="e">
        <f t="shared" si="101"/>
        <v>#NUM!</v>
      </c>
      <c r="F279" s="143" t="e">
        <f t="shared" si="111"/>
        <v>#NUM!</v>
      </c>
      <c r="G279" s="127"/>
      <c r="H279" s="33">
        <v>270</v>
      </c>
      <c r="I279" s="34">
        <f t="shared" si="121"/>
        <v>54483</v>
      </c>
      <c r="J279" s="141" t="e">
        <f t="shared" si="102"/>
        <v>#NUM!</v>
      </c>
      <c r="K279" s="142" t="e">
        <f t="shared" si="112"/>
        <v>#NUM!</v>
      </c>
      <c r="L279" s="144" t="e">
        <f t="shared" si="103"/>
        <v>#NUM!</v>
      </c>
      <c r="M279" s="143" t="e">
        <f t="shared" si="113"/>
        <v>#NUM!</v>
      </c>
      <c r="O279" s="33">
        <v>270</v>
      </c>
      <c r="P279" s="34">
        <f t="shared" si="122"/>
        <v>54483</v>
      </c>
      <c r="Q279" s="141" t="e">
        <f t="shared" si="104"/>
        <v>#NUM!</v>
      </c>
      <c r="R279" s="142" t="e">
        <f t="shared" si="114"/>
        <v>#NUM!</v>
      </c>
      <c r="S279" s="144" t="e">
        <f t="shared" si="105"/>
        <v>#NUM!</v>
      </c>
      <c r="T279" s="143" t="e">
        <f t="shared" si="115"/>
        <v>#NUM!</v>
      </c>
      <c r="V279" s="33">
        <v>270</v>
      </c>
      <c r="W279" s="34">
        <f t="shared" si="123"/>
        <v>54483</v>
      </c>
      <c r="X279" s="141" t="e">
        <f t="shared" si="106"/>
        <v>#NUM!</v>
      </c>
      <c r="Y279" s="142" t="e">
        <f t="shared" si="116"/>
        <v>#NUM!</v>
      </c>
      <c r="Z279" s="144" t="e">
        <f t="shared" si="107"/>
        <v>#NUM!</v>
      </c>
      <c r="AA279" s="143" t="e">
        <f t="shared" si="117"/>
        <v>#NUM!</v>
      </c>
      <c r="AC279" s="33">
        <v>270</v>
      </c>
      <c r="AD279" s="34">
        <f t="shared" si="124"/>
        <v>54483</v>
      </c>
      <c r="AE279" s="141" t="e">
        <f t="shared" si="108"/>
        <v>#VALUE!</v>
      </c>
      <c r="AF279" s="142" t="e">
        <f t="shared" si="118"/>
        <v>#VALUE!</v>
      </c>
      <c r="AG279" s="144" t="e">
        <f t="shared" si="109"/>
        <v>#VALUE!</v>
      </c>
      <c r="AH279" s="143" t="e">
        <f t="shared" si="119"/>
        <v>#VALUE!</v>
      </c>
    </row>
    <row r="280" spans="1:34" x14ac:dyDescent="0.45">
      <c r="A280" s="47">
        <v>271</v>
      </c>
      <c r="B280" s="34">
        <f t="shared" si="120"/>
        <v>54514</v>
      </c>
      <c r="C280" s="150" t="e">
        <f t="shared" si="100"/>
        <v>#NUM!</v>
      </c>
      <c r="D280" s="142" t="e">
        <f t="shared" si="110"/>
        <v>#NUM!</v>
      </c>
      <c r="E280" s="142" t="e">
        <f t="shared" si="101"/>
        <v>#NUM!</v>
      </c>
      <c r="F280" s="143" t="e">
        <f t="shared" si="111"/>
        <v>#NUM!</v>
      </c>
      <c r="G280" s="127"/>
      <c r="H280" s="33">
        <v>271</v>
      </c>
      <c r="I280" s="34">
        <f t="shared" si="121"/>
        <v>54514</v>
      </c>
      <c r="J280" s="141" t="e">
        <f t="shared" si="102"/>
        <v>#NUM!</v>
      </c>
      <c r="K280" s="142" t="e">
        <f t="shared" si="112"/>
        <v>#NUM!</v>
      </c>
      <c r="L280" s="144" t="e">
        <f t="shared" si="103"/>
        <v>#NUM!</v>
      </c>
      <c r="M280" s="143" t="e">
        <f t="shared" si="113"/>
        <v>#NUM!</v>
      </c>
      <c r="O280" s="33">
        <v>271</v>
      </c>
      <c r="P280" s="34">
        <f t="shared" si="122"/>
        <v>54514</v>
      </c>
      <c r="Q280" s="141" t="e">
        <f t="shared" si="104"/>
        <v>#NUM!</v>
      </c>
      <c r="R280" s="142" t="e">
        <f t="shared" si="114"/>
        <v>#NUM!</v>
      </c>
      <c r="S280" s="144" t="e">
        <f t="shared" si="105"/>
        <v>#NUM!</v>
      </c>
      <c r="T280" s="143" t="e">
        <f t="shared" si="115"/>
        <v>#NUM!</v>
      </c>
      <c r="V280" s="33">
        <v>271</v>
      </c>
      <c r="W280" s="34">
        <f t="shared" si="123"/>
        <v>54514</v>
      </c>
      <c r="X280" s="141" t="e">
        <f t="shared" si="106"/>
        <v>#NUM!</v>
      </c>
      <c r="Y280" s="142" t="e">
        <f t="shared" si="116"/>
        <v>#NUM!</v>
      </c>
      <c r="Z280" s="144" t="e">
        <f t="shared" si="107"/>
        <v>#NUM!</v>
      </c>
      <c r="AA280" s="143" t="e">
        <f t="shared" si="117"/>
        <v>#NUM!</v>
      </c>
      <c r="AC280" s="33">
        <v>271</v>
      </c>
      <c r="AD280" s="34">
        <f t="shared" si="124"/>
        <v>54514</v>
      </c>
      <c r="AE280" s="141" t="e">
        <f t="shared" si="108"/>
        <v>#VALUE!</v>
      </c>
      <c r="AF280" s="142" t="e">
        <f t="shared" si="118"/>
        <v>#VALUE!</v>
      </c>
      <c r="AG280" s="144" t="e">
        <f t="shared" si="109"/>
        <v>#VALUE!</v>
      </c>
      <c r="AH280" s="143" t="e">
        <f t="shared" si="119"/>
        <v>#VALUE!</v>
      </c>
    </row>
    <row r="281" spans="1:34" x14ac:dyDescent="0.45">
      <c r="A281" s="47">
        <v>272</v>
      </c>
      <c r="B281" s="34">
        <f t="shared" si="120"/>
        <v>54544</v>
      </c>
      <c r="C281" s="150" t="e">
        <f t="shared" si="100"/>
        <v>#NUM!</v>
      </c>
      <c r="D281" s="142" t="e">
        <f t="shared" si="110"/>
        <v>#NUM!</v>
      </c>
      <c r="E281" s="142" t="e">
        <f t="shared" si="101"/>
        <v>#NUM!</v>
      </c>
      <c r="F281" s="143" t="e">
        <f t="shared" si="111"/>
        <v>#NUM!</v>
      </c>
      <c r="G281" s="127"/>
      <c r="H281" s="33">
        <v>272</v>
      </c>
      <c r="I281" s="34">
        <f t="shared" si="121"/>
        <v>54544</v>
      </c>
      <c r="J281" s="141" t="e">
        <f t="shared" si="102"/>
        <v>#NUM!</v>
      </c>
      <c r="K281" s="142" t="e">
        <f t="shared" si="112"/>
        <v>#NUM!</v>
      </c>
      <c r="L281" s="144" t="e">
        <f t="shared" si="103"/>
        <v>#NUM!</v>
      </c>
      <c r="M281" s="143" t="e">
        <f t="shared" si="113"/>
        <v>#NUM!</v>
      </c>
      <c r="O281" s="33">
        <v>272</v>
      </c>
      <c r="P281" s="34">
        <f t="shared" si="122"/>
        <v>54544</v>
      </c>
      <c r="Q281" s="141" t="e">
        <f t="shared" si="104"/>
        <v>#NUM!</v>
      </c>
      <c r="R281" s="142" t="e">
        <f t="shared" si="114"/>
        <v>#NUM!</v>
      </c>
      <c r="S281" s="144" t="e">
        <f t="shared" si="105"/>
        <v>#NUM!</v>
      </c>
      <c r="T281" s="143" t="e">
        <f t="shared" si="115"/>
        <v>#NUM!</v>
      </c>
      <c r="V281" s="33">
        <v>272</v>
      </c>
      <c r="W281" s="34">
        <f t="shared" si="123"/>
        <v>54544</v>
      </c>
      <c r="X281" s="141" t="e">
        <f t="shared" si="106"/>
        <v>#NUM!</v>
      </c>
      <c r="Y281" s="142" t="e">
        <f t="shared" si="116"/>
        <v>#NUM!</v>
      </c>
      <c r="Z281" s="144" t="e">
        <f t="shared" si="107"/>
        <v>#NUM!</v>
      </c>
      <c r="AA281" s="143" t="e">
        <f t="shared" si="117"/>
        <v>#NUM!</v>
      </c>
      <c r="AC281" s="33">
        <v>272</v>
      </c>
      <c r="AD281" s="34">
        <f t="shared" si="124"/>
        <v>54544</v>
      </c>
      <c r="AE281" s="141" t="e">
        <f t="shared" si="108"/>
        <v>#VALUE!</v>
      </c>
      <c r="AF281" s="142" t="e">
        <f t="shared" si="118"/>
        <v>#VALUE!</v>
      </c>
      <c r="AG281" s="144" t="e">
        <f t="shared" si="109"/>
        <v>#VALUE!</v>
      </c>
      <c r="AH281" s="143" t="e">
        <f t="shared" si="119"/>
        <v>#VALUE!</v>
      </c>
    </row>
    <row r="282" spans="1:34" x14ac:dyDescent="0.45">
      <c r="A282" s="47">
        <v>273</v>
      </c>
      <c r="B282" s="34">
        <f t="shared" si="120"/>
        <v>54575</v>
      </c>
      <c r="C282" s="150" t="e">
        <f t="shared" si="100"/>
        <v>#NUM!</v>
      </c>
      <c r="D282" s="142" t="e">
        <f t="shared" si="110"/>
        <v>#NUM!</v>
      </c>
      <c r="E282" s="142" t="e">
        <f t="shared" si="101"/>
        <v>#NUM!</v>
      </c>
      <c r="F282" s="143" t="e">
        <f t="shared" si="111"/>
        <v>#NUM!</v>
      </c>
      <c r="G282" s="127"/>
      <c r="H282" s="33">
        <v>273</v>
      </c>
      <c r="I282" s="34">
        <f t="shared" si="121"/>
        <v>54575</v>
      </c>
      <c r="J282" s="141" t="e">
        <f t="shared" si="102"/>
        <v>#NUM!</v>
      </c>
      <c r="K282" s="142" t="e">
        <f t="shared" si="112"/>
        <v>#NUM!</v>
      </c>
      <c r="L282" s="144" t="e">
        <f t="shared" si="103"/>
        <v>#NUM!</v>
      </c>
      <c r="M282" s="143" t="e">
        <f t="shared" si="113"/>
        <v>#NUM!</v>
      </c>
      <c r="O282" s="33">
        <v>273</v>
      </c>
      <c r="P282" s="34">
        <f t="shared" si="122"/>
        <v>54575</v>
      </c>
      <c r="Q282" s="141" t="e">
        <f t="shared" si="104"/>
        <v>#NUM!</v>
      </c>
      <c r="R282" s="142" t="e">
        <f t="shared" si="114"/>
        <v>#NUM!</v>
      </c>
      <c r="S282" s="144" t="e">
        <f t="shared" si="105"/>
        <v>#NUM!</v>
      </c>
      <c r="T282" s="143" t="e">
        <f t="shared" si="115"/>
        <v>#NUM!</v>
      </c>
      <c r="V282" s="33">
        <v>273</v>
      </c>
      <c r="W282" s="34">
        <f t="shared" si="123"/>
        <v>54575</v>
      </c>
      <c r="X282" s="141" t="e">
        <f t="shared" si="106"/>
        <v>#NUM!</v>
      </c>
      <c r="Y282" s="142" t="e">
        <f t="shared" si="116"/>
        <v>#NUM!</v>
      </c>
      <c r="Z282" s="144" t="e">
        <f t="shared" si="107"/>
        <v>#NUM!</v>
      </c>
      <c r="AA282" s="143" t="e">
        <f t="shared" si="117"/>
        <v>#NUM!</v>
      </c>
      <c r="AC282" s="33">
        <v>273</v>
      </c>
      <c r="AD282" s="34">
        <f t="shared" si="124"/>
        <v>54575</v>
      </c>
      <c r="AE282" s="141" t="e">
        <f t="shared" si="108"/>
        <v>#VALUE!</v>
      </c>
      <c r="AF282" s="142" t="e">
        <f t="shared" si="118"/>
        <v>#VALUE!</v>
      </c>
      <c r="AG282" s="144" t="e">
        <f t="shared" si="109"/>
        <v>#VALUE!</v>
      </c>
      <c r="AH282" s="143" t="e">
        <f t="shared" si="119"/>
        <v>#VALUE!</v>
      </c>
    </row>
    <row r="283" spans="1:34" x14ac:dyDescent="0.45">
      <c r="A283" s="47">
        <v>274</v>
      </c>
      <c r="B283" s="34">
        <f t="shared" si="120"/>
        <v>54605</v>
      </c>
      <c r="C283" s="150" t="e">
        <f t="shared" si="100"/>
        <v>#NUM!</v>
      </c>
      <c r="D283" s="142" t="e">
        <f t="shared" si="110"/>
        <v>#NUM!</v>
      </c>
      <c r="E283" s="142" t="e">
        <f t="shared" si="101"/>
        <v>#NUM!</v>
      </c>
      <c r="F283" s="143" t="e">
        <f t="shared" si="111"/>
        <v>#NUM!</v>
      </c>
      <c r="G283" s="127"/>
      <c r="H283" s="33">
        <v>274</v>
      </c>
      <c r="I283" s="34">
        <f t="shared" si="121"/>
        <v>54605</v>
      </c>
      <c r="J283" s="141" t="e">
        <f t="shared" si="102"/>
        <v>#NUM!</v>
      </c>
      <c r="K283" s="142" t="e">
        <f t="shared" si="112"/>
        <v>#NUM!</v>
      </c>
      <c r="L283" s="144" t="e">
        <f t="shared" si="103"/>
        <v>#NUM!</v>
      </c>
      <c r="M283" s="143" t="e">
        <f t="shared" si="113"/>
        <v>#NUM!</v>
      </c>
      <c r="O283" s="33">
        <v>274</v>
      </c>
      <c r="P283" s="34">
        <f t="shared" si="122"/>
        <v>54605</v>
      </c>
      <c r="Q283" s="141" t="e">
        <f t="shared" si="104"/>
        <v>#NUM!</v>
      </c>
      <c r="R283" s="142" t="e">
        <f t="shared" si="114"/>
        <v>#NUM!</v>
      </c>
      <c r="S283" s="144" t="e">
        <f t="shared" si="105"/>
        <v>#NUM!</v>
      </c>
      <c r="T283" s="143" t="e">
        <f t="shared" si="115"/>
        <v>#NUM!</v>
      </c>
      <c r="V283" s="33">
        <v>274</v>
      </c>
      <c r="W283" s="34">
        <f t="shared" si="123"/>
        <v>54605</v>
      </c>
      <c r="X283" s="141" t="e">
        <f t="shared" si="106"/>
        <v>#NUM!</v>
      </c>
      <c r="Y283" s="142" t="e">
        <f t="shared" si="116"/>
        <v>#NUM!</v>
      </c>
      <c r="Z283" s="144" t="e">
        <f t="shared" si="107"/>
        <v>#NUM!</v>
      </c>
      <c r="AA283" s="143" t="e">
        <f t="shared" si="117"/>
        <v>#NUM!</v>
      </c>
      <c r="AC283" s="33">
        <v>274</v>
      </c>
      <c r="AD283" s="34">
        <f t="shared" si="124"/>
        <v>54605</v>
      </c>
      <c r="AE283" s="141" t="e">
        <f t="shared" si="108"/>
        <v>#VALUE!</v>
      </c>
      <c r="AF283" s="142" t="e">
        <f t="shared" si="118"/>
        <v>#VALUE!</v>
      </c>
      <c r="AG283" s="144" t="e">
        <f t="shared" si="109"/>
        <v>#VALUE!</v>
      </c>
      <c r="AH283" s="143" t="e">
        <f t="shared" si="119"/>
        <v>#VALUE!</v>
      </c>
    </row>
    <row r="284" spans="1:34" x14ac:dyDescent="0.45">
      <c r="A284" s="47">
        <v>275</v>
      </c>
      <c r="B284" s="34">
        <f t="shared" si="120"/>
        <v>54636</v>
      </c>
      <c r="C284" s="150" t="e">
        <f t="shared" si="100"/>
        <v>#NUM!</v>
      </c>
      <c r="D284" s="142" t="e">
        <f t="shared" si="110"/>
        <v>#NUM!</v>
      </c>
      <c r="E284" s="142" t="e">
        <f t="shared" si="101"/>
        <v>#NUM!</v>
      </c>
      <c r="F284" s="143" t="e">
        <f t="shared" si="111"/>
        <v>#NUM!</v>
      </c>
      <c r="G284" s="127"/>
      <c r="H284" s="33">
        <v>275</v>
      </c>
      <c r="I284" s="34">
        <f t="shared" si="121"/>
        <v>54636</v>
      </c>
      <c r="J284" s="141" t="e">
        <f t="shared" si="102"/>
        <v>#NUM!</v>
      </c>
      <c r="K284" s="142" t="e">
        <f t="shared" si="112"/>
        <v>#NUM!</v>
      </c>
      <c r="L284" s="144" t="e">
        <f t="shared" si="103"/>
        <v>#NUM!</v>
      </c>
      <c r="M284" s="143" t="e">
        <f t="shared" si="113"/>
        <v>#NUM!</v>
      </c>
      <c r="O284" s="33">
        <v>275</v>
      </c>
      <c r="P284" s="34">
        <f t="shared" si="122"/>
        <v>54636</v>
      </c>
      <c r="Q284" s="141" t="e">
        <f t="shared" si="104"/>
        <v>#NUM!</v>
      </c>
      <c r="R284" s="142" t="e">
        <f t="shared" si="114"/>
        <v>#NUM!</v>
      </c>
      <c r="S284" s="144" t="e">
        <f t="shared" si="105"/>
        <v>#NUM!</v>
      </c>
      <c r="T284" s="143" t="e">
        <f t="shared" si="115"/>
        <v>#NUM!</v>
      </c>
      <c r="V284" s="33">
        <v>275</v>
      </c>
      <c r="W284" s="34">
        <f t="shared" si="123"/>
        <v>54636</v>
      </c>
      <c r="X284" s="141" t="e">
        <f t="shared" si="106"/>
        <v>#NUM!</v>
      </c>
      <c r="Y284" s="142" t="e">
        <f t="shared" si="116"/>
        <v>#NUM!</v>
      </c>
      <c r="Z284" s="144" t="e">
        <f t="shared" si="107"/>
        <v>#NUM!</v>
      </c>
      <c r="AA284" s="143" t="e">
        <f t="shared" si="117"/>
        <v>#NUM!</v>
      </c>
      <c r="AC284" s="33">
        <v>275</v>
      </c>
      <c r="AD284" s="34">
        <f t="shared" si="124"/>
        <v>54636</v>
      </c>
      <c r="AE284" s="141" t="e">
        <f t="shared" si="108"/>
        <v>#VALUE!</v>
      </c>
      <c r="AF284" s="142" t="e">
        <f t="shared" si="118"/>
        <v>#VALUE!</v>
      </c>
      <c r="AG284" s="144" t="e">
        <f t="shared" si="109"/>
        <v>#VALUE!</v>
      </c>
      <c r="AH284" s="143" t="e">
        <f t="shared" si="119"/>
        <v>#VALUE!</v>
      </c>
    </row>
    <row r="285" spans="1:34" ht="14.65" thickBot="1" x14ac:dyDescent="0.5">
      <c r="A285" s="750">
        <v>276</v>
      </c>
      <c r="B285" s="267">
        <f t="shared" si="120"/>
        <v>54667</v>
      </c>
      <c r="C285" s="151" t="e">
        <f t="shared" si="100"/>
        <v>#NUM!</v>
      </c>
      <c r="D285" s="146" t="e">
        <f t="shared" si="110"/>
        <v>#NUM!</v>
      </c>
      <c r="E285" s="146" t="e">
        <f t="shared" si="101"/>
        <v>#NUM!</v>
      </c>
      <c r="F285" s="147" t="e">
        <f t="shared" si="111"/>
        <v>#NUM!</v>
      </c>
      <c r="G285" s="127"/>
      <c r="H285" s="40">
        <v>276</v>
      </c>
      <c r="I285" s="267">
        <f t="shared" si="121"/>
        <v>54667</v>
      </c>
      <c r="J285" s="145" t="e">
        <f t="shared" si="102"/>
        <v>#NUM!</v>
      </c>
      <c r="K285" s="146" t="e">
        <f t="shared" si="112"/>
        <v>#NUM!</v>
      </c>
      <c r="L285" s="148" t="e">
        <f t="shared" si="103"/>
        <v>#NUM!</v>
      </c>
      <c r="M285" s="147" t="e">
        <f t="shared" si="113"/>
        <v>#NUM!</v>
      </c>
      <c r="O285" s="40">
        <v>276</v>
      </c>
      <c r="P285" s="267">
        <f t="shared" si="122"/>
        <v>54667</v>
      </c>
      <c r="Q285" s="145" t="e">
        <f t="shared" si="104"/>
        <v>#NUM!</v>
      </c>
      <c r="R285" s="146" t="e">
        <f t="shared" si="114"/>
        <v>#NUM!</v>
      </c>
      <c r="S285" s="148" t="e">
        <f t="shared" si="105"/>
        <v>#NUM!</v>
      </c>
      <c r="T285" s="147" t="e">
        <f t="shared" si="115"/>
        <v>#NUM!</v>
      </c>
      <c r="V285" s="40">
        <v>276</v>
      </c>
      <c r="W285" s="267">
        <f t="shared" si="123"/>
        <v>54667</v>
      </c>
      <c r="X285" s="145" t="e">
        <f t="shared" si="106"/>
        <v>#NUM!</v>
      </c>
      <c r="Y285" s="146" t="e">
        <f t="shared" si="116"/>
        <v>#NUM!</v>
      </c>
      <c r="Z285" s="148" t="e">
        <f t="shared" si="107"/>
        <v>#NUM!</v>
      </c>
      <c r="AA285" s="147" t="e">
        <f t="shared" si="117"/>
        <v>#NUM!</v>
      </c>
      <c r="AC285" s="40">
        <v>276</v>
      </c>
      <c r="AD285" s="267">
        <f t="shared" si="124"/>
        <v>54667</v>
      </c>
      <c r="AE285" s="145" t="e">
        <f t="shared" si="108"/>
        <v>#VALUE!</v>
      </c>
      <c r="AF285" s="146" t="e">
        <f t="shared" si="118"/>
        <v>#VALUE!</v>
      </c>
      <c r="AG285" s="148" t="e">
        <f t="shared" si="109"/>
        <v>#VALUE!</v>
      </c>
      <c r="AH285" s="147" t="e">
        <f t="shared" si="119"/>
        <v>#VALUE!</v>
      </c>
    </row>
    <row r="286" spans="1:34" x14ac:dyDescent="0.45">
      <c r="A286" s="47">
        <v>277</v>
      </c>
      <c r="B286" s="34">
        <f t="shared" si="120"/>
        <v>54697</v>
      </c>
      <c r="C286" s="152" t="e">
        <f t="shared" si="100"/>
        <v>#NUM!</v>
      </c>
      <c r="D286" s="138" t="e">
        <f t="shared" si="110"/>
        <v>#NUM!</v>
      </c>
      <c r="E286" s="138" t="e">
        <f t="shared" si="101"/>
        <v>#NUM!</v>
      </c>
      <c r="F286" s="139" t="e">
        <f t="shared" si="111"/>
        <v>#NUM!</v>
      </c>
      <c r="G286" s="127"/>
      <c r="H286" s="26">
        <v>277</v>
      </c>
      <c r="I286" s="34">
        <f t="shared" si="121"/>
        <v>54697</v>
      </c>
      <c r="J286" s="137" t="e">
        <f t="shared" si="102"/>
        <v>#NUM!</v>
      </c>
      <c r="K286" s="138" t="e">
        <f t="shared" si="112"/>
        <v>#NUM!</v>
      </c>
      <c r="L286" s="140" t="e">
        <f t="shared" si="103"/>
        <v>#NUM!</v>
      </c>
      <c r="M286" s="139" t="e">
        <f t="shared" si="113"/>
        <v>#NUM!</v>
      </c>
      <c r="O286" s="26">
        <v>277</v>
      </c>
      <c r="P286" s="34">
        <f t="shared" si="122"/>
        <v>54697</v>
      </c>
      <c r="Q286" s="137" t="e">
        <f t="shared" si="104"/>
        <v>#NUM!</v>
      </c>
      <c r="R286" s="138" t="e">
        <f t="shared" si="114"/>
        <v>#NUM!</v>
      </c>
      <c r="S286" s="140" t="e">
        <f t="shared" si="105"/>
        <v>#NUM!</v>
      </c>
      <c r="T286" s="139" t="e">
        <f t="shared" si="115"/>
        <v>#NUM!</v>
      </c>
      <c r="V286" s="26">
        <v>277</v>
      </c>
      <c r="W286" s="34">
        <f t="shared" si="123"/>
        <v>54697</v>
      </c>
      <c r="X286" s="137" t="e">
        <f t="shared" si="106"/>
        <v>#NUM!</v>
      </c>
      <c r="Y286" s="138" t="e">
        <f t="shared" si="116"/>
        <v>#NUM!</v>
      </c>
      <c r="Z286" s="140" t="e">
        <f t="shared" si="107"/>
        <v>#NUM!</v>
      </c>
      <c r="AA286" s="139" t="e">
        <f t="shared" si="117"/>
        <v>#NUM!</v>
      </c>
      <c r="AC286" s="26">
        <v>277</v>
      </c>
      <c r="AD286" s="34">
        <f t="shared" si="124"/>
        <v>54697</v>
      </c>
      <c r="AE286" s="137" t="e">
        <f t="shared" si="108"/>
        <v>#VALUE!</v>
      </c>
      <c r="AF286" s="138" t="e">
        <f t="shared" si="118"/>
        <v>#VALUE!</v>
      </c>
      <c r="AG286" s="140" t="e">
        <f t="shared" si="109"/>
        <v>#VALUE!</v>
      </c>
      <c r="AH286" s="139" t="e">
        <f t="shared" si="119"/>
        <v>#VALUE!</v>
      </c>
    </row>
    <row r="287" spans="1:34" x14ac:dyDescent="0.45">
      <c r="A287" s="47">
        <v>278</v>
      </c>
      <c r="B287" s="34">
        <f t="shared" si="120"/>
        <v>54728</v>
      </c>
      <c r="C287" s="150" t="e">
        <f t="shared" si="100"/>
        <v>#NUM!</v>
      </c>
      <c r="D287" s="142" t="e">
        <f t="shared" si="110"/>
        <v>#NUM!</v>
      </c>
      <c r="E287" s="142" t="e">
        <f t="shared" si="101"/>
        <v>#NUM!</v>
      </c>
      <c r="F287" s="143" t="e">
        <f t="shared" si="111"/>
        <v>#NUM!</v>
      </c>
      <c r="G287" s="127"/>
      <c r="H287" s="33">
        <v>278</v>
      </c>
      <c r="I287" s="34">
        <f t="shared" si="121"/>
        <v>54728</v>
      </c>
      <c r="J287" s="141" t="e">
        <f t="shared" si="102"/>
        <v>#NUM!</v>
      </c>
      <c r="K287" s="142" t="e">
        <f t="shared" si="112"/>
        <v>#NUM!</v>
      </c>
      <c r="L287" s="144" t="e">
        <f t="shared" si="103"/>
        <v>#NUM!</v>
      </c>
      <c r="M287" s="143" t="e">
        <f t="shared" si="113"/>
        <v>#NUM!</v>
      </c>
      <c r="O287" s="33">
        <v>278</v>
      </c>
      <c r="P287" s="34">
        <f t="shared" si="122"/>
        <v>54728</v>
      </c>
      <c r="Q287" s="141" t="e">
        <f t="shared" si="104"/>
        <v>#NUM!</v>
      </c>
      <c r="R287" s="142" t="e">
        <f t="shared" si="114"/>
        <v>#NUM!</v>
      </c>
      <c r="S287" s="144" t="e">
        <f t="shared" si="105"/>
        <v>#NUM!</v>
      </c>
      <c r="T287" s="143" t="e">
        <f t="shared" si="115"/>
        <v>#NUM!</v>
      </c>
      <c r="V287" s="33">
        <v>278</v>
      </c>
      <c r="W287" s="34">
        <f t="shared" si="123"/>
        <v>54728</v>
      </c>
      <c r="X287" s="141" t="e">
        <f t="shared" si="106"/>
        <v>#NUM!</v>
      </c>
      <c r="Y287" s="142" t="e">
        <f t="shared" si="116"/>
        <v>#NUM!</v>
      </c>
      <c r="Z287" s="144" t="e">
        <f t="shared" si="107"/>
        <v>#NUM!</v>
      </c>
      <c r="AA287" s="143" t="e">
        <f t="shared" si="117"/>
        <v>#NUM!</v>
      </c>
      <c r="AC287" s="33">
        <v>278</v>
      </c>
      <c r="AD287" s="34">
        <f t="shared" si="124"/>
        <v>54728</v>
      </c>
      <c r="AE287" s="141" t="e">
        <f t="shared" si="108"/>
        <v>#VALUE!</v>
      </c>
      <c r="AF287" s="142" t="e">
        <f t="shared" si="118"/>
        <v>#VALUE!</v>
      </c>
      <c r="AG287" s="144" t="e">
        <f t="shared" si="109"/>
        <v>#VALUE!</v>
      </c>
      <c r="AH287" s="143" t="e">
        <f t="shared" si="119"/>
        <v>#VALUE!</v>
      </c>
    </row>
    <row r="288" spans="1:34" x14ac:dyDescent="0.45">
      <c r="A288" s="47">
        <v>279</v>
      </c>
      <c r="B288" s="34">
        <f t="shared" si="120"/>
        <v>54758</v>
      </c>
      <c r="C288" s="150" t="e">
        <f t="shared" si="100"/>
        <v>#NUM!</v>
      </c>
      <c r="D288" s="142" t="e">
        <f t="shared" si="110"/>
        <v>#NUM!</v>
      </c>
      <c r="E288" s="142" t="e">
        <f t="shared" si="101"/>
        <v>#NUM!</v>
      </c>
      <c r="F288" s="143" t="e">
        <f t="shared" si="111"/>
        <v>#NUM!</v>
      </c>
      <c r="G288" s="127"/>
      <c r="H288" s="33">
        <v>279</v>
      </c>
      <c r="I288" s="34">
        <f t="shared" si="121"/>
        <v>54758</v>
      </c>
      <c r="J288" s="141" t="e">
        <f t="shared" si="102"/>
        <v>#NUM!</v>
      </c>
      <c r="K288" s="142" t="e">
        <f t="shared" si="112"/>
        <v>#NUM!</v>
      </c>
      <c r="L288" s="144" t="e">
        <f t="shared" si="103"/>
        <v>#NUM!</v>
      </c>
      <c r="M288" s="143" t="e">
        <f t="shared" si="113"/>
        <v>#NUM!</v>
      </c>
      <c r="O288" s="33">
        <v>279</v>
      </c>
      <c r="P288" s="34">
        <f t="shared" si="122"/>
        <v>54758</v>
      </c>
      <c r="Q288" s="141" t="e">
        <f t="shared" si="104"/>
        <v>#NUM!</v>
      </c>
      <c r="R288" s="142" t="e">
        <f t="shared" si="114"/>
        <v>#NUM!</v>
      </c>
      <c r="S288" s="144" t="e">
        <f t="shared" si="105"/>
        <v>#NUM!</v>
      </c>
      <c r="T288" s="143" t="e">
        <f t="shared" si="115"/>
        <v>#NUM!</v>
      </c>
      <c r="V288" s="33">
        <v>279</v>
      </c>
      <c r="W288" s="34">
        <f t="shared" si="123"/>
        <v>54758</v>
      </c>
      <c r="X288" s="141" t="e">
        <f t="shared" si="106"/>
        <v>#NUM!</v>
      </c>
      <c r="Y288" s="142" t="e">
        <f t="shared" si="116"/>
        <v>#NUM!</v>
      </c>
      <c r="Z288" s="144" t="e">
        <f t="shared" si="107"/>
        <v>#NUM!</v>
      </c>
      <c r="AA288" s="143" t="e">
        <f t="shared" si="117"/>
        <v>#NUM!</v>
      </c>
      <c r="AC288" s="33">
        <v>279</v>
      </c>
      <c r="AD288" s="34">
        <f t="shared" si="124"/>
        <v>54758</v>
      </c>
      <c r="AE288" s="141" t="e">
        <f t="shared" si="108"/>
        <v>#VALUE!</v>
      </c>
      <c r="AF288" s="142" t="e">
        <f t="shared" si="118"/>
        <v>#VALUE!</v>
      </c>
      <c r="AG288" s="144" t="e">
        <f t="shared" si="109"/>
        <v>#VALUE!</v>
      </c>
      <c r="AH288" s="143" t="e">
        <f t="shared" si="119"/>
        <v>#VALUE!</v>
      </c>
    </row>
    <row r="289" spans="1:34" x14ac:dyDescent="0.45">
      <c r="A289" s="47">
        <v>280</v>
      </c>
      <c r="B289" s="34">
        <f t="shared" si="120"/>
        <v>54789</v>
      </c>
      <c r="C289" s="150" t="e">
        <f t="shared" si="100"/>
        <v>#NUM!</v>
      </c>
      <c r="D289" s="142" t="e">
        <f t="shared" si="110"/>
        <v>#NUM!</v>
      </c>
      <c r="E289" s="142" t="e">
        <f t="shared" si="101"/>
        <v>#NUM!</v>
      </c>
      <c r="F289" s="143" t="e">
        <f t="shared" si="111"/>
        <v>#NUM!</v>
      </c>
      <c r="G289" s="127"/>
      <c r="H289" s="33">
        <v>280</v>
      </c>
      <c r="I289" s="34">
        <f t="shared" si="121"/>
        <v>54789</v>
      </c>
      <c r="J289" s="141" t="e">
        <f t="shared" si="102"/>
        <v>#NUM!</v>
      </c>
      <c r="K289" s="142" t="e">
        <f t="shared" si="112"/>
        <v>#NUM!</v>
      </c>
      <c r="L289" s="144" t="e">
        <f t="shared" si="103"/>
        <v>#NUM!</v>
      </c>
      <c r="M289" s="143" t="e">
        <f t="shared" si="113"/>
        <v>#NUM!</v>
      </c>
      <c r="O289" s="33">
        <v>280</v>
      </c>
      <c r="P289" s="34">
        <f t="shared" si="122"/>
        <v>54789</v>
      </c>
      <c r="Q289" s="141" t="e">
        <f t="shared" si="104"/>
        <v>#NUM!</v>
      </c>
      <c r="R289" s="142" t="e">
        <f t="shared" si="114"/>
        <v>#NUM!</v>
      </c>
      <c r="S289" s="144" t="e">
        <f t="shared" si="105"/>
        <v>#NUM!</v>
      </c>
      <c r="T289" s="143" t="e">
        <f t="shared" si="115"/>
        <v>#NUM!</v>
      </c>
      <c r="V289" s="33">
        <v>280</v>
      </c>
      <c r="W289" s="34">
        <f t="shared" si="123"/>
        <v>54789</v>
      </c>
      <c r="X289" s="141" t="e">
        <f t="shared" si="106"/>
        <v>#NUM!</v>
      </c>
      <c r="Y289" s="142" t="e">
        <f t="shared" si="116"/>
        <v>#NUM!</v>
      </c>
      <c r="Z289" s="144" t="e">
        <f t="shared" si="107"/>
        <v>#NUM!</v>
      </c>
      <c r="AA289" s="143" t="e">
        <f t="shared" si="117"/>
        <v>#NUM!</v>
      </c>
      <c r="AC289" s="33">
        <v>280</v>
      </c>
      <c r="AD289" s="34">
        <f t="shared" si="124"/>
        <v>54789</v>
      </c>
      <c r="AE289" s="141" t="e">
        <f t="shared" si="108"/>
        <v>#VALUE!</v>
      </c>
      <c r="AF289" s="142" t="e">
        <f t="shared" si="118"/>
        <v>#VALUE!</v>
      </c>
      <c r="AG289" s="144" t="e">
        <f t="shared" si="109"/>
        <v>#VALUE!</v>
      </c>
      <c r="AH289" s="143" t="e">
        <f t="shared" si="119"/>
        <v>#VALUE!</v>
      </c>
    </row>
    <row r="290" spans="1:34" x14ac:dyDescent="0.45">
      <c r="A290" s="47">
        <v>281</v>
      </c>
      <c r="B290" s="34">
        <f t="shared" si="120"/>
        <v>54820</v>
      </c>
      <c r="C290" s="150" t="e">
        <f t="shared" si="100"/>
        <v>#NUM!</v>
      </c>
      <c r="D290" s="142" t="e">
        <f t="shared" si="110"/>
        <v>#NUM!</v>
      </c>
      <c r="E290" s="142" t="e">
        <f t="shared" si="101"/>
        <v>#NUM!</v>
      </c>
      <c r="F290" s="143" t="e">
        <f t="shared" si="111"/>
        <v>#NUM!</v>
      </c>
      <c r="G290" s="127"/>
      <c r="H290" s="33">
        <v>281</v>
      </c>
      <c r="I290" s="34">
        <f t="shared" si="121"/>
        <v>54820</v>
      </c>
      <c r="J290" s="141" t="e">
        <f t="shared" si="102"/>
        <v>#NUM!</v>
      </c>
      <c r="K290" s="142" t="e">
        <f t="shared" si="112"/>
        <v>#NUM!</v>
      </c>
      <c r="L290" s="144" t="e">
        <f t="shared" si="103"/>
        <v>#NUM!</v>
      </c>
      <c r="M290" s="143" t="e">
        <f t="shared" si="113"/>
        <v>#NUM!</v>
      </c>
      <c r="O290" s="33">
        <v>281</v>
      </c>
      <c r="P290" s="34">
        <f t="shared" si="122"/>
        <v>54820</v>
      </c>
      <c r="Q290" s="141" t="e">
        <f t="shared" si="104"/>
        <v>#NUM!</v>
      </c>
      <c r="R290" s="142" t="e">
        <f t="shared" si="114"/>
        <v>#NUM!</v>
      </c>
      <c r="S290" s="144" t="e">
        <f t="shared" si="105"/>
        <v>#NUM!</v>
      </c>
      <c r="T290" s="143" t="e">
        <f t="shared" si="115"/>
        <v>#NUM!</v>
      </c>
      <c r="V290" s="33">
        <v>281</v>
      </c>
      <c r="W290" s="34">
        <f t="shared" si="123"/>
        <v>54820</v>
      </c>
      <c r="X290" s="141" t="e">
        <f t="shared" si="106"/>
        <v>#NUM!</v>
      </c>
      <c r="Y290" s="142" t="e">
        <f t="shared" si="116"/>
        <v>#NUM!</v>
      </c>
      <c r="Z290" s="144" t="e">
        <f t="shared" si="107"/>
        <v>#NUM!</v>
      </c>
      <c r="AA290" s="143" t="e">
        <f t="shared" si="117"/>
        <v>#NUM!</v>
      </c>
      <c r="AC290" s="33">
        <v>281</v>
      </c>
      <c r="AD290" s="34">
        <f t="shared" si="124"/>
        <v>54820</v>
      </c>
      <c r="AE290" s="141" t="e">
        <f t="shared" si="108"/>
        <v>#VALUE!</v>
      </c>
      <c r="AF290" s="142" t="e">
        <f t="shared" si="118"/>
        <v>#VALUE!</v>
      </c>
      <c r="AG290" s="144" t="e">
        <f t="shared" si="109"/>
        <v>#VALUE!</v>
      </c>
      <c r="AH290" s="143" t="e">
        <f t="shared" si="119"/>
        <v>#VALUE!</v>
      </c>
    </row>
    <row r="291" spans="1:34" x14ac:dyDescent="0.45">
      <c r="A291" s="47">
        <v>282</v>
      </c>
      <c r="B291" s="34">
        <f t="shared" si="120"/>
        <v>54848</v>
      </c>
      <c r="C291" s="150" t="e">
        <f t="shared" si="100"/>
        <v>#NUM!</v>
      </c>
      <c r="D291" s="142" t="e">
        <f t="shared" si="110"/>
        <v>#NUM!</v>
      </c>
      <c r="E291" s="142" t="e">
        <f t="shared" si="101"/>
        <v>#NUM!</v>
      </c>
      <c r="F291" s="143" t="e">
        <f t="shared" si="111"/>
        <v>#NUM!</v>
      </c>
      <c r="G291" s="127"/>
      <c r="H291" s="33">
        <v>282</v>
      </c>
      <c r="I291" s="34">
        <f t="shared" si="121"/>
        <v>54848</v>
      </c>
      <c r="J291" s="141" t="e">
        <f t="shared" si="102"/>
        <v>#NUM!</v>
      </c>
      <c r="K291" s="142" t="e">
        <f t="shared" si="112"/>
        <v>#NUM!</v>
      </c>
      <c r="L291" s="144" t="e">
        <f t="shared" si="103"/>
        <v>#NUM!</v>
      </c>
      <c r="M291" s="143" t="e">
        <f t="shared" si="113"/>
        <v>#NUM!</v>
      </c>
      <c r="O291" s="33">
        <v>282</v>
      </c>
      <c r="P291" s="34">
        <f t="shared" si="122"/>
        <v>54848</v>
      </c>
      <c r="Q291" s="141" t="e">
        <f t="shared" si="104"/>
        <v>#NUM!</v>
      </c>
      <c r="R291" s="142" t="e">
        <f t="shared" si="114"/>
        <v>#NUM!</v>
      </c>
      <c r="S291" s="144" t="e">
        <f t="shared" si="105"/>
        <v>#NUM!</v>
      </c>
      <c r="T291" s="143" t="e">
        <f t="shared" si="115"/>
        <v>#NUM!</v>
      </c>
      <c r="V291" s="33">
        <v>282</v>
      </c>
      <c r="W291" s="34">
        <f t="shared" si="123"/>
        <v>54848</v>
      </c>
      <c r="X291" s="141" t="e">
        <f t="shared" si="106"/>
        <v>#NUM!</v>
      </c>
      <c r="Y291" s="142" t="e">
        <f t="shared" si="116"/>
        <v>#NUM!</v>
      </c>
      <c r="Z291" s="144" t="e">
        <f t="shared" si="107"/>
        <v>#NUM!</v>
      </c>
      <c r="AA291" s="143" t="e">
        <f t="shared" si="117"/>
        <v>#NUM!</v>
      </c>
      <c r="AC291" s="33">
        <v>282</v>
      </c>
      <c r="AD291" s="34">
        <f t="shared" si="124"/>
        <v>54848</v>
      </c>
      <c r="AE291" s="141" t="e">
        <f t="shared" si="108"/>
        <v>#VALUE!</v>
      </c>
      <c r="AF291" s="142" t="e">
        <f t="shared" si="118"/>
        <v>#VALUE!</v>
      </c>
      <c r="AG291" s="144" t="e">
        <f t="shared" si="109"/>
        <v>#VALUE!</v>
      </c>
      <c r="AH291" s="143" t="e">
        <f t="shared" si="119"/>
        <v>#VALUE!</v>
      </c>
    </row>
    <row r="292" spans="1:34" x14ac:dyDescent="0.45">
      <c r="A292" s="47">
        <v>283</v>
      </c>
      <c r="B292" s="34">
        <f t="shared" si="120"/>
        <v>54879</v>
      </c>
      <c r="C292" s="150" t="e">
        <f t="shared" si="100"/>
        <v>#NUM!</v>
      </c>
      <c r="D292" s="142" t="e">
        <f t="shared" si="110"/>
        <v>#NUM!</v>
      </c>
      <c r="E292" s="142" t="e">
        <f t="shared" si="101"/>
        <v>#NUM!</v>
      </c>
      <c r="F292" s="143" t="e">
        <f t="shared" si="111"/>
        <v>#NUM!</v>
      </c>
      <c r="G292" s="127"/>
      <c r="H292" s="33">
        <v>283</v>
      </c>
      <c r="I292" s="34">
        <f t="shared" si="121"/>
        <v>54879</v>
      </c>
      <c r="J292" s="141" t="e">
        <f t="shared" si="102"/>
        <v>#NUM!</v>
      </c>
      <c r="K292" s="142" t="e">
        <f t="shared" si="112"/>
        <v>#NUM!</v>
      </c>
      <c r="L292" s="144" t="e">
        <f t="shared" si="103"/>
        <v>#NUM!</v>
      </c>
      <c r="M292" s="143" t="e">
        <f t="shared" si="113"/>
        <v>#NUM!</v>
      </c>
      <c r="O292" s="33">
        <v>283</v>
      </c>
      <c r="P292" s="34">
        <f t="shared" si="122"/>
        <v>54879</v>
      </c>
      <c r="Q292" s="141" t="e">
        <f t="shared" si="104"/>
        <v>#NUM!</v>
      </c>
      <c r="R292" s="142" t="e">
        <f t="shared" si="114"/>
        <v>#NUM!</v>
      </c>
      <c r="S292" s="144" t="e">
        <f t="shared" si="105"/>
        <v>#NUM!</v>
      </c>
      <c r="T292" s="143" t="e">
        <f t="shared" si="115"/>
        <v>#NUM!</v>
      </c>
      <c r="V292" s="33">
        <v>283</v>
      </c>
      <c r="W292" s="34">
        <f t="shared" si="123"/>
        <v>54879</v>
      </c>
      <c r="X292" s="141" t="e">
        <f t="shared" si="106"/>
        <v>#NUM!</v>
      </c>
      <c r="Y292" s="142" t="e">
        <f t="shared" si="116"/>
        <v>#NUM!</v>
      </c>
      <c r="Z292" s="144" t="e">
        <f t="shared" si="107"/>
        <v>#NUM!</v>
      </c>
      <c r="AA292" s="143" t="e">
        <f t="shared" si="117"/>
        <v>#NUM!</v>
      </c>
      <c r="AC292" s="33">
        <v>283</v>
      </c>
      <c r="AD292" s="34">
        <f t="shared" si="124"/>
        <v>54879</v>
      </c>
      <c r="AE292" s="141" t="e">
        <f t="shared" si="108"/>
        <v>#VALUE!</v>
      </c>
      <c r="AF292" s="142" t="e">
        <f t="shared" si="118"/>
        <v>#VALUE!</v>
      </c>
      <c r="AG292" s="144" t="e">
        <f t="shared" si="109"/>
        <v>#VALUE!</v>
      </c>
      <c r="AH292" s="143" t="e">
        <f t="shared" si="119"/>
        <v>#VALUE!</v>
      </c>
    </row>
    <row r="293" spans="1:34" x14ac:dyDescent="0.45">
      <c r="A293" s="47">
        <v>284</v>
      </c>
      <c r="B293" s="34">
        <f t="shared" si="120"/>
        <v>54909</v>
      </c>
      <c r="C293" s="150" t="e">
        <f t="shared" si="100"/>
        <v>#NUM!</v>
      </c>
      <c r="D293" s="142" t="e">
        <f t="shared" si="110"/>
        <v>#NUM!</v>
      </c>
      <c r="E293" s="142" t="e">
        <f t="shared" si="101"/>
        <v>#NUM!</v>
      </c>
      <c r="F293" s="143" t="e">
        <f t="shared" si="111"/>
        <v>#NUM!</v>
      </c>
      <c r="G293" s="127"/>
      <c r="H293" s="33">
        <v>284</v>
      </c>
      <c r="I293" s="34">
        <f t="shared" si="121"/>
        <v>54909</v>
      </c>
      <c r="J293" s="141" t="e">
        <f t="shared" si="102"/>
        <v>#NUM!</v>
      </c>
      <c r="K293" s="142" t="e">
        <f t="shared" si="112"/>
        <v>#NUM!</v>
      </c>
      <c r="L293" s="144" t="e">
        <f t="shared" si="103"/>
        <v>#NUM!</v>
      </c>
      <c r="M293" s="143" t="e">
        <f t="shared" si="113"/>
        <v>#NUM!</v>
      </c>
      <c r="O293" s="33">
        <v>284</v>
      </c>
      <c r="P293" s="34">
        <f t="shared" si="122"/>
        <v>54909</v>
      </c>
      <c r="Q293" s="141" t="e">
        <f t="shared" si="104"/>
        <v>#NUM!</v>
      </c>
      <c r="R293" s="142" t="e">
        <f t="shared" si="114"/>
        <v>#NUM!</v>
      </c>
      <c r="S293" s="144" t="e">
        <f t="shared" si="105"/>
        <v>#NUM!</v>
      </c>
      <c r="T293" s="143" t="e">
        <f t="shared" si="115"/>
        <v>#NUM!</v>
      </c>
      <c r="V293" s="33">
        <v>284</v>
      </c>
      <c r="W293" s="34">
        <f t="shared" si="123"/>
        <v>54909</v>
      </c>
      <c r="X293" s="141" t="e">
        <f t="shared" si="106"/>
        <v>#NUM!</v>
      </c>
      <c r="Y293" s="142" t="e">
        <f t="shared" si="116"/>
        <v>#NUM!</v>
      </c>
      <c r="Z293" s="144" t="e">
        <f t="shared" si="107"/>
        <v>#NUM!</v>
      </c>
      <c r="AA293" s="143" t="e">
        <f t="shared" si="117"/>
        <v>#NUM!</v>
      </c>
      <c r="AC293" s="33">
        <v>284</v>
      </c>
      <c r="AD293" s="34">
        <f t="shared" si="124"/>
        <v>54909</v>
      </c>
      <c r="AE293" s="141" t="e">
        <f t="shared" si="108"/>
        <v>#VALUE!</v>
      </c>
      <c r="AF293" s="142" t="e">
        <f t="shared" si="118"/>
        <v>#VALUE!</v>
      </c>
      <c r="AG293" s="144" t="e">
        <f t="shared" si="109"/>
        <v>#VALUE!</v>
      </c>
      <c r="AH293" s="143" t="e">
        <f t="shared" si="119"/>
        <v>#VALUE!</v>
      </c>
    </row>
    <row r="294" spans="1:34" x14ac:dyDescent="0.45">
      <c r="A294" s="47">
        <v>285</v>
      </c>
      <c r="B294" s="34">
        <f t="shared" si="120"/>
        <v>54940</v>
      </c>
      <c r="C294" s="150" t="e">
        <f t="shared" si="100"/>
        <v>#NUM!</v>
      </c>
      <c r="D294" s="142" t="e">
        <f t="shared" si="110"/>
        <v>#NUM!</v>
      </c>
      <c r="E294" s="142" t="e">
        <f t="shared" si="101"/>
        <v>#NUM!</v>
      </c>
      <c r="F294" s="143" t="e">
        <f t="shared" si="111"/>
        <v>#NUM!</v>
      </c>
      <c r="G294" s="127"/>
      <c r="H294" s="33">
        <v>285</v>
      </c>
      <c r="I294" s="34">
        <f t="shared" si="121"/>
        <v>54940</v>
      </c>
      <c r="J294" s="141" t="e">
        <f t="shared" si="102"/>
        <v>#NUM!</v>
      </c>
      <c r="K294" s="142" t="e">
        <f t="shared" si="112"/>
        <v>#NUM!</v>
      </c>
      <c r="L294" s="144" t="e">
        <f t="shared" si="103"/>
        <v>#NUM!</v>
      </c>
      <c r="M294" s="143" t="e">
        <f t="shared" si="113"/>
        <v>#NUM!</v>
      </c>
      <c r="O294" s="33">
        <v>285</v>
      </c>
      <c r="P294" s="34">
        <f t="shared" si="122"/>
        <v>54940</v>
      </c>
      <c r="Q294" s="141" t="e">
        <f t="shared" si="104"/>
        <v>#NUM!</v>
      </c>
      <c r="R294" s="142" t="e">
        <f t="shared" si="114"/>
        <v>#NUM!</v>
      </c>
      <c r="S294" s="144" t="e">
        <f t="shared" si="105"/>
        <v>#NUM!</v>
      </c>
      <c r="T294" s="143" t="e">
        <f t="shared" si="115"/>
        <v>#NUM!</v>
      </c>
      <c r="V294" s="33">
        <v>285</v>
      </c>
      <c r="W294" s="34">
        <f t="shared" si="123"/>
        <v>54940</v>
      </c>
      <c r="X294" s="141" t="e">
        <f t="shared" si="106"/>
        <v>#NUM!</v>
      </c>
      <c r="Y294" s="142" t="e">
        <f t="shared" si="116"/>
        <v>#NUM!</v>
      </c>
      <c r="Z294" s="144" t="e">
        <f t="shared" si="107"/>
        <v>#NUM!</v>
      </c>
      <c r="AA294" s="143" t="e">
        <f t="shared" si="117"/>
        <v>#NUM!</v>
      </c>
      <c r="AC294" s="33">
        <v>285</v>
      </c>
      <c r="AD294" s="34">
        <f t="shared" si="124"/>
        <v>54940</v>
      </c>
      <c r="AE294" s="141" t="e">
        <f t="shared" si="108"/>
        <v>#VALUE!</v>
      </c>
      <c r="AF294" s="142" t="e">
        <f t="shared" si="118"/>
        <v>#VALUE!</v>
      </c>
      <c r="AG294" s="144" t="e">
        <f t="shared" si="109"/>
        <v>#VALUE!</v>
      </c>
      <c r="AH294" s="143" t="e">
        <f t="shared" si="119"/>
        <v>#VALUE!</v>
      </c>
    </row>
    <row r="295" spans="1:34" x14ac:dyDescent="0.45">
      <c r="A295" s="47">
        <v>286</v>
      </c>
      <c r="B295" s="34">
        <f t="shared" si="120"/>
        <v>54970</v>
      </c>
      <c r="C295" s="150" t="e">
        <f t="shared" si="100"/>
        <v>#NUM!</v>
      </c>
      <c r="D295" s="142" t="e">
        <f t="shared" si="110"/>
        <v>#NUM!</v>
      </c>
      <c r="E295" s="142" t="e">
        <f t="shared" si="101"/>
        <v>#NUM!</v>
      </c>
      <c r="F295" s="143" t="e">
        <f t="shared" si="111"/>
        <v>#NUM!</v>
      </c>
      <c r="G295" s="127"/>
      <c r="H295" s="33">
        <v>286</v>
      </c>
      <c r="I295" s="34">
        <f t="shared" si="121"/>
        <v>54970</v>
      </c>
      <c r="J295" s="141" t="e">
        <f t="shared" si="102"/>
        <v>#NUM!</v>
      </c>
      <c r="K295" s="142" t="e">
        <f t="shared" si="112"/>
        <v>#NUM!</v>
      </c>
      <c r="L295" s="144" t="e">
        <f t="shared" si="103"/>
        <v>#NUM!</v>
      </c>
      <c r="M295" s="143" t="e">
        <f t="shared" si="113"/>
        <v>#NUM!</v>
      </c>
      <c r="O295" s="33">
        <v>286</v>
      </c>
      <c r="P295" s="34">
        <f t="shared" si="122"/>
        <v>54970</v>
      </c>
      <c r="Q295" s="141" t="e">
        <f t="shared" si="104"/>
        <v>#NUM!</v>
      </c>
      <c r="R295" s="142" t="e">
        <f t="shared" si="114"/>
        <v>#NUM!</v>
      </c>
      <c r="S295" s="144" t="e">
        <f t="shared" si="105"/>
        <v>#NUM!</v>
      </c>
      <c r="T295" s="143" t="e">
        <f t="shared" si="115"/>
        <v>#NUM!</v>
      </c>
      <c r="V295" s="33">
        <v>286</v>
      </c>
      <c r="W295" s="34">
        <f t="shared" si="123"/>
        <v>54970</v>
      </c>
      <c r="X295" s="141" t="e">
        <f t="shared" si="106"/>
        <v>#NUM!</v>
      </c>
      <c r="Y295" s="142" t="e">
        <f t="shared" si="116"/>
        <v>#NUM!</v>
      </c>
      <c r="Z295" s="144" t="e">
        <f t="shared" si="107"/>
        <v>#NUM!</v>
      </c>
      <c r="AA295" s="143" t="e">
        <f t="shared" si="117"/>
        <v>#NUM!</v>
      </c>
      <c r="AC295" s="33">
        <v>286</v>
      </c>
      <c r="AD295" s="34">
        <f t="shared" si="124"/>
        <v>54970</v>
      </c>
      <c r="AE295" s="141" t="e">
        <f t="shared" si="108"/>
        <v>#VALUE!</v>
      </c>
      <c r="AF295" s="142" t="e">
        <f t="shared" si="118"/>
        <v>#VALUE!</v>
      </c>
      <c r="AG295" s="144" t="e">
        <f t="shared" si="109"/>
        <v>#VALUE!</v>
      </c>
      <c r="AH295" s="143" t="e">
        <f t="shared" si="119"/>
        <v>#VALUE!</v>
      </c>
    </row>
    <row r="296" spans="1:34" x14ac:dyDescent="0.45">
      <c r="A296" s="47">
        <v>287</v>
      </c>
      <c r="B296" s="34">
        <f t="shared" si="120"/>
        <v>55001</v>
      </c>
      <c r="C296" s="150" t="e">
        <f t="shared" si="100"/>
        <v>#NUM!</v>
      </c>
      <c r="D296" s="142" t="e">
        <f t="shared" si="110"/>
        <v>#NUM!</v>
      </c>
      <c r="E296" s="142" t="e">
        <f t="shared" si="101"/>
        <v>#NUM!</v>
      </c>
      <c r="F296" s="143" t="e">
        <f t="shared" si="111"/>
        <v>#NUM!</v>
      </c>
      <c r="G296" s="127"/>
      <c r="H296" s="33">
        <v>287</v>
      </c>
      <c r="I296" s="34">
        <f t="shared" si="121"/>
        <v>55001</v>
      </c>
      <c r="J296" s="141" t="e">
        <f t="shared" si="102"/>
        <v>#NUM!</v>
      </c>
      <c r="K296" s="142" t="e">
        <f t="shared" si="112"/>
        <v>#NUM!</v>
      </c>
      <c r="L296" s="144" t="e">
        <f t="shared" si="103"/>
        <v>#NUM!</v>
      </c>
      <c r="M296" s="143" t="e">
        <f t="shared" si="113"/>
        <v>#NUM!</v>
      </c>
      <c r="O296" s="33">
        <v>287</v>
      </c>
      <c r="P296" s="34">
        <f t="shared" si="122"/>
        <v>55001</v>
      </c>
      <c r="Q296" s="141" t="e">
        <f t="shared" si="104"/>
        <v>#NUM!</v>
      </c>
      <c r="R296" s="142" t="e">
        <f t="shared" si="114"/>
        <v>#NUM!</v>
      </c>
      <c r="S296" s="144" t="e">
        <f t="shared" si="105"/>
        <v>#NUM!</v>
      </c>
      <c r="T296" s="143" t="e">
        <f t="shared" si="115"/>
        <v>#NUM!</v>
      </c>
      <c r="V296" s="33">
        <v>287</v>
      </c>
      <c r="W296" s="34">
        <f t="shared" si="123"/>
        <v>55001</v>
      </c>
      <c r="X296" s="141" t="e">
        <f t="shared" si="106"/>
        <v>#NUM!</v>
      </c>
      <c r="Y296" s="142" t="e">
        <f t="shared" si="116"/>
        <v>#NUM!</v>
      </c>
      <c r="Z296" s="144" t="e">
        <f t="shared" si="107"/>
        <v>#NUM!</v>
      </c>
      <c r="AA296" s="143" t="e">
        <f t="shared" si="117"/>
        <v>#NUM!</v>
      </c>
      <c r="AC296" s="33">
        <v>287</v>
      </c>
      <c r="AD296" s="34">
        <f t="shared" si="124"/>
        <v>55001</v>
      </c>
      <c r="AE296" s="141" t="e">
        <f t="shared" si="108"/>
        <v>#VALUE!</v>
      </c>
      <c r="AF296" s="142" t="e">
        <f t="shared" si="118"/>
        <v>#VALUE!</v>
      </c>
      <c r="AG296" s="144" t="e">
        <f t="shared" si="109"/>
        <v>#VALUE!</v>
      </c>
      <c r="AH296" s="143" t="e">
        <f t="shared" si="119"/>
        <v>#VALUE!</v>
      </c>
    </row>
    <row r="297" spans="1:34" ht="14.65" thickBot="1" x14ac:dyDescent="0.5">
      <c r="A297" s="750">
        <v>288</v>
      </c>
      <c r="B297" s="267">
        <f t="shared" si="120"/>
        <v>55032</v>
      </c>
      <c r="C297" s="151" t="e">
        <f t="shared" si="100"/>
        <v>#NUM!</v>
      </c>
      <c r="D297" s="146" t="e">
        <f t="shared" si="110"/>
        <v>#NUM!</v>
      </c>
      <c r="E297" s="146" t="e">
        <f t="shared" si="101"/>
        <v>#NUM!</v>
      </c>
      <c r="F297" s="147" t="e">
        <f t="shared" si="111"/>
        <v>#NUM!</v>
      </c>
      <c r="G297" s="127"/>
      <c r="H297" s="40">
        <v>288</v>
      </c>
      <c r="I297" s="267">
        <f t="shared" si="121"/>
        <v>55032</v>
      </c>
      <c r="J297" s="145" t="e">
        <f t="shared" si="102"/>
        <v>#NUM!</v>
      </c>
      <c r="K297" s="146" t="e">
        <f t="shared" si="112"/>
        <v>#NUM!</v>
      </c>
      <c r="L297" s="148" t="e">
        <f t="shared" si="103"/>
        <v>#NUM!</v>
      </c>
      <c r="M297" s="147" t="e">
        <f t="shared" si="113"/>
        <v>#NUM!</v>
      </c>
      <c r="O297" s="40">
        <v>288</v>
      </c>
      <c r="P297" s="267">
        <f t="shared" si="122"/>
        <v>55032</v>
      </c>
      <c r="Q297" s="145" t="e">
        <f t="shared" si="104"/>
        <v>#NUM!</v>
      </c>
      <c r="R297" s="146" t="e">
        <f t="shared" si="114"/>
        <v>#NUM!</v>
      </c>
      <c r="S297" s="148" t="e">
        <f t="shared" si="105"/>
        <v>#NUM!</v>
      </c>
      <c r="T297" s="147" t="e">
        <f t="shared" si="115"/>
        <v>#NUM!</v>
      </c>
      <c r="V297" s="40">
        <v>288</v>
      </c>
      <c r="W297" s="267">
        <f t="shared" si="123"/>
        <v>55032</v>
      </c>
      <c r="X297" s="145" t="e">
        <f t="shared" si="106"/>
        <v>#NUM!</v>
      </c>
      <c r="Y297" s="146" t="e">
        <f t="shared" si="116"/>
        <v>#NUM!</v>
      </c>
      <c r="Z297" s="148" t="e">
        <f t="shared" si="107"/>
        <v>#NUM!</v>
      </c>
      <c r="AA297" s="147" t="e">
        <f t="shared" si="117"/>
        <v>#NUM!</v>
      </c>
      <c r="AC297" s="40">
        <v>288</v>
      </c>
      <c r="AD297" s="267">
        <f t="shared" si="124"/>
        <v>55032</v>
      </c>
      <c r="AE297" s="145" t="e">
        <f t="shared" si="108"/>
        <v>#VALUE!</v>
      </c>
      <c r="AF297" s="146" t="e">
        <f t="shared" si="118"/>
        <v>#VALUE!</v>
      </c>
      <c r="AG297" s="148" t="e">
        <f t="shared" si="109"/>
        <v>#VALUE!</v>
      </c>
      <c r="AH297" s="147" t="e">
        <f t="shared" si="119"/>
        <v>#VALUE!</v>
      </c>
    </row>
    <row r="298" spans="1:34" x14ac:dyDescent="0.45">
      <c r="A298" s="47">
        <v>289</v>
      </c>
      <c r="B298" s="34">
        <f t="shared" si="120"/>
        <v>55062</v>
      </c>
      <c r="C298" s="152" t="e">
        <f t="shared" si="100"/>
        <v>#NUM!</v>
      </c>
      <c r="D298" s="138" t="e">
        <f t="shared" si="110"/>
        <v>#NUM!</v>
      </c>
      <c r="E298" s="138" t="e">
        <f t="shared" si="101"/>
        <v>#NUM!</v>
      </c>
      <c r="F298" s="139" t="e">
        <f t="shared" si="111"/>
        <v>#NUM!</v>
      </c>
      <c r="G298" s="127"/>
      <c r="H298" s="26">
        <v>289</v>
      </c>
      <c r="I298" s="34">
        <f t="shared" si="121"/>
        <v>55062</v>
      </c>
      <c r="J298" s="137" t="e">
        <f t="shared" si="102"/>
        <v>#NUM!</v>
      </c>
      <c r="K298" s="138" t="e">
        <f t="shared" si="112"/>
        <v>#NUM!</v>
      </c>
      <c r="L298" s="140" t="e">
        <f t="shared" si="103"/>
        <v>#NUM!</v>
      </c>
      <c r="M298" s="139" t="e">
        <f t="shared" si="113"/>
        <v>#NUM!</v>
      </c>
      <c r="O298" s="26">
        <v>289</v>
      </c>
      <c r="P298" s="34">
        <f t="shared" si="122"/>
        <v>55062</v>
      </c>
      <c r="Q298" s="137" t="e">
        <f t="shared" si="104"/>
        <v>#NUM!</v>
      </c>
      <c r="R298" s="138" t="e">
        <f t="shared" si="114"/>
        <v>#NUM!</v>
      </c>
      <c r="S298" s="140" t="e">
        <f t="shared" si="105"/>
        <v>#NUM!</v>
      </c>
      <c r="T298" s="139" t="e">
        <f t="shared" si="115"/>
        <v>#NUM!</v>
      </c>
      <c r="V298" s="26">
        <v>289</v>
      </c>
      <c r="W298" s="34">
        <f t="shared" si="123"/>
        <v>55062</v>
      </c>
      <c r="X298" s="137" t="e">
        <f t="shared" si="106"/>
        <v>#NUM!</v>
      </c>
      <c r="Y298" s="138" t="e">
        <f t="shared" si="116"/>
        <v>#NUM!</v>
      </c>
      <c r="Z298" s="140" t="e">
        <f t="shared" si="107"/>
        <v>#NUM!</v>
      </c>
      <c r="AA298" s="139" t="e">
        <f t="shared" si="117"/>
        <v>#NUM!</v>
      </c>
      <c r="AC298" s="26">
        <v>289</v>
      </c>
      <c r="AD298" s="34">
        <f t="shared" si="124"/>
        <v>55062</v>
      </c>
      <c r="AE298" s="137" t="e">
        <f t="shared" si="108"/>
        <v>#VALUE!</v>
      </c>
      <c r="AF298" s="138" t="e">
        <f t="shared" si="118"/>
        <v>#VALUE!</v>
      </c>
      <c r="AG298" s="140" t="e">
        <f t="shared" si="109"/>
        <v>#VALUE!</v>
      </c>
      <c r="AH298" s="139" t="e">
        <f t="shared" si="119"/>
        <v>#VALUE!</v>
      </c>
    </row>
    <row r="299" spans="1:34" x14ac:dyDescent="0.45">
      <c r="A299" s="47">
        <v>290</v>
      </c>
      <c r="B299" s="34">
        <f t="shared" si="120"/>
        <v>55093</v>
      </c>
      <c r="C299" s="150" t="e">
        <f t="shared" si="100"/>
        <v>#NUM!</v>
      </c>
      <c r="D299" s="142" t="e">
        <f t="shared" si="110"/>
        <v>#NUM!</v>
      </c>
      <c r="E299" s="142" t="e">
        <f t="shared" si="101"/>
        <v>#NUM!</v>
      </c>
      <c r="F299" s="143" t="e">
        <f t="shared" si="111"/>
        <v>#NUM!</v>
      </c>
      <c r="G299" s="127"/>
      <c r="H299" s="33">
        <v>290</v>
      </c>
      <c r="I299" s="34">
        <f t="shared" si="121"/>
        <v>55093</v>
      </c>
      <c r="J299" s="141" t="e">
        <f t="shared" si="102"/>
        <v>#NUM!</v>
      </c>
      <c r="K299" s="142" t="e">
        <f t="shared" si="112"/>
        <v>#NUM!</v>
      </c>
      <c r="L299" s="144" t="e">
        <f t="shared" si="103"/>
        <v>#NUM!</v>
      </c>
      <c r="M299" s="143" t="e">
        <f t="shared" si="113"/>
        <v>#NUM!</v>
      </c>
      <c r="O299" s="33">
        <v>290</v>
      </c>
      <c r="P299" s="34">
        <f t="shared" si="122"/>
        <v>55093</v>
      </c>
      <c r="Q299" s="141" t="e">
        <f t="shared" si="104"/>
        <v>#NUM!</v>
      </c>
      <c r="R299" s="142" t="e">
        <f t="shared" si="114"/>
        <v>#NUM!</v>
      </c>
      <c r="S299" s="144" t="e">
        <f t="shared" si="105"/>
        <v>#NUM!</v>
      </c>
      <c r="T299" s="143" t="e">
        <f t="shared" si="115"/>
        <v>#NUM!</v>
      </c>
      <c r="V299" s="33">
        <v>290</v>
      </c>
      <c r="W299" s="34">
        <f t="shared" si="123"/>
        <v>55093</v>
      </c>
      <c r="X299" s="141" t="e">
        <f t="shared" si="106"/>
        <v>#NUM!</v>
      </c>
      <c r="Y299" s="142" t="e">
        <f t="shared" si="116"/>
        <v>#NUM!</v>
      </c>
      <c r="Z299" s="144" t="e">
        <f t="shared" si="107"/>
        <v>#NUM!</v>
      </c>
      <c r="AA299" s="143" t="e">
        <f t="shared" si="117"/>
        <v>#NUM!</v>
      </c>
      <c r="AC299" s="33">
        <v>290</v>
      </c>
      <c r="AD299" s="34">
        <f t="shared" si="124"/>
        <v>55093</v>
      </c>
      <c r="AE299" s="141" t="e">
        <f t="shared" si="108"/>
        <v>#VALUE!</v>
      </c>
      <c r="AF299" s="142" t="e">
        <f t="shared" si="118"/>
        <v>#VALUE!</v>
      </c>
      <c r="AG299" s="144" t="e">
        <f t="shared" si="109"/>
        <v>#VALUE!</v>
      </c>
      <c r="AH299" s="143" t="e">
        <f t="shared" si="119"/>
        <v>#VALUE!</v>
      </c>
    </row>
    <row r="300" spans="1:34" x14ac:dyDescent="0.45">
      <c r="A300" s="47">
        <v>291</v>
      </c>
      <c r="B300" s="34">
        <f t="shared" si="120"/>
        <v>55123</v>
      </c>
      <c r="C300" s="150" t="e">
        <f t="shared" si="100"/>
        <v>#NUM!</v>
      </c>
      <c r="D300" s="142" t="e">
        <f t="shared" si="110"/>
        <v>#NUM!</v>
      </c>
      <c r="E300" s="142" t="e">
        <f t="shared" si="101"/>
        <v>#NUM!</v>
      </c>
      <c r="F300" s="143" t="e">
        <f t="shared" si="111"/>
        <v>#NUM!</v>
      </c>
      <c r="G300" s="127"/>
      <c r="H300" s="33">
        <v>291</v>
      </c>
      <c r="I300" s="34">
        <f t="shared" si="121"/>
        <v>55123</v>
      </c>
      <c r="J300" s="141" t="e">
        <f t="shared" si="102"/>
        <v>#NUM!</v>
      </c>
      <c r="K300" s="142" t="e">
        <f t="shared" si="112"/>
        <v>#NUM!</v>
      </c>
      <c r="L300" s="144" t="e">
        <f t="shared" si="103"/>
        <v>#NUM!</v>
      </c>
      <c r="M300" s="143" t="e">
        <f t="shared" si="113"/>
        <v>#NUM!</v>
      </c>
      <c r="O300" s="33">
        <v>291</v>
      </c>
      <c r="P300" s="34">
        <f t="shared" si="122"/>
        <v>55123</v>
      </c>
      <c r="Q300" s="141" t="e">
        <f t="shared" si="104"/>
        <v>#NUM!</v>
      </c>
      <c r="R300" s="142" t="e">
        <f t="shared" si="114"/>
        <v>#NUM!</v>
      </c>
      <c r="S300" s="144" t="e">
        <f t="shared" si="105"/>
        <v>#NUM!</v>
      </c>
      <c r="T300" s="143" t="e">
        <f t="shared" si="115"/>
        <v>#NUM!</v>
      </c>
      <c r="V300" s="33">
        <v>291</v>
      </c>
      <c r="W300" s="34">
        <f t="shared" si="123"/>
        <v>55123</v>
      </c>
      <c r="X300" s="141" t="e">
        <f t="shared" si="106"/>
        <v>#NUM!</v>
      </c>
      <c r="Y300" s="142" t="e">
        <f t="shared" si="116"/>
        <v>#NUM!</v>
      </c>
      <c r="Z300" s="144" t="e">
        <f t="shared" si="107"/>
        <v>#NUM!</v>
      </c>
      <c r="AA300" s="143" t="e">
        <f t="shared" si="117"/>
        <v>#NUM!</v>
      </c>
      <c r="AC300" s="33">
        <v>291</v>
      </c>
      <c r="AD300" s="34">
        <f t="shared" si="124"/>
        <v>55123</v>
      </c>
      <c r="AE300" s="141" t="e">
        <f t="shared" si="108"/>
        <v>#VALUE!</v>
      </c>
      <c r="AF300" s="142" t="e">
        <f t="shared" si="118"/>
        <v>#VALUE!</v>
      </c>
      <c r="AG300" s="144" t="e">
        <f t="shared" si="109"/>
        <v>#VALUE!</v>
      </c>
      <c r="AH300" s="143" t="e">
        <f t="shared" si="119"/>
        <v>#VALUE!</v>
      </c>
    </row>
    <row r="301" spans="1:34" x14ac:dyDescent="0.45">
      <c r="A301" s="47">
        <v>292</v>
      </c>
      <c r="B301" s="34">
        <f t="shared" si="120"/>
        <v>55154</v>
      </c>
      <c r="C301" s="150" t="e">
        <f t="shared" si="100"/>
        <v>#NUM!</v>
      </c>
      <c r="D301" s="142" t="e">
        <f t="shared" si="110"/>
        <v>#NUM!</v>
      </c>
      <c r="E301" s="142" t="e">
        <f t="shared" si="101"/>
        <v>#NUM!</v>
      </c>
      <c r="F301" s="143" t="e">
        <f t="shared" si="111"/>
        <v>#NUM!</v>
      </c>
      <c r="G301" s="127"/>
      <c r="H301" s="33">
        <v>292</v>
      </c>
      <c r="I301" s="34">
        <f t="shared" si="121"/>
        <v>55154</v>
      </c>
      <c r="J301" s="141" t="e">
        <f t="shared" si="102"/>
        <v>#NUM!</v>
      </c>
      <c r="K301" s="142" t="e">
        <f t="shared" si="112"/>
        <v>#NUM!</v>
      </c>
      <c r="L301" s="144" t="e">
        <f t="shared" si="103"/>
        <v>#NUM!</v>
      </c>
      <c r="M301" s="143" t="e">
        <f t="shared" si="113"/>
        <v>#NUM!</v>
      </c>
      <c r="O301" s="33">
        <v>292</v>
      </c>
      <c r="P301" s="34">
        <f t="shared" si="122"/>
        <v>55154</v>
      </c>
      <c r="Q301" s="141" t="e">
        <f t="shared" si="104"/>
        <v>#NUM!</v>
      </c>
      <c r="R301" s="142" t="e">
        <f t="shared" si="114"/>
        <v>#NUM!</v>
      </c>
      <c r="S301" s="144" t="e">
        <f t="shared" si="105"/>
        <v>#NUM!</v>
      </c>
      <c r="T301" s="143" t="e">
        <f t="shared" si="115"/>
        <v>#NUM!</v>
      </c>
      <c r="V301" s="33">
        <v>292</v>
      </c>
      <c r="W301" s="34">
        <f t="shared" si="123"/>
        <v>55154</v>
      </c>
      <c r="X301" s="141" t="e">
        <f t="shared" si="106"/>
        <v>#NUM!</v>
      </c>
      <c r="Y301" s="142" t="e">
        <f t="shared" si="116"/>
        <v>#NUM!</v>
      </c>
      <c r="Z301" s="144" t="e">
        <f t="shared" si="107"/>
        <v>#NUM!</v>
      </c>
      <c r="AA301" s="143" t="e">
        <f t="shared" si="117"/>
        <v>#NUM!</v>
      </c>
      <c r="AC301" s="33">
        <v>292</v>
      </c>
      <c r="AD301" s="34">
        <f t="shared" si="124"/>
        <v>55154</v>
      </c>
      <c r="AE301" s="141" t="e">
        <f t="shared" si="108"/>
        <v>#VALUE!</v>
      </c>
      <c r="AF301" s="142" t="e">
        <f t="shared" si="118"/>
        <v>#VALUE!</v>
      </c>
      <c r="AG301" s="144" t="e">
        <f t="shared" si="109"/>
        <v>#VALUE!</v>
      </c>
      <c r="AH301" s="143" t="e">
        <f t="shared" si="119"/>
        <v>#VALUE!</v>
      </c>
    </row>
    <row r="302" spans="1:34" x14ac:dyDescent="0.45">
      <c r="A302" s="47">
        <v>293</v>
      </c>
      <c r="B302" s="34">
        <f t="shared" si="120"/>
        <v>55185</v>
      </c>
      <c r="C302" s="150" t="e">
        <f t="shared" si="100"/>
        <v>#NUM!</v>
      </c>
      <c r="D302" s="142" t="e">
        <f t="shared" si="110"/>
        <v>#NUM!</v>
      </c>
      <c r="E302" s="142" t="e">
        <f t="shared" si="101"/>
        <v>#NUM!</v>
      </c>
      <c r="F302" s="143" t="e">
        <f t="shared" si="111"/>
        <v>#NUM!</v>
      </c>
      <c r="G302" s="127"/>
      <c r="H302" s="33">
        <v>293</v>
      </c>
      <c r="I302" s="34">
        <f t="shared" si="121"/>
        <v>55185</v>
      </c>
      <c r="J302" s="141" t="e">
        <f t="shared" si="102"/>
        <v>#NUM!</v>
      </c>
      <c r="K302" s="142" t="e">
        <f t="shared" si="112"/>
        <v>#NUM!</v>
      </c>
      <c r="L302" s="144" t="e">
        <f t="shared" si="103"/>
        <v>#NUM!</v>
      </c>
      <c r="M302" s="143" t="e">
        <f t="shared" si="113"/>
        <v>#NUM!</v>
      </c>
      <c r="O302" s="33">
        <v>293</v>
      </c>
      <c r="P302" s="34">
        <f t="shared" si="122"/>
        <v>55185</v>
      </c>
      <c r="Q302" s="141" t="e">
        <f t="shared" si="104"/>
        <v>#NUM!</v>
      </c>
      <c r="R302" s="142" t="e">
        <f t="shared" si="114"/>
        <v>#NUM!</v>
      </c>
      <c r="S302" s="144" t="e">
        <f t="shared" si="105"/>
        <v>#NUM!</v>
      </c>
      <c r="T302" s="143" t="e">
        <f t="shared" si="115"/>
        <v>#NUM!</v>
      </c>
      <c r="V302" s="33">
        <v>293</v>
      </c>
      <c r="W302" s="34">
        <f t="shared" si="123"/>
        <v>55185</v>
      </c>
      <c r="X302" s="141" t="e">
        <f t="shared" si="106"/>
        <v>#NUM!</v>
      </c>
      <c r="Y302" s="142" t="e">
        <f t="shared" si="116"/>
        <v>#NUM!</v>
      </c>
      <c r="Z302" s="144" t="e">
        <f t="shared" si="107"/>
        <v>#NUM!</v>
      </c>
      <c r="AA302" s="143" t="e">
        <f t="shared" si="117"/>
        <v>#NUM!</v>
      </c>
      <c r="AC302" s="33">
        <v>293</v>
      </c>
      <c r="AD302" s="34">
        <f t="shared" si="124"/>
        <v>55185</v>
      </c>
      <c r="AE302" s="141" t="e">
        <f t="shared" si="108"/>
        <v>#VALUE!</v>
      </c>
      <c r="AF302" s="142" t="e">
        <f t="shared" si="118"/>
        <v>#VALUE!</v>
      </c>
      <c r="AG302" s="144" t="e">
        <f t="shared" si="109"/>
        <v>#VALUE!</v>
      </c>
      <c r="AH302" s="143" t="e">
        <f t="shared" si="119"/>
        <v>#VALUE!</v>
      </c>
    </row>
    <row r="303" spans="1:34" x14ac:dyDescent="0.45">
      <c r="A303" s="47">
        <v>294</v>
      </c>
      <c r="B303" s="34">
        <f t="shared" si="120"/>
        <v>55213</v>
      </c>
      <c r="C303" s="150" t="e">
        <f t="shared" si="100"/>
        <v>#NUM!</v>
      </c>
      <c r="D303" s="142" t="e">
        <f t="shared" si="110"/>
        <v>#NUM!</v>
      </c>
      <c r="E303" s="142" t="e">
        <f t="shared" si="101"/>
        <v>#NUM!</v>
      </c>
      <c r="F303" s="143" t="e">
        <f t="shared" si="111"/>
        <v>#NUM!</v>
      </c>
      <c r="G303" s="127"/>
      <c r="H303" s="33">
        <v>294</v>
      </c>
      <c r="I303" s="34">
        <f t="shared" si="121"/>
        <v>55213</v>
      </c>
      <c r="J303" s="141" t="e">
        <f t="shared" si="102"/>
        <v>#NUM!</v>
      </c>
      <c r="K303" s="142" t="e">
        <f t="shared" si="112"/>
        <v>#NUM!</v>
      </c>
      <c r="L303" s="144" t="e">
        <f t="shared" si="103"/>
        <v>#NUM!</v>
      </c>
      <c r="M303" s="143" t="e">
        <f t="shared" si="113"/>
        <v>#NUM!</v>
      </c>
      <c r="O303" s="33">
        <v>294</v>
      </c>
      <c r="P303" s="34">
        <f t="shared" si="122"/>
        <v>55213</v>
      </c>
      <c r="Q303" s="141" t="e">
        <f t="shared" si="104"/>
        <v>#NUM!</v>
      </c>
      <c r="R303" s="142" t="e">
        <f t="shared" si="114"/>
        <v>#NUM!</v>
      </c>
      <c r="S303" s="144" t="e">
        <f t="shared" si="105"/>
        <v>#NUM!</v>
      </c>
      <c r="T303" s="143" t="e">
        <f t="shared" si="115"/>
        <v>#NUM!</v>
      </c>
      <c r="V303" s="33">
        <v>294</v>
      </c>
      <c r="W303" s="34">
        <f t="shared" si="123"/>
        <v>55213</v>
      </c>
      <c r="X303" s="141" t="e">
        <f t="shared" si="106"/>
        <v>#NUM!</v>
      </c>
      <c r="Y303" s="142" t="e">
        <f t="shared" si="116"/>
        <v>#NUM!</v>
      </c>
      <c r="Z303" s="144" t="e">
        <f t="shared" si="107"/>
        <v>#NUM!</v>
      </c>
      <c r="AA303" s="143" t="e">
        <f t="shared" si="117"/>
        <v>#NUM!</v>
      </c>
      <c r="AC303" s="33">
        <v>294</v>
      </c>
      <c r="AD303" s="34">
        <f t="shared" si="124"/>
        <v>55213</v>
      </c>
      <c r="AE303" s="141" t="e">
        <f t="shared" si="108"/>
        <v>#VALUE!</v>
      </c>
      <c r="AF303" s="142" t="e">
        <f t="shared" si="118"/>
        <v>#VALUE!</v>
      </c>
      <c r="AG303" s="144" t="e">
        <f t="shared" si="109"/>
        <v>#VALUE!</v>
      </c>
      <c r="AH303" s="143" t="e">
        <f t="shared" si="119"/>
        <v>#VALUE!</v>
      </c>
    </row>
    <row r="304" spans="1:34" x14ac:dyDescent="0.45">
      <c r="A304" s="47">
        <v>295</v>
      </c>
      <c r="B304" s="34">
        <f t="shared" si="120"/>
        <v>55244</v>
      </c>
      <c r="C304" s="150" t="e">
        <f t="shared" si="100"/>
        <v>#NUM!</v>
      </c>
      <c r="D304" s="142" t="e">
        <f t="shared" si="110"/>
        <v>#NUM!</v>
      </c>
      <c r="E304" s="142" t="e">
        <f t="shared" si="101"/>
        <v>#NUM!</v>
      </c>
      <c r="F304" s="143" t="e">
        <f t="shared" si="111"/>
        <v>#NUM!</v>
      </c>
      <c r="G304" s="127"/>
      <c r="H304" s="33">
        <v>295</v>
      </c>
      <c r="I304" s="34">
        <f t="shared" si="121"/>
        <v>55244</v>
      </c>
      <c r="J304" s="141" t="e">
        <f t="shared" si="102"/>
        <v>#NUM!</v>
      </c>
      <c r="K304" s="142" t="e">
        <f t="shared" si="112"/>
        <v>#NUM!</v>
      </c>
      <c r="L304" s="144" t="e">
        <f t="shared" si="103"/>
        <v>#NUM!</v>
      </c>
      <c r="M304" s="143" t="e">
        <f t="shared" si="113"/>
        <v>#NUM!</v>
      </c>
      <c r="O304" s="33">
        <v>295</v>
      </c>
      <c r="P304" s="34">
        <f t="shared" si="122"/>
        <v>55244</v>
      </c>
      <c r="Q304" s="141" t="e">
        <f t="shared" si="104"/>
        <v>#NUM!</v>
      </c>
      <c r="R304" s="142" t="e">
        <f t="shared" si="114"/>
        <v>#NUM!</v>
      </c>
      <c r="S304" s="144" t="e">
        <f t="shared" si="105"/>
        <v>#NUM!</v>
      </c>
      <c r="T304" s="143" t="e">
        <f t="shared" si="115"/>
        <v>#NUM!</v>
      </c>
      <c r="V304" s="33">
        <v>295</v>
      </c>
      <c r="W304" s="34">
        <f t="shared" si="123"/>
        <v>55244</v>
      </c>
      <c r="X304" s="141" t="e">
        <f t="shared" si="106"/>
        <v>#NUM!</v>
      </c>
      <c r="Y304" s="142" t="e">
        <f t="shared" si="116"/>
        <v>#NUM!</v>
      </c>
      <c r="Z304" s="144" t="e">
        <f t="shared" si="107"/>
        <v>#NUM!</v>
      </c>
      <c r="AA304" s="143" t="e">
        <f t="shared" si="117"/>
        <v>#NUM!</v>
      </c>
      <c r="AC304" s="33">
        <v>295</v>
      </c>
      <c r="AD304" s="34">
        <f t="shared" si="124"/>
        <v>55244</v>
      </c>
      <c r="AE304" s="141" t="e">
        <f t="shared" si="108"/>
        <v>#VALUE!</v>
      </c>
      <c r="AF304" s="142" t="e">
        <f t="shared" si="118"/>
        <v>#VALUE!</v>
      </c>
      <c r="AG304" s="144" t="e">
        <f t="shared" si="109"/>
        <v>#VALUE!</v>
      </c>
      <c r="AH304" s="143" t="e">
        <f t="shared" si="119"/>
        <v>#VALUE!</v>
      </c>
    </row>
    <row r="305" spans="1:34" x14ac:dyDescent="0.45">
      <c r="A305" s="47">
        <v>296</v>
      </c>
      <c r="B305" s="34">
        <f t="shared" si="120"/>
        <v>55274</v>
      </c>
      <c r="C305" s="150" t="e">
        <f t="shared" si="100"/>
        <v>#NUM!</v>
      </c>
      <c r="D305" s="142" t="e">
        <f t="shared" si="110"/>
        <v>#NUM!</v>
      </c>
      <c r="E305" s="142" t="e">
        <f t="shared" si="101"/>
        <v>#NUM!</v>
      </c>
      <c r="F305" s="143" t="e">
        <f t="shared" si="111"/>
        <v>#NUM!</v>
      </c>
      <c r="G305" s="127"/>
      <c r="H305" s="33">
        <v>296</v>
      </c>
      <c r="I305" s="34">
        <f t="shared" si="121"/>
        <v>55274</v>
      </c>
      <c r="J305" s="141" t="e">
        <f t="shared" si="102"/>
        <v>#NUM!</v>
      </c>
      <c r="K305" s="142" t="e">
        <f t="shared" si="112"/>
        <v>#NUM!</v>
      </c>
      <c r="L305" s="144" t="e">
        <f t="shared" si="103"/>
        <v>#NUM!</v>
      </c>
      <c r="M305" s="143" t="e">
        <f t="shared" si="113"/>
        <v>#NUM!</v>
      </c>
      <c r="O305" s="33">
        <v>296</v>
      </c>
      <c r="P305" s="34">
        <f t="shared" si="122"/>
        <v>55274</v>
      </c>
      <c r="Q305" s="141" t="e">
        <f t="shared" si="104"/>
        <v>#NUM!</v>
      </c>
      <c r="R305" s="142" t="e">
        <f t="shared" si="114"/>
        <v>#NUM!</v>
      </c>
      <c r="S305" s="144" t="e">
        <f t="shared" si="105"/>
        <v>#NUM!</v>
      </c>
      <c r="T305" s="143" t="e">
        <f t="shared" si="115"/>
        <v>#NUM!</v>
      </c>
      <c r="V305" s="33">
        <v>296</v>
      </c>
      <c r="W305" s="34">
        <f t="shared" si="123"/>
        <v>55274</v>
      </c>
      <c r="X305" s="141" t="e">
        <f t="shared" si="106"/>
        <v>#NUM!</v>
      </c>
      <c r="Y305" s="142" t="e">
        <f t="shared" si="116"/>
        <v>#NUM!</v>
      </c>
      <c r="Z305" s="144" t="e">
        <f t="shared" si="107"/>
        <v>#NUM!</v>
      </c>
      <c r="AA305" s="143" t="e">
        <f t="shared" si="117"/>
        <v>#NUM!</v>
      </c>
      <c r="AC305" s="33">
        <v>296</v>
      </c>
      <c r="AD305" s="34">
        <f t="shared" si="124"/>
        <v>55274</v>
      </c>
      <c r="AE305" s="141" t="e">
        <f t="shared" si="108"/>
        <v>#VALUE!</v>
      </c>
      <c r="AF305" s="142" t="e">
        <f t="shared" si="118"/>
        <v>#VALUE!</v>
      </c>
      <c r="AG305" s="144" t="e">
        <f t="shared" si="109"/>
        <v>#VALUE!</v>
      </c>
      <c r="AH305" s="143" t="e">
        <f t="shared" si="119"/>
        <v>#VALUE!</v>
      </c>
    </row>
    <row r="306" spans="1:34" x14ac:dyDescent="0.45">
      <c r="A306" s="47">
        <v>297</v>
      </c>
      <c r="B306" s="34">
        <f t="shared" si="120"/>
        <v>55305</v>
      </c>
      <c r="C306" s="150" t="e">
        <f t="shared" si="100"/>
        <v>#NUM!</v>
      </c>
      <c r="D306" s="142" t="e">
        <f t="shared" si="110"/>
        <v>#NUM!</v>
      </c>
      <c r="E306" s="142" t="e">
        <f t="shared" si="101"/>
        <v>#NUM!</v>
      </c>
      <c r="F306" s="143" t="e">
        <f t="shared" si="111"/>
        <v>#NUM!</v>
      </c>
      <c r="G306" s="127"/>
      <c r="H306" s="33">
        <v>297</v>
      </c>
      <c r="I306" s="34">
        <f t="shared" si="121"/>
        <v>55305</v>
      </c>
      <c r="J306" s="141" t="e">
        <f t="shared" si="102"/>
        <v>#NUM!</v>
      </c>
      <c r="K306" s="142" t="e">
        <f t="shared" si="112"/>
        <v>#NUM!</v>
      </c>
      <c r="L306" s="144" t="e">
        <f t="shared" si="103"/>
        <v>#NUM!</v>
      </c>
      <c r="M306" s="143" t="e">
        <f t="shared" si="113"/>
        <v>#NUM!</v>
      </c>
      <c r="O306" s="33">
        <v>297</v>
      </c>
      <c r="P306" s="34">
        <f t="shared" si="122"/>
        <v>55305</v>
      </c>
      <c r="Q306" s="141" t="e">
        <f t="shared" si="104"/>
        <v>#NUM!</v>
      </c>
      <c r="R306" s="142" t="e">
        <f t="shared" si="114"/>
        <v>#NUM!</v>
      </c>
      <c r="S306" s="144" t="e">
        <f t="shared" si="105"/>
        <v>#NUM!</v>
      </c>
      <c r="T306" s="143" t="e">
        <f t="shared" si="115"/>
        <v>#NUM!</v>
      </c>
      <c r="V306" s="33">
        <v>297</v>
      </c>
      <c r="W306" s="34">
        <f t="shared" si="123"/>
        <v>55305</v>
      </c>
      <c r="X306" s="141" t="e">
        <f t="shared" si="106"/>
        <v>#NUM!</v>
      </c>
      <c r="Y306" s="142" t="e">
        <f t="shared" si="116"/>
        <v>#NUM!</v>
      </c>
      <c r="Z306" s="144" t="e">
        <f t="shared" si="107"/>
        <v>#NUM!</v>
      </c>
      <c r="AA306" s="143" t="e">
        <f t="shared" si="117"/>
        <v>#NUM!</v>
      </c>
      <c r="AC306" s="33">
        <v>297</v>
      </c>
      <c r="AD306" s="34">
        <f t="shared" si="124"/>
        <v>55305</v>
      </c>
      <c r="AE306" s="141" t="e">
        <f t="shared" si="108"/>
        <v>#VALUE!</v>
      </c>
      <c r="AF306" s="142" t="e">
        <f t="shared" si="118"/>
        <v>#VALUE!</v>
      </c>
      <c r="AG306" s="144" t="e">
        <f t="shared" si="109"/>
        <v>#VALUE!</v>
      </c>
      <c r="AH306" s="143" t="e">
        <f t="shared" si="119"/>
        <v>#VALUE!</v>
      </c>
    </row>
    <row r="307" spans="1:34" x14ac:dyDescent="0.45">
      <c r="A307" s="47">
        <v>298</v>
      </c>
      <c r="B307" s="34">
        <f t="shared" si="120"/>
        <v>55335</v>
      </c>
      <c r="C307" s="150" t="e">
        <f t="shared" si="100"/>
        <v>#NUM!</v>
      </c>
      <c r="D307" s="142" t="e">
        <f t="shared" si="110"/>
        <v>#NUM!</v>
      </c>
      <c r="E307" s="142" t="e">
        <f t="shared" si="101"/>
        <v>#NUM!</v>
      </c>
      <c r="F307" s="143" t="e">
        <f t="shared" si="111"/>
        <v>#NUM!</v>
      </c>
      <c r="G307" s="127"/>
      <c r="H307" s="33">
        <v>298</v>
      </c>
      <c r="I307" s="34">
        <f t="shared" si="121"/>
        <v>55335</v>
      </c>
      <c r="J307" s="141" t="e">
        <f t="shared" si="102"/>
        <v>#NUM!</v>
      </c>
      <c r="K307" s="142" t="e">
        <f t="shared" si="112"/>
        <v>#NUM!</v>
      </c>
      <c r="L307" s="144" t="e">
        <f t="shared" si="103"/>
        <v>#NUM!</v>
      </c>
      <c r="M307" s="143" t="e">
        <f t="shared" si="113"/>
        <v>#NUM!</v>
      </c>
      <c r="O307" s="33">
        <v>298</v>
      </c>
      <c r="P307" s="34">
        <f t="shared" si="122"/>
        <v>55335</v>
      </c>
      <c r="Q307" s="141" t="e">
        <f t="shared" si="104"/>
        <v>#NUM!</v>
      </c>
      <c r="R307" s="142" t="e">
        <f t="shared" si="114"/>
        <v>#NUM!</v>
      </c>
      <c r="S307" s="144" t="e">
        <f t="shared" si="105"/>
        <v>#NUM!</v>
      </c>
      <c r="T307" s="143" t="e">
        <f t="shared" si="115"/>
        <v>#NUM!</v>
      </c>
      <c r="V307" s="33">
        <v>298</v>
      </c>
      <c r="W307" s="34">
        <f t="shared" si="123"/>
        <v>55335</v>
      </c>
      <c r="X307" s="141" t="e">
        <f t="shared" si="106"/>
        <v>#NUM!</v>
      </c>
      <c r="Y307" s="142" t="e">
        <f t="shared" si="116"/>
        <v>#NUM!</v>
      </c>
      <c r="Z307" s="144" t="e">
        <f t="shared" si="107"/>
        <v>#NUM!</v>
      </c>
      <c r="AA307" s="143" t="e">
        <f t="shared" si="117"/>
        <v>#NUM!</v>
      </c>
      <c r="AC307" s="33">
        <v>298</v>
      </c>
      <c r="AD307" s="34">
        <f t="shared" si="124"/>
        <v>55335</v>
      </c>
      <c r="AE307" s="141" t="e">
        <f t="shared" si="108"/>
        <v>#VALUE!</v>
      </c>
      <c r="AF307" s="142" t="e">
        <f t="shared" si="118"/>
        <v>#VALUE!</v>
      </c>
      <c r="AG307" s="144" t="e">
        <f t="shared" si="109"/>
        <v>#VALUE!</v>
      </c>
      <c r="AH307" s="143" t="e">
        <f t="shared" si="119"/>
        <v>#VALUE!</v>
      </c>
    </row>
    <row r="308" spans="1:34" x14ac:dyDescent="0.45">
      <c r="A308" s="47">
        <v>299</v>
      </c>
      <c r="B308" s="34">
        <f t="shared" si="120"/>
        <v>55366</v>
      </c>
      <c r="C308" s="150" t="e">
        <f t="shared" si="100"/>
        <v>#NUM!</v>
      </c>
      <c r="D308" s="142" t="e">
        <f t="shared" si="110"/>
        <v>#NUM!</v>
      </c>
      <c r="E308" s="142" t="e">
        <f t="shared" si="101"/>
        <v>#NUM!</v>
      </c>
      <c r="F308" s="143" t="e">
        <f t="shared" si="111"/>
        <v>#NUM!</v>
      </c>
      <c r="G308" s="127"/>
      <c r="H308" s="33">
        <v>299</v>
      </c>
      <c r="I308" s="34">
        <f t="shared" si="121"/>
        <v>55366</v>
      </c>
      <c r="J308" s="141" t="e">
        <f t="shared" si="102"/>
        <v>#NUM!</v>
      </c>
      <c r="K308" s="142" t="e">
        <f t="shared" si="112"/>
        <v>#NUM!</v>
      </c>
      <c r="L308" s="144" t="e">
        <f t="shared" si="103"/>
        <v>#NUM!</v>
      </c>
      <c r="M308" s="143" t="e">
        <f t="shared" si="113"/>
        <v>#NUM!</v>
      </c>
      <c r="O308" s="33">
        <v>299</v>
      </c>
      <c r="P308" s="34">
        <f t="shared" si="122"/>
        <v>55366</v>
      </c>
      <c r="Q308" s="141" t="e">
        <f t="shared" si="104"/>
        <v>#NUM!</v>
      </c>
      <c r="R308" s="142" t="e">
        <f t="shared" si="114"/>
        <v>#NUM!</v>
      </c>
      <c r="S308" s="144" t="e">
        <f t="shared" si="105"/>
        <v>#NUM!</v>
      </c>
      <c r="T308" s="143" t="e">
        <f t="shared" si="115"/>
        <v>#NUM!</v>
      </c>
      <c r="V308" s="33">
        <v>299</v>
      </c>
      <c r="W308" s="34">
        <f t="shared" si="123"/>
        <v>55366</v>
      </c>
      <c r="X308" s="141" t="e">
        <f t="shared" si="106"/>
        <v>#NUM!</v>
      </c>
      <c r="Y308" s="142" t="e">
        <f t="shared" si="116"/>
        <v>#NUM!</v>
      </c>
      <c r="Z308" s="144" t="e">
        <f t="shared" si="107"/>
        <v>#NUM!</v>
      </c>
      <c r="AA308" s="143" t="e">
        <f t="shared" si="117"/>
        <v>#NUM!</v>
      </c>
      <c r="AC308" s="33">
        <v>299</v>
      </c>
      <c r="AD308" s="34">
        <f t="shared" si="124"/>
        <v>55366</v>
      </c>
      <c r="AE308" s="141" t="e">
        <f t="shared" si="108"/>
        <v>#VALUE!</v>
      </c>
      <c r="AF308" s="142" t="e">
        <f t="shared" si="118"/>
        <v>#VALUE!</v>
      </c>
      <c r="AG308" s="144" t="e">
        <f t="shared" si="109"/>
        <v>#VALUE!</v>
      </c>
      <c r="AH308" s="143" t="e">
        <f t="shared" si="119"/>
        <v>#VALUE!</v>
      </c>
    </row>
    <row r="309" spans="1:34" ht="14.65" thickBot="1" x14ac:dyDescent="0.5">
      <c r="A309" s="750">
        <v>300</v>
      </c>
      <c r="B309" s="267">
        <f t="shared" si="120"/>
        <v>55397</v>
      </c>
      <c r="C309" s="151" t="e">
        <f t="shared" si="100"/>
        <v>#NUM!</v>
      </c>
      <c r="D309" s="146" t="e">
        <f t="shared" si="110"/>
        <v>#NUM!</v>
      </c>
      <c r="E309" s="146" t="e">
        <f t="shared" si="101"/>
        <v>#NUM!</v>
      </c>
      <c r="F309" s="147" t="e">
        <f t="shared" si="111"/>
        <v>#NUM!</v>
      </c>
      <c r="G309" s="127"/>
      <c r="H309" s="40">
        <v>300</v>
      </c>
      <c r="I309" s="267">
        <f t="shared" si="121"/>
        <v>55397</v>
      </c>
      <c r="J309" s="145" t="e">
        <f t="shared" si="102"/>
        <v>#NUM!</v>
      </c>
      <c r="K309" s="146" t="e">
        <f t="shared" si="112"/>
        <v>#NUM!</v>
      </c>
      <c r="L309" s="148" t="e">
        <f t="shared" si="103"/>
        <v>#NUM!</v>
      </c>
      <c r="M309" s="147" t="e">
        <f t="shared" si="113"/>
        <v>#NUM!</v>
      </c>
      <c r="O309" s="40">
        <v>300</v>
      </c>
      <c r="P309" s="267">
        <f t="shared" si="122"/>
        <v>55397</v>
      </c>
      <c r="Q309" s="145" t="e">
        <f t="shared" si="104"/>
        <v>#NUM!</v>
      </c>
      <c r="R309" s="146" t="e">
        <f t="shared" si="114"/>
        <v>#NUM!</v>
      </c>
      <c r="S309" s="148" t="e">
        <f t="shared" si="105"/>
        <v>#NUM!</v>
      </c>
      <c r="T309" s="147" t="e">
        <f t="shared" si="115"/>
        <v>#NUM!</v>
      </c>
      <c r="V309" s="40">
        <v>300</v>
      </c>
      <c r="W309" s="267">
        <f t="shared" si="123"/>
        <v>55397</v>
      </c>
      <c r="X309" s="145" t="e">
        <f t="shared" si="106"/>
        <v>#NUM!</v>
      </c>
      <c r="Y309" s="146" t="e">
        <f t="shared" si="116"/>
        <v>#NUM!</v>
      </c>
      <c r="Z309" s="148" t="e">
        <f t="shared" si="107"/>
        <v>#NUM!</v>
      </c>
      <c r="AA309" s="147" t="e">
        <f t="shared" si="117"/>
        <v>#NUM!</v>
      </c>
      <c r="AC309" s="40">
        <v>300</v>
      </c>
      <c r="AD309" s="267">
        <f t="shared" si="124"/>
        <v>55397</v>
      </c>
      <c r="AE309" s="145" t="e">
        <f t="shared" si="108"/>
        <v>#VALUE!</v>
      </c>
      <c r="AF309" s="146" t="e">
        <f t="shared" si="118"/>
        <v>#VALUE!</v>
      </c>
      <c r="AG309" s="148" t="e">
        <f t="shared" si="109"/>
        <v>#VALUE!</v>
      </c>
      <c r="AH309" s="147" t="e">
        <f t="shared" si="119"/>
        <v>#VALUE!</v>
      </c>
    </row>
    <row r="310" spans="1:34" x14ac:dyDescent="0.45">
      <c r="A310" s="47">
        <v>301</v>
      </c>
      <c r="B310" s="34">
        <f t="shared" si="120"/>
        <v>55427</v>
      </c>
      <c r="C310" s="152" t="e">
        <f t="shared" si="100"/>
        <v>#NUM!</v>
      </c>
      <c r="D310" s="138" t="e">
        <f t="shared" si="110"/>
        <v>#NUM!</v>
      </c>
      <c r="E310" s="138" t="e">
        <f t="shared" si="101"/>
        <v>#NUM!</v>
      </c>
      <c r="F310" s="139" t="e">
        <f t="shared" si="111"/>
        <v>#NUM!</v>
      </c>
      <c r="G310" s="127"/>
      <c r="H310" s="26">
        <v>301</v>
      </c>
      <c r="I310" s="34">
        <f t="shared" si="121"/>
        <v>55427</v>
      </c>
      <c r="J310" s="137" t="e">
        <f t="shared" si="102"/>
        <v>#NUM!</v>
      </c>
      <c r="K310" s="138" t="e">
        <f t="shared" si="112"/>
        <v>#NUM!</v>
      </c>
      <c r="L310" s="140" t="e">
        <f t="shared" si="103"/>
        <v>#NUM!</v>
      </c>
      <c r="M310" s="139" t="e">
        <f t="shared" si="113"/>
        <v>#NUM!</v>
      </c>
      <c r="O310" s="26">
        <v>301</v>
      </c>
      <c r="P310" s="34">
        <f t="shared" si="122"/>
        <v>55427</v>
      </c>
      <c r="Q310" s="137" t="e">
        <f t="shared" si="104"/>
        <v>#NUM!</v>
      </c>
      <c r="R310" s="138" t="e">
        <f t="shared" si="114"/>
        <v>#NUM!</v>
      </c>
      <c r="S310" s="140" t="e">
        <f t="shared" si="105"/>
        <v>#NUM!</v>
      </c>
      <c r="T310" s="139" t="e">
        <f t="shared" si="115"/>
        <v>#NUM!</v>
      </c>
      <c r="V310" s="26">
        <v>301</v>
      </c>
      <c r="W310" s="34">
        <f t="shared" si="123"/>
        <v>55427</v>
      </c>
      <c r="X310" s="137" t="e">
        <f t="shared" si="106"/>
        <v>#NUM!</v>
      </c>
      <c r="Y310" s="138" t="e">
        <f t="shared" si="116"/>
        <v>#NUM!</v>
      </c>
      <c r="Z310" s="140" t="e">
        <f t="shared" si="107"/>
        <v>#NUM!</v>
      </c>
      <c r="AA310" s="139" t="e">
        <f t="shared" si="117"/>
        <v>#NUM!</v>
      </c>
      <c r="AC310" s="26">
        <v>301</v>
      </c>
      <c r="AD310" s="34">
        <f t="shared" si="124"/>
        <v>55427</v>
      </c>
      <c r="AE310" s="137" t="e">
        <f t="shared" si="108"/>
        <v>#VALUE!</v>
      </c>
      <c r="AF310" s="138" t="e">
        <f t="shared" si="118"/>
        <v>#VALUE!</v>
      </c>
      <c r="AG310" s="140" t="e">
        <f t="shared" si="109"/>
        <v>#VALUE!</v>
      </c>
      <c r="AH310" s="139" t="e">
        <f t="shared" si="119"/>
        <v>#VALUE!</v>
      </c>
    </row>
    <row r="311" spans="1:34" x14ac:dyDescent="0.45">
      <c r="A311" s="47">
        <v>302</v>
      </c>
      <c r="B311" s="34">
        <f t="shared" si="120"/>
        <v>55458</v>
      </c>
      <c r="C311" s="150" t="e">
        <f t="shared" si="100"/>
        <v>#NUM!</v>
      </c>
      <c r="D311" s="142" t="e">
        <f t="shared" si="110"/>
        <v>#NUM!</v>
      </c>
      <c r="E311" s="142" t="e">
        <f t="shared" si="101"/>
        <v>#NUM!</v>
      </c>
      <c r="F311" s="143" t="e">
        <f t="shared" si="111"/>
        <v>#NUM!</v>
      </c>
      <c r="G311" s="127"/>
      <c r="H311" s="33">
        <v>302</v>
      </c>
      <c r="I311" s="34">
        <f t="shared" si="121"/>
        <v>55458</v>
      </c>
      <c r="J311" s="141" t="e">
        <f t="shared" si="102"/>
        <v>#NUM!</v>
      </c>
      <c r="K311" s="142" t="e">
        <f t="shared" si="112"/>
        <v>#NUM!</v>
      </c>
      <c r="L311" s="144" t="e">
        <f t="shared" si="103"/>
        <v>#NUM!</v>
      </c>
      <c r="M311" s="143" t="e">
        <f t="shared" si="113"/>
        <v>#NUM!</v>
      </c>
      <c r="O311" s="33">
        <v>302</v>
      </c>
      <c r="P311" s="34">
        <f t="shared" si="122"/>
        <v>55458</v>
      </c>
      <c r="Q311" s="141" t="e">
        <f t="shared" si="104"/>
        <v>#NUM!</v>
      </c>
      <c r="R311" s="142" t="e">
        <f t="shared" si="114"/>
        <v>#NUM!</v>
      </c>
      <c r="S311" s="144" t="e">
        <f t="shared" si="105"/>
        <v>#NUM!</v>
      </c>
      <c r="T311" s="143" t="e">
        <f t="shared" si="115"/>
        <v>#NUM!</v>
      </c>
      <c r="V311" s="33">
        <v>302</v>
      </c>
      <c r="W311" s="34">
        <f t="shared" si="123"/>
        <v>55458</v>
      </c>
      <c r="X311" s="141" t="e">
        <f t="shared" si="106"/>
        <v>#NUM!</v>
      </c>
      <c r="Y311" s="142" t="e">
        <f t="shared" si="116"/>
        <v>#NUM!</v>
      </c>
      <c r="Z311" s="144" t="e">
        <f t="shared" si="107"/>
        <v>#NUM!</v>
      </c>
      <c r="AA311" s="143" t="e">
        <f t="shared" si="117"/>
        <v>#NUM!</v>
      </c>
      <c r="AC311" s="33">
        <v>302</v>
      </c>
      <c r="AD311" s="34">
        <f t="shared" si="124"/>
        <v>55458</v>
      </c>
      <c r="AE311" s="141" t="e">
        <f t="shared" si="108"/>
        <v>#VALUE!</v>
      </c>
      <c r="AF311" s="142" t="e">
        <f t="shared" si="118"/>
        <v>#VALUE!</v>
      </c>
      <c r="AG311" s="144" t="e">
        <f t="shared" si="109"/>
        <v>#VALUE!</v>
      </c>
      <c r="AH311" s="143" t="e">
        <f t="shared" si="119"/>
        <v>#VALUE!</v>
      </c>
    </row>
    <row r="312" spans="1:34" x14ac:dyDescent="0.45">
      <c r="A312" s="47">
        <v>303</v>
      </c>
      <c r="B312" s="34">
        <f t="shared" si="120"/>
        <v>55488</v>
      </c>
      <c r="C312" s="150" t="e">
        <f t="shared" si="100"/>
        <v>#NUM!</v>
      </c>
      <c r="D312" s="142" t="e">
        <f t="shared" si="110"/>
        <v>#NUM!</v>
      </c>
      <c r="E312" s="142" t="e">
        <f t="shared" si="101"/>
        <v>#NUM!</v>
      </c>
      <c r="F312" s="143" t="e">
        <f t="shared" si="111"/>
        <v>#NUM!</v>
      </c>
      <c r="G312" s="127"/>
      <c r="H312" s="33">
        <v>303</v>
      </c>
      <c r="I312" s="34">
        <f t="shared" si="121"/>
        <v>55488</v>
      </c>
      <c r="J312" s="141" t="e">
        <f t="shared" si="102"/>
        <v>#NUM!</v>
      </c>
      <c r="K312" s="142" t="e">
        <f t="shared" si="112"/>
        <v>#NUM!</v>
      </c>
      <c r="L312" s="144" t="e">
        <f t="shared" si="103"/>
        <v>#NUM!</v>
      </c>
      <c r="M312" s="143" t="e">
        <f t="shared" si="113"/>
        <v>#NUM!</v>
      </c>
      <c r="O312" s="33">
        <v>303</v>
      </c>
      <c r="P312" s="34">
        <f t="shared" si="122"/>
        <v>55488</v>
      </c>
      <c r="Q312" s="141" t="e">
        <f t="shared" si="104"/>
        <v>#NUM!</v>
      </c>
      <c r="R312" s="142" t="e">
        <f t="shared" si="114"/>
        <v>#NUM!</v>
      </c>
      <c r="S312" s="144" t="e">
        <f t="shared" si="105"/>
        <v>#NUM!</v>
      </c>
      <c r="T312" s="143" t="e">
        <f t="shared" si="115"/>
        <v>#NUM!</v>
      </c>
      <c r="V312" s="33">
        <v>303</v>
      </c>
      <c r="W312" s="34">
        <f t="shared" si="123"/>
        <v>55488</v>
      </c>
      <c r="X312" s="141" t="e">
        <f t="shared" si="106"/>
        <v>#NUM!</v>
      </c>
      <c r="Y312" s="142" t="e">
        <f t="shared" si="116"/>
        <v>#NUM!</v>
      </c>
      <c r="Z312" s="144" t="e">
        <f t="shared" si="107"/>
        <v>#NUM!</v>
      </c>
      <c r="AA312" s="143" t="e">
        <f t="shared" si="117"/>
        <v>#NUM!</v>
      </c>
      <c r="AC312" s="33">
        <v>303</v>
      </c>
      <c r="AD312" s="34">
        <f t="shared" si="124"/>
        <v>55488</v>
      </c>
      <c r="AE312" s="141" t="e">
        <f t="shared" si="108"/>
        <v>#VALUE!</v>
      </c>
      <c r="AF312" s="142" t="e">
        <f t="shared" si="118"/>
        <v>#VALUE!</v>
      </c>
      <c r="AG312" s="144" t="e">
        <f t="shared" si="109"/>
        <v>#VALUE!</v>
      </c>
      <c r="AH312" s="143" t="e">
        <f t="shared" si="119"/>
        <v>#VALUE!</v>
      </c>
    </row>
    <row r="313" spans="1:34" x14ac:dyDescent="0.45">
      <c r="A313" s="47">
        <v>304</v>
      </c>
      <c r="B313" s="34">
        <f t="shared" si="120"/>
        <v>55519</v>
      </c>
      <c r="C313" s="150" t="e">
        <f t="shared" si="100"/>
        <v>#NUM!</v>
      </c>
      <c r="D313" s="142" t="e">
        <f t="shared" si="110"/>
        <v>#NUM!</v>
      </c>
      <c r="E313" s="142" t="e">
        <f t="shared" si="101"/>
        <v>#NUM!</v>
      </c>
      <c r="F313" s="143" t="e">
        <f t="shared" si="111"/>
        <v>#NUM!</v>
      </c>
      <c r="G313" s="127"/>
      <c r="H313" s="33">
        <v>304</v>
      </c>
      <c r="I313" s="34">
        <f t="shared" si="121"/>
        <v>55519</v>
      </c>
      <c r="J313" s="141" t="e">
        <f t="shared" si="102"/>
        <v>#NUM!</v>
      </c>
      <c r="K313" s="142" t="e">
        <f t="shared" si="112"/>
        <v>#NUM!</v>
      </c>
      <c r="L313" s="144" t="e">
        <f t="shared" si="103"/>
        <v>#NUM!</v>
      </c>
      <c r="M313" s="143" t="e">
        <f t="shared" si="113"/>
        <v>#NUM!</v>
      </c>
      <c r="O313" s="33">
        <v>304</v>
      </c>
      <c r="P313" s="34">
        <f t="shared" si="122"/>
        <v>55519</v>
      </c>
      <c r="Q313" s="141" t="e">
        <f t="shared" si="104"/>
        <v>#NUM!</v>
      </c>
      <c r="R313" s="142" t="e">
        <f t="shared" si="114"/>
        <v>#NUM!</v>
      </c>
      <c r="S313" s="144" t="e">
        <f t="shared" si="105"/>
        <v>#NUM!</v>
      </c>
      <c r="T313" s="143" t="e">
        <f t="shared" si="115"/>
        <v>#NUM!</v>
      </c>
      <c r="V313" s="33">
        <v>304</v>
      </c>
      <c r="W313" s="34">
        <f t="shared" si="123"/>
        <v>55519</v>
      </c>
      <c r="X313" s="141" t="e">
        <f t="shared" si="106"/>
        <v>#NUM!</v>
      </c>
      <c r="Y313" s="142" t="e">
        <f t="shared" si="116"/>
        <v>#NUM!</v>
      </c>
      <c r="Z313" s="144" t="e">
        <f t="shared" si="107"/>
        <v>#NUM!</v>
      </c>
      <c r="AA313" s="143" t="e">
        <f t="shared" si="117"/>
        <v>#NUM!</v>
      </c>
      <c r="AC313" s="33">
        <v>304</v>
      </c>
      <c r="AD313" s="34">
        <f t="shared" si="124"/>
        <v>55519</v>
      </c>
      <c r="AE313" s="141" t="e">
        <f t="shared" si="108"/>
        <v>#VALUE!</v>
      </c>
      <c r="AF313" s="142" t="e">
        <f t="shared" si="118"/>
        <v>#VALUE!</v>
      </c>
      <c r="AG313" s="144" t="e">
        <f t="shared" si="109"/>
        <v>#VALUE!</v>
      </c>
      <c r="AH313" s="143" t="e">
        <f t="shared" si="119"/>
        <v>#VALUE!</v>
      </c>
    </row>
    <row r="314" spans="1:34" x14ac:dyDescent="0.45">
      <c r="A314" s="47">
        <v>305</v>
      </c>
      <c r="B314" s="34">
        <f t="shared" si="120"/>
        <v>55550</v>
      </c>
      <c r="C314" s="150" t="e">
        <f t="shared" si="100"/>
        <v>#NUM!</v>
      </c>
      <c r="D314" s="142" t="e">
        <f t="shared" si="110"/>
        <v>#NUM!</v>
      </c>
      <c r="E314" s="142" t="e">
        <f t="shared" si="101"/>
        <v>#NUM!</v>
      </c>
      <c r="F314" s="143" t="e">
        <f t="shared" si="111"/>
        <v>#NUM!</v>
      </c>
      <c r="G314" s="127"/>
      <c r="H314" s="33">
        <v>305</v>
      </c>
      <c r="I314" s="34">
        <f t="shared" si="121"/>
        <v>55550</v>
      </c>
      <c r="J314" s="141" t="e">
        <f t="shared" si="102"/>
        <v>#NUM!</v>
      </c>
      <c r="K314" s="142" t="e">
        <f t="shared" si="112"/>
        <v>#NUM!</v>
      </c>
      <c r="L314" s="144" t="e">
        <f t="shared" si="103"/>
        <v>#NUM!</v>
      </c>
      <c r="M314" s="143" t="e">
        <f t="shared" si="113"/>
        <v>#NUM!</v>
      </c>
      <c r="O314" s="33">
        <v>305</v>
      </c>
      <c r="P314" s="34">
        <f t="shared" si="122"/>
        <v>55550</v>
      </c>
      <c r="Q314" s="141" t="e">
        <f t="shared" si="104"/>
        <v>#NUM!</v>
      </c>
      <c r="R314" s="142" t="e">
        <f t="shared" si="114"/>
        <v>#NUM!</v>
      </c>
      <c r="S314" s="144" t="e">
        <f t="shared" si="105"/>
        <v>#NUM!</v>
      </c>
      <c r="T314" s="143" t="e">
        <f t="shared" si="115"/>
        <v>#NUM!</v>
      </c>
      <c r="V314" s="33">
        <v>305</v>
      </c>
      <c r="W314" s="34">
        <f t="shared" si="123"/>
        <v>55550</v>
      </c>
      <c r="X314" s="141" t="e">
        <f t="shared" si="106"/>
        <v>#NUM!</v>
      </c>
      <c r="Y314" s="142" t="e">
        <f t="shared" si="116"/>
        <v>#NUM!</v>
      </c>
      <c r="Z314" s="144" t="e">
        <f t="shared" si="107"/>
        <v>#NUM!</v>
      </c>
      <c r="AA314" s="143" t="e">
        <f t="shared" si="117"/>
        <v>#NUM!</v>
      </c>
      <c r="AC314" s="33">
        <v>305</v>
      </c>
      <c r="AD314" s="34">
        <f t="shared" si="124"/>
        <v>55550</v>
      </c>
      <c r="AE314" s="141" t="e">
        <f t="shared" si="108"/>
        <v>#VALUE!</v>
      </c>
      <c r="AF314" s="142" t="e">
        <f t="shared" si="118"/>
        <v>#VALUE!</v>
      </c>
      <c r="AG314" s="144" t="e">
        <f t="shared" si="109"/>
        <v>#VALUE!</v>
      </c>
      <c r="AH314" s="143" t="e">
        <f t="shared" si="119"/>
        <v>#VALUE!</v>
      </c>
    </row>
    <row r="315" spans="1:34" x14ac:dyDescent="0.45">
      <c r="A315" s="47">
        <v>306</v>
      </c>
      <c r="B315" s="34">
        <f t="shared" si="120"/>
        <v>55579</v>
      </c>
      <c r="C315" s="150" t="e">
        <f t="shared" si="100"/>
        <v>#NUM!</v>
      </c>
      <c r="D315" s="142" t="e">
        <f t="shared" si="110"/>
        <v>#NUM!</v>
      </c>
      <c r="E315" s="142" t="e">
        <f t="shared" si="101"/>
        <v>#NUM!</v>
      </c>
      <c r="F315" s="143" t="e">
        <f t="shared" si="111"/>
        <v>#NUM!</v>
      </c>
      <c r="G315" s="127"/>
      <c r="H315" s="33">
        <v>306</v>
      </c>
      <c r="I315" s="34">
        <f t="shared" si="121"/>
        <v>55579</v>
      </c>
      <c r="J315" s="141" t="e">
        <f t="shared" si="102"/>
        <v>#NUM!</v>
      </c>
      <c r="K315" s="142" t="e">
        <f t="shared" si="112"/>
        <v>#NUM!</v>
      </c>
      <c r="L315" s="144" t="e">
        <f t="shared" si="103"/>
        <v>#NUM!</v>
      </c>
      <c r="M315" s="143" t="e">
        <f t="shared" si="113"/>
        <v>#NUM!</v>
      </c>
      <c r="O315" s="33">
        <v>306</v>
      </c>
      <c r="P315" s="34">
        <f t="shared" si="122"/>
        <v>55579</v>
      </c>
      <c r="Q315" s="141" t="e">
        <f t="shared" si="104"/>
        <v>#NUM!</v>
      </c>
      <c r="R315" s="142" t="e">
        <f t="shared" si="114"/>
        <v>#NUM!</v>
      </c>
      <c r="S315" s="144" t="e">
        <f t="shared" si="105"/>
        <v>#NUM!</v>
      </c>
      <c r="T315" s="143" t="e">
        <f t="shared" si="115"/>
        <v>#NUM!</v>
      </c>
      <c r="V315" s="33">
        <v>306</v>
      </c>
      <c r="W315" s="34">
        <f t="shared" si="123"/>
        <v>55579</v>
      </c>
      <c r="X315" s="141" t="e">
        <f t="shared" si="106"/>
        <v>#NUM!</v>
      </c>
      <c r="Y315" s="142" t="e">
        <f t="shared" si="116"/>
        <v>#NUM!</v>
      </c>
      <c r="Z315" s="144" t="e">
        <f t="shared" si="107"/>
        <v>#NUM!</v>
      </c>
      <c r="AA315" s="143" t="e">
        <f t="shared" si="117"/>
        <v>#NUM!</v>
      </c>
      <c r="AC315" s="33">
        <v>306</v>
      </c>
      <c r="AD315" s="34">
        <f t="shared" si="124"/>
        <v>55579</v>
      </c>
      <c r="AE315" s="141" t="e">
        <f t="shared" si="108"/>
        <v>#VALUE!</v>
      </c>
      <c r="AF315" s="142" t="e">
        <f t="shared" si="118"/>
        <v>#VALUE!</v>
      </c>
      <c r="AG315" s="144" t="e">
        <f t="shared" si="109"/>
        <v>#VALUE!</v>
      </c>
      <c r="AH315" s="143" t="e">
        <f t="shared" si="119"/>
        <v>#VALUE!</v>
      </c>
    </row>
    <row r="316" spans="1:34" x14ac:dyDescent="0.45">
      <c r="A316" s="47">
        <v>307</v>
      </c>
      <c r="B316" s="34">
        <f t="shared" si="120"/>
        <v>55610</v>
      </c>
      <c r="C316" s="150" t="e">
        <f t="shared" si="100"/>
        <v>#NUM!</v>
      </c>
      <c r="D316" s="142" t="e">
        <f t="shared" si="110"/>
        <v>#NUM!</v>
      </c>
      <c r="E316" s="142" t="e">
        <f t="shared" si="101"/>
        <v>#NUM!</v>
      </c>
      <c r="F316" s="143" t="e">
        <f t="shared" si="111"/>
        <v>#NUM!</v>
      </c>
      <c r="G316" s="127"/>
      <c r="H316" s="33">
        <v>307</v>
      </c>
      <c r="I316" s="34">
        <f t="shared" si="121"/>
        <v>55610</v>
      </c>
      <c r="J316" s="141" t="e">
        <f t="shared" si="102"/>
        <v>#NUM!</v>
      </c>
      <c r="K316" s="142" t="e">
        <f t="shared" si="112"/>
        <v>#NUM!</v>
      </c>
      <c r="L316" s="144" t="e">
        <f t="shared" si="103"/>
        <v>#NUM!</v>
      </c>
      <c r="M316" s="143" t="e">
        <f t="shared" si="113"/>
        <v>#NUM!</v>
      </c>
      <c r="O316" s="33">
        <v>307</v>
      </c>
      <c r="P316" s="34">
        <f t="shared" si="122"/>
        <v>55610</v>
      </c>
      <c r="Q316" s="141" t="e">
        <f t="shared" si="104"/>
        <v>#NUM!</v>
      </c>
      <c r="R316" s="142" t="e">
        <f t="shared" si="114"/>
        <v>#NUM!</v>
      </c>
      <c r="S316" s="144" t="e">
        <f t="shared" si="105"/>
        <v>#NUM!</v>
      </c>
      <c r="T316" s="143" t="e">
        <f t="shared" si="115"/>
        <v>#NUM!</v>
      </c>
      <c r="V316" s="33">
        <v>307</v>
      </c>
      <c r="W316" s="34">
        <f t="shared" si="123"/>
        <v>55610</v>
      </c>
      <c r="X316" s="141" t="e">
        <f t="shared" si="106"/>
        <v>#NUM!</v>
      </c>
      <c r="Y316" s="142" t="e">
        <f t="shared" si="116"/>
        <v>#NUM!</v>
      </c>
      <c r="Z316" s="144" t="e">
        <f t="shared" si="107"/>
        <v>#NUM!</v>
      </c>
      <c r="AA316" s="143" t="e">
        <f t="shared" si="117"/>
        <v>#NUM!</v>
      </c>
      <c r="AC316" s="33">
        <v>307</v>
      </c>
      <c r="AD316" s="34">
        <f t="shared" si="124"/>
        <v>55610</v>
      </c>
      <c r="AE316" s="141" t="e">
        <f t="shared" si="108"/>
        <v>#VALUE!</v>
      </c>
      <c r="AF316" s="142" t="e">
        <f t="shared" si="118"/>
        <v>#VALUE!</v>
      </c>
      <c r="AG316" s="144" t="e">
        <f t="shared" si="109"/>
        <v>#VALUE!</v>
      </c>
      <c r="AH316" s="143" t="e">
        <f t="shared" si="119"/>
        <v>#VALUE!</v>
      </c>
    </row>
    <row r="317" spans="1:34" x14ac:dyDescent="0.45">
      <c r="A317" s="47">
        <v>308</v>
      </c>
      <c r="B317" s="34">
        <f t="shared" si="120"/>
        <v>55640</v>
      </c>
      <c r="C317" s="150" t="e">
        <f t="shared" si="100"/>
        <v>#NUM!</v>
      </c>
      <c r="D317" s="142" t="e">
        <f t="shared" si="110"/>
        <v>#NUM!</v>
      </c>
      <c r="E317" s="142" t="e">
        <f t="shared" si="101"/>
        <v>#NUM!</v>
      </c>
      <c r="F317" s="143" t="e">
        <f t="shared" si="111"/>
        <v>#NUM!</v>
      </c>
      <c r="G317" s="127"/>
      <c r="H317" s="33">
        <v>308</v>
      </c>
      <c r="I317" s="34">
        <f t="shared" si="121"/>
        <v>55640</v>
      </c>
      <c r="J317" s="141" t="e">
        <f t="shared" si="102"/>
        <v>#NUM!</v>
      </c>
      <c r="K317" s="142" t="e">
        <f t="shared" si="112"/>
        <v>#NUM!</v>
      </c>
      <c r="L317" s="144" t="e">
        <f t="shared" si="103"/>
        <v>#NUM!</v>
      </c>
      <c r="M317" s="143" t="e">
        <f t="shared" si="113"/>
        <v>#NUM!</v>
      </c>
      <c r="O317" s="33">
        <v>308</v>
      </c>
      <c r="P317" s="34">
        <f t="shared" si="122"/>
        <v>55640</v>
      </c>
      <c r="Q317" s="141" t="e">
        <f t="shared" si="104"/>
        <v>#NUM!</v>
      </c>
      <c r="R317" s="142" t="e">
        <f t="shared" si="114"/>
        <v>#NUM!</v>
      </c>
      <c r="S317" s="144" t="e">
        <f t="shared" si="105"/>
        <v>#NUM!</v>
      </c>
      <c r="T317" s="143" t="e">
        <f t="shared" si="115"/>
        <v>#NUM!</v>
      </c>
      <c r="V317" s="33">
        <v>308</v>
      </c>
      <c r="W317" s="34">
        <f t="shared" si="123"/>
        <v>55640</v>
      </c>
      <c r="X317" s="141" t="e">
        <f t="shared" si="106"/>
        <v>#NUM!</v>
      </c>
      <c r="Y317" s="142" t="e">
        <f t="shared" si="116"/>
        <v>#NUM!</v>
      </c>
      <c r="Z317" s="144" t="e">
        <f t="shared" si="107"/>
        <v>#NUM!</v>
      </c>
      <c r="AA317" s="143" t="e">
        <f t="shared" si="117"/>
        <v>#NUM!</v>
      </c>
      <c r="AC317" s="33">
        <v>308</v>
      </c>
      <c r="AD317" s="34">
        <f t="shared" si="124"/>
        <v>55640</v>
      </c>
      <c r="AE317" s="141" t="e">
        <f t="shared" si="108"/>
        <v>#VALUE!</v>
      </c>
      <c r="AF317" s="142" t="e">
        <f t="shared" si="118"/>
        <v>#VALUE!</v>
      </c>
      <c r="AG317" s="144" t="e">
        <f t="shared" si="109"/>
        <v>#VALUE!</v>
      </c>
      <c r="AH317" s="143" t="e">
        <f t="shared" si="119"/>
        <v>#VALUE!</v>
      </c>
    </row>
    <row r="318" spans="1:34" x14ac:dyDescent="0.45">
      <c r="A318" s="47">
        <v>309</v>
      </c>
      <c r="B318" s="34">
        <f t="shared" si="120"/>
        <v>55671</v>
      </c>
      <c r="C318" s="150" t="e">
        <f t="shared" si="100"/>
        <v>#NUM!</v>
      </c>
      <c r="D318" s="142" t="e">
        <f t="shared" si="110"/>
        <v>#NUM!</v>
      </c>
      <c r="E318" s="142" t="e">
        <f t="shared" si="101"/>
        <v>#NUM!</v>
      </c>
      <c r="F318" s="143" t="e">
        <f t="shared" si="111"/>
        <v>#NUM!</v>
      </c>
      <c r="G318" s="127"/>
      <c r="H318" s="33">
        <v>309</v>
      </c>
      <c r="I318" s="34">
        <f t="shared" si="121"/>
        <v>55671</v>
      </c>
      <c r="J318" s="141" t="e">
        <f t="shared" si="102"/>
        <v>#NUM!</v>
      </c>
      <c r="K318" s="142" t="e">
        <f t="shared" si="112"/>
        <v>#NUM!</v>
      </c>
      <c r="L318" s="144" t="e">
        <f t="shared" si="103"/>
        <v>#NUM!</v>
      </c>
      <c r="M318" s="143" t="e">
        <f t="shared" si="113"/>
        <v>#NUM!</v>
      </c>
      <c r="O318" s="33">
        <v>309</v>
      </c>
      <c r="P318" s="34">
        <f t="shared" si="122"/>
        <v>55671</v>
      </c>
      <c r="Q318" s="141" t="e">
        <f t="shared" si="104"/>
        <v>#NUM!</v>
      </c>
      <c r="R318" s="142" t="e">
        <f t="shared" si="114"/>
        <v>#NUM!</v>
      </c>
      <c r="S318" s="144" t="e">
        <f t="shared" si="105"/>
        <v>#NUM!</v>
      </c>
      <c r="T318" s="143" t="e">
        <f t="shared" si="115"/>
        <v>#NUM!</v>
      </c>
      <c r="V318" s="33">
        <v>309</v>
      </c>
      <c r="W318" s="34">
        <f t="shared" si="123"/>
        <v>55671</v>
      </c>
      <c r="X318" s="141" t="e">
        <f t="shared" si="106"/>
        <v>#NUM!</v>
      </c>
      <c r="Y318" s="142" t="e">
        <f t="shared" si="116"/>
        <v>#NUM!</v>
      </c>
      <c r="Z318" s="144" t="e">
        <f t="shared" si="107"/>
        <v>#NUM!</v>
      </c>
      <c r="AA318" s="143" t="e">
        <f t="shared" si="117"/>
        <v>#NUM!</v>
      </c>
      <c r="AC318" s="33">
        <v>309</v>
      </c>
      <c r="AD318" s="34">
        <f t="shared" si="124"/>
        <v>55671</v>
      </c>
      <c r="AE318" s="141" t="e">
        <f t="shared" si="108"/>
        <v>#VALUE!</v>
      </c>
      <c r="AF318" s="142" t="e">
        <f t="shared" si="118"/>
        <v>#VALUE!</v>
      </c>
      <c r="AG318" s="144" t="e">
        <f t="shared" si="109"/>
        <v>#VALUE!</v>
      </c>
      <c r="AH318" s="143" t="e">
        <f t="shared" si="119"/>
        <v>#VALUE!</v>
      </c>
    </row>
    <row r="319" spans="1:34" x14ac:dyDescent="0.45">
      <c r="A319" s="47">
        <v>310</v>
      </c>
      <c r="B319" s="34">
        <f t="shared" si="120"/>
        <v>55701</v>
      </c>
      <c r="C319" s="150" t="e">
        <f t="shared" si="100"/>
        <v>#NUM!</v>
      </c>
      <c r="D319" s="142" t="e">
        <f t="shared" si="110"/>
        <v>#NUM!</v>
      </c>
      <c r="E319" s="142" t="e">
        <f t="shared" si="101"/>
        <v>#NUM!</v>
      </c>
      <c r="F319" s="143" t="e">
        <f t="shared" si="111"/>
        <v>#NUM!</v>
      </c>
      <c r="G319" s="127"/>
      <c r="H319" s="33">
        <v>310</v>
      </c>
      <c r="I319" s="34">
        <f t="shared" si="121"/>
        <v>55701</v>
      </c>
      <c r="J319" s="141" t="e">
        <f t="shared" si="102"/>
        <v>#NUM!</v>
      </c>
      <c r="K319" s="142" t="e">
        <f t="shared" si="112"/>
        <v>#NUM!</v>
      </c>
      <c r="L319" s="144" t="e">
        <f t="shared" si="103"/>
        <v>#NUM!</v>
      </c>
      <c r="M319" s="143" t="e">
        <f t="shared" si="113"/>
        <v>#NUM!</v>
      </c>
      <c r="O319" s="33">
        <v>310</v>
      </c>
      <c r="P319" s="34">
        <f t="shared" si="122"/>
        <v>55701</v>
      </c>
      <c r="Q319" s="141" t="e">
        <f t="shared" si="104"/>
        <v>#NUM!</v>
      </c>
      <c r="R319" s="142" t="e">
        <f t="shared" si="114"/>
        <v>#NUM!</v>
      </c>
      <c r="S319" s="144" t="e">
        <f t="shared" si="105"/>
        <v>#NUM!</v>
      </c>
      <c r="T319" s="143" t="e">
        <f t="shared" si="115"/>
        <v>#NUM!</v>
      </c>
      <c r="V319" s="33">
        <v>310</v>
      </c>
      <c r="W319" s="34">
        <f t="shared" si="123"/>
        <v>55701</v>
      </c>
      <c r="X319" s="141" t="e">
        <f t="shared" si="106"/>
        <v>#NUM!</v>
      </c>
      <c r="Y319" s="142" t="e">
        <f t="shared" si="116"/>
        <v>#NUM!</v>
      </c>
      <c r="Z319" s="144" t="e">
        <f t="shared" si="107"/>
        <v>#NUM!</v>
      </c>
      <c r="AA319" s="143" t="e">
        <f t="shared" si="117"/>
        <v>#NUM!</v>
      </c>
      <c r="AC319" s="33">
        <v>310</v>
      </c>
      <c r="AD319" s="34">
        <f t="shared" si="124"/>
        <v>55701</v>
      </c>
      <c r="AE319" s="141" t="e">
        <f t="shared" si="108"/>
        <v>#VALUE!</v>
      </c>
      <c r="AF319" s="142" t="e">
        <f t="shared" si="118"/>
        <v>#VALUE!</v>
      </c>
      <c r="AG319" s="144" t="e">
        <f t="shared" si="109"/>
        <v>#VALUE!</v>
      </c>
      <c r="AH319" s="143" t="e">
        <f t="shared" si="119"/>
        <v>#VALUE!</v>
      </c>
    </row>
    <row r="320" spans="1:34" x14ac:dyDescent="0.45">
      <c r="A320" s="47">
        <v>311</v>
      </c>
      <c r="B320" s="34">
        <f t="shared" si="120"/>
        <v>55732</v>
      </c>
      <c r="C320" s="150" t="e">
        <f t="shared" si="100"/>
        <v>#NUM!</v>
      </c>
      <c r="D320" s="142" t="e">
        <f t="shared" si="110"/>
        <v>#NUM!</v>
      </c>
      <c r="E320" s="142" t="e">
        <f t="shared" si="101"/>
        <v>#NUM!</v>
      </c>
      <c r="F320" s="143" t="e">
        <f t="shared" si="111"/>
        <v>#NUM!</v>
      </c>
      <c r="G320" s="127"/>
      <c r="H320" s="33">
        <v>311</v>
      </c>
      <c r="I320" s="34">
        <f t="shared" si="121"/>
        <v>55732</v>
      </c>
      <c r="J320" s="141" t="e">
        <f t="shared" si="102"/>
        <v>#NUM!</v>
      </c>
      <c r="K320" s="142" t="e">
        <f t="shared" si="112"/>
        <v>#NUM!</v>
      </c>
      <c r="L320" s="144" t="e">
        <f t="shared" si="103"/>
        <v>#NUM!</v>
      </c>
      <c r="M320" s="143" t="e">
        <f t="shared" si="113"/>
        <v>#NUM!</v>
      </c>
      <c r="O320" s="33">
        <v>311</v>
      </c>
      <c r="P320" s="34">
        <f t="shared" si="122"/>
        <v>55732</v>
      </c>
      <c r="Q320" s="141" t="e">
        <f t="shared" si="104"/>
        <v>#NUM!</v>
      </c>
      <c r="R320" s="142" t="e">
        <f t="shared" si="114"/>
        <v>#NUM!</v>
      </c>
      <c r="S320" s="144" t="e">
        <f t="shared" si="105"/>
        <v>#NUM!</v>
      </c>
      <c r="T320" s="143" t="e">
        <f t="shared" si="115"/>
        <v>#NUM!</v>
      </c>
      <c r="V320" s="33">
        <v>311</v>
      </c>
      <c r="W320" s="34">
        <f t="shared" si="123"/>
        <v>55732</v>
      </c>
      <c r="X320" s="141" t="e">
        <f t="shared" si="106"/>
        <v>#NUM!</v>
      </c>
      <c r="Y320" s="142" t="e">
        <f t="shared" si="116"/>
        <v>#NUM!</v>
      </c>
      <c r="Z320" s="144" t="e">
        <f t="shared" si="107"/>
        <v>#NUM!</v>
      </c>
      <c r="AA320" s="143" t="e">
        <f t="shared" si="117"/>
        <v>#NUM!</v>
      </c>
      <c r="AC320" s="33">
        <v>311</v>
      </c>
      <c r="AD320" s="34">
        <f t="shared" si="124"/>
        <v>55732</v>
      </c>
      <c r="AE320" s="141" t="e">
        <f t="shared" si="108"/>
        <v>#VALUE!</v>
      </c>
      <c r="AF320" s="142" t="e">
        <f t="shared" si="118"/>
        <v>#VALUE!</v>
      </c>
      <c r="AG320" s="144" t="e">
        <f t="shared" si="109"/>
        <v>#VALUE!</v>
      </c>
      <c r="AH320" s="143" t="e">
        <f t="shared" si="119"/>
        <v>#VALUE!</v>
      </c>
    </row>
    <row r="321" spans="1:34" ht="14.65" thickBot="1" x14ac:dyDescent="0.5">
      <c r="A321" s="750">
        <v>312</v>
      </c>
      <c r="B321" s="267">
        <f t="shared" si="120"/>
        <v>55763</v>
      </c>
      <c r="C321" s="151" t="e">
        <f t="shared" si="100"/>
        <v>#NUM!</v>
      </c>
      <c r="D321" s="146" t="e">
        <f t="shared" si="110"/>
        <v>#NUM!</v>
      </c>
      <c r="E321" s="146" t="e">
        <f t="shared" si="101"/>
        <v>#NUM!</v>
      </c>
      <c r="F321" s="147" t="e">
        <f t="shared" si="111"/>
        <v>#NUM!</v>
      </c>
      <c r="G321" s="127"/>
      <c r="H321" s="40">
        <v>312</v>
      </c>
      <c r="I321" s="267">
        <f t="shared" si="121"/>
        <v>55763</v>
      </c>
      <c r="J321" s="145" t="e">
        <f t="shared" si="102"/>
        <v>#NUM!</v>
      </c>
      <c r="K321" s="146" t="e">
        <f t="shared" si="112"/>
        <v>#NUM!</v>
      </c>
      <c r="L321" s="148" t="e">
        <f t="shared" si="103"/>
        <v>#NUM!</v>
      </c>
      <c r="M321" s="147" t="e">
        <f t="shared" si="113"/>
        <v>#NUM!</v>
      </c>
      <c r="O321" s="40">
        <v>312</v>
      </c>
      <c r="P321" s="267">
        <f t="shared" si="122"/>
        <v>55763</v>
      </c>
      <c r="Q321" s="145" t="e">
        <f t="shared" si="104"/>
        <v>#NUM!</v>
      </c>
      <c r="R321" s="146" t="e">
        <f t="shared" si="114"/>
        <v>#NUM!</v>
      </c>
      <c r="S321" s="148" t="e">
        <f t="shared" si="105"/>
        <v>#NUM!</v>
      </c>
      <c r="T321" s="147" t="e">
        <f t="shared" si="115"/>
        <v>#NUM!</v>
      </c>
      <c r="V321" s="40">
        <v>312</v>
      </c>
      <c r="W321" s="267">
        <f t="shared" si="123"/>
        <v>55763</v>
      </c>
      <c r="X321" s="145" t="e">
        <f t="shared" si="106"/>
        <v>#NUM!</v>
      </c>
      <c r="Y321" s="146" t="e">
        <f t="shared" si="116"/>
        <v>#NUM!</v>
      </c>
      <c r="Z321" s="148" t="e">
        <f t="shared" si="107"/>
        <v>#NUM!</v>
      </c>
      <c r="AA321" s="147" t="e">
        <f t="shared" si="117"/>
        <v>#NUM!</v>
      </c>
      <c r="AC321" s="40">
        <v>312</v>
      </c>
      <c r="AD321" s="267">
        <f t="shared" si="124"/>
        <v>55763</v>
      </c>
      <c r="AE321" s="145" t="e">
        <f t="shared" si="108"/>
        <v>#VALUE!</v>
      </c>
      <c r="AF321" s="146" t="e">
        <f t="shared" si="118"/>
        <v>#VALUE!</v>
      </c>
      <c r="AG321" s="148" t="e">
        <f t="shared" si="109"/>
        <v>#VALUE!</v>
      </c>
      <c r="AH321" s="147" t="e">
        <f t="shared" si="119"/>
        <v>#VALUE!</v>
      </c>
    </row>
    <row r="322" spans="1:34" x14ac:dyDescent="0.45">
      <c r="A322" s="47">
        <v>313</v>
      </c>
      <c r="B322" s="34">
        <f t="shared" si="120"/>
        <v>55793</v>
      </c>
      <c r="C322" s="152" t="e">
        <f t="shared" si="100"/>
        <v>#NUM!</v>
      </c>
      <c r="D322" s="138" t="e">
        <f t="shared" si="110"/>
        <v>#NUM!</v>
      </c>
      <c r="E322" s="138" t="e">
        <f t="shared" si="101"/>
        <v>#NUM!</v>
      </c>
      <c r="F322" s="139" t="e">
        <f t="shared" si="111"/>
        <v>#NUM!</v>
      </c>
      <c r="G322" s="127"/>
      <c r="H322" s="26">
        <v>313</v>
      </c>
      <c r="I322" s="34">
        <f t="shared" si="121"/>
        <v>55793</v>
      </c>
      <c r="J322" s="137" t="e">
        <f t="shared" si="102"/>
        <v>#NUM!</v>
      </c>
      <c r="K322" s="138" t="e">
        <f t="shared" si="112"/>
        <v>#NUM!</v>
      </c>
      <c r="L322" s="140" t="e">
        <f t="shared" si="103"/>
        <v>#NUM!</v>
      </c>
      <c r="M322" s="139" t="e">
        <f t="shared" si="113"/>
        <v>#NUM!</v>
      </c>
      <c r="O322" s="26">
        <v>313</v>
      </c>
      <c r="P322" s="34">
        <f t="shared" si="122"/>
        <v>55793</v>
      </c>
      <c r="Q322" s="137" t="e">
        <f t="shared" si="104"/>
        <v>#NUM!</v>
      </c>
      <c r="R322" s="138" t="e">
        <f t="shared" si="114"/>
        <v>#NUM!</v>
      </c>
      <c r="S322" s="140" t="e">
        <f t="shared" si="105"/>
        <v>#NUM!</v>
      </c>
      <c r="T322" s="139" t="e">
        <f t="shared" si="115"/>
        <v>#NUM!</v>
      </c>
      <c r="V322" s="26">
        <v>313</v>
      </c>
      <c r="W322" s="34">
        <f t="shared" si="123"/>
        <v>55793</v>
      </c>
      <c r="X322" s="137" t="e">
        <f t="shared" si="106"/>
        <v>#NUM!</v>
      </c>
      <c r="Y322" s="138" t="e">
        <f t="shared" si="116"/>
        <v>#NUM!</v>
      </c>
      <c r="Z322" s="140" t="e">
        <f t="shared" si="107"/>
        <v>#NUM!</v>
      </c>
      <c r="AA322" s="139" t="e">
        <f t="shared" si="117"/>
        <v>#NUM!</v>
      </c>
      <c r="AC322" s="26">
        <v>313</v>
      </c>
      <c r="AD322" s="34">
        <f t="shared" si="124"/>
        <v>55793</v>
      </c>
      <c r="AE322" s="137" t="e">
        <f t="shared" si="108"/>
        <v>#VALUE!</v>
      </c>
      <c r="AF322" s="138" t="e">
        <f t="shared" si="118"/>
        <v>#VALUE!</v>
      </c>
      <c r="AG322" s="140" t="e">
        <f t="shared" si="109"/>
        <v>#VALUE!</v>
      </c>
      <c r="AH322" s="139" t="e">
        <f t="shared" si="119"/>
        <v>#VALUE!</v>
      </c>
    </row>
    <row r="323" spans="1:34" x14ac:dyDescent="0.45">
      <c r="A323" s="47">
        <v>314</v>
      </c>
      <c r="B323" s="34">
        <f t="shared" si="120"/>
        <v>55824</v>
      </c>
      <c r="C323" s="150" t="e">
        <f t="shared" si="100"/>
        <v>#NUM!</v>
      </c>
      <c r="D323" s="142" t="e">
        <f t="shared" si="110"/>
        <v>#NUM!</v>
      </c>
      <c r="E323" s="142" t="e">
        <f t="shared" si="101"/>
        <v>#NUM!</v>
      </c>
      <c r="F323" s="143" t="e">
        <f t="shared" si="111"/>
        <v>#NUM!</v>
      </c>
      <c r="G323" s="127"/>
      <c r="H323" s="33">
        <v>314</v>
      </c>
      <c r="I323" s="34">
        <f t="shared" si="121"/>
        <v>55824</v>
      </c>
      <c r="J323" s="141" t="e">
        <f t="shared" si="102"/>
        <v>#NUM!</v>
      </c>
      <c r="K323" s="142" t="e">
        <f t="shared" si="112"/>
        <v>#NUM!</v>
      </c>
      <c r="L323" s="144" t="e">
        <f t="shared" si="103"/>
        <v>#NUM!</v>
      </c>
      <c r="M323" s="143" t="e">
        <f t="shared" si="113"/>
        <v>#NUM!</v>
      </c>
      <c r="O323" s="33">
        <v>314</v>
      </c>
      <c r="P323" s="34">
        <f t="shared" si="122"/>
        <v>55824</v>
      </c>
      <c r="Q323" s="141" t="e">
        <f t="shared" si="104"/>
        <v>#NUM!</v>
      </c>
      <c r="R323" s="142" t="e">
        <f t="shared" si="114"/>
        <v>#NUM!</v>
      </c>
      <c r="S323" s="144" t="e">
        <f t="shared" si="105"/>
        <v>#NUM!</v>
      </c>
      <c r="T323" s="143" t="e">
        <f t="shared" si="115"/>
        <v>#NUM!</v>
      </c>
      <c r="V323" s="33">
        <v>314</v>
      </c>
      <c r="W323" s="34">
        <f t="shared" si="123"/>
        <v>55824</v>
      </c>
      <c r="X323" s="141" t="e">
        <f t="shared" si="106"/>
        <v>#NUM!</v>
      </c>
      <c r="Y323" s="142" t="e">
        <f t="shared" si="116"/>
        <v>#NUM!</v>
      </c>
      <c r="Z323" s="144" t="e">
        <f t="shared" si="107"/>
        <v>#NUM!</v>
      </c>
      <c r="AA323" s="143" t="e">
        <f t="shared" si="117"/>
        <v>#NUM!</v>
      </c>
      <c r="AC323" s="33">
        <v>314</v>
      </c>
      <c r="AD323" s="34">
        <f t="shared" si="124"/>
        <v>55824</v>
      </c>
      <c r="AE323" s="141" t="e">
        <f t="shared" si="108"/>
        <v>#VALUE!</v>
      </c>
      <c r="AF323" s="142" t="e">
        <f t="shared" si="118"/>
        <v>#VALUE!</v>
      </c>
      <c r="AG323" s="144" t="e">
        <f t="shared" si="109"/>
        <v>#VALUE!</v>
      </c>
      <c r="AH323" s="143" t="e">
        <f t="shared" si="119"/>
        <v>#VALUE!</v>
      </c>
    </row>
    <row r="324" spans="1:34" x14ac:dyDescent="0.45">
      <c r="A324" s="47">
        <v>315</v>
      </c>
      <c r="B324" s="34">
        <f t="shared" si="120"/>
        <v>55854</v>
      </c>
      <c r="C324" s="150" t="e">
        <f t="shared" si="100"/>
        <v>#NUM!</v>
      </c>
      <c r="D324" s="142" t="e">
        <f t="shared" si="110"/>
        <v>#NUM!</v>
      </c>
      <c r="E324" s="142" t="e">
        <f t="shared" si="101"/>
        <v>#NUM!</v>
      </c>
      <c r="F324" s="143" t="e">
        <f t="shared" si="111"/>
        <v>#NUM!</v>
      </c>
      <c r="G324" s="127"/>
      <c r="H324" s="33">
        <v>315</v>
      </c>
      <c r="I324" s="34">
        <f t="shared" si="121"/>
        <v>55854</v>
      </c>
      <c r="J324" s="141" t="e">
        <f t="shared" si="102"/>
        <v>#NUM!</v>
      </c>
      <c r="K324" s="142" t="e">
        <f t="shared" si="112"/>
        <v>#NUM!</v>
      </c>
      <c r="L324" s="144" t="e">
        <f t="shared" si="103"/>
        <v>#NUM!</v>
      </c>
      <c r="M324" s="143" t="e">
        <f t="shared" si="113"/>
        <v>#NUM!</v>
      </c>
      <c r="O324" s="33">
        <v>315</v>
      </c>
      <c r="P324" s="34">
        <f t="shared" si="122"/>
        <v>55854</v>
      </c>
      <c r="Q324" s="141" t="e">
        <f t="shared" si="104"/>
        <v>#NUM!</v>
      </c>
      <c r="R324" s="142" t="e">
        <f t="shared" si="114"/>
        <v>#NUM!</v>
      </c>
      <c r="S324" s="144" t="e">
        <f t="shared" si="105"/>
        <v>#NUM!</v>
      </c>
      <c r="T324" s="143" t="e">
        <f t="shared" si="115"/>
        <v>#NUM!</v>
      </c>
      <c r="V324" s="33">
        <v>315</v>
      </c>
      <c r="W324" s="34">
        <f t="shared" si="123"/>
        <v>55854</v>
      </c>
      <c r="X324" s="141" t="e">
        <f t="shared" si="106"/>
        <v>#NUM!</v>
      </c>
      <c r="Y324" s="142" t="e">
        <f t="shared" si="116"/>
        <v>#NUM!</v>
      </c>
      <c r="Z324" s="144" t="e">
        <f t="shared" si="107"/>
        <v>#NUM!</v>
      </c>
      <c r="AA324" s="143" t="e">
        <f t="shared" si="117"/>
        <v>#NUM!</v>
      </c>
      <c r="AC324" s="33">
        <v>315</v>
      </c>
      <c r="AD324" s="34">
        <f t="shared" si="124"/>
        <v>55854</v>
      </c>
      <c r="AE324" s="141" t="e">
        <f t="shared" si="108"/>
        <v>#VALUE!</v>
      </c>
      <c r="AF324" s="142" t="e">
        <f t="shared" si="118"/>
        <v>#VALUE!</v>
      </c>
      <c r="AG324" s="144" t="e">
        <f t="shared" si="109"/>
        <v>#VALUE!</v>
      </c>
      <c r="AH324" s="143" t="e">
        <f t="shared" si="119"/>
        <v>#VALUE!</v>
      </c>
    </row>
    <row r="325" spans="1:34" x14ac:dyDescent="0.45">
      <c r="A325" s="47">
        <v>316</v>
      </c>
      <c r="B325" s="34">
        <f t="shared" si="120"/>
        <v>55885</v>
      </c>
      <c r="C325" s="150" t="e">
        <f t="shared" si="100"/>
        <v>#NUM!</v>
      </c>
      <c r="D325" s="142" t="e">
        <f t="shared" si="110"/>
        <v>#NUM!</v>
      </c>
      <c r="E325" s="142" t="e">
        <f t="shared" si="101"/>
        <v>#NUM!</v>
      </c>
      <c r="F325" s="143" t="e">
        <f t="shared" si="111"/>
        <v>#NUM!</v>
      </c>
      <c r="G325" s="127"/>
      <c r="H325" s="33">
        <v>316</v>
      </c>
      <c r="I325" s="34">
        <f t="shared" si="121"/>
        <v>55885</v>
      </c>
      <c r="J325" s="141" t="e">
        <f t="shared" si="102"/>
        <v>#NUM!</v>
      </c>
      <c r="K325" s="142" t="e">
        <f t="shared" si="112"/>
        <v>#NUM!</v>
      </c>
      <c r="L325" s="144" t="e">
        <f t="shared" si="103"/>
        <v>#NUM!</v>
      </c>
      <c r="M325" s="143" t="e">
        <f t="shared" si="113"/>
        <v>#NUM!</v>
      </c>
      <c r="O325" s="33">
        <v>316</v>
      </c>
      <c r="P325" s="34">
        <f t="shared" si="122"/>
        <v>55885</v>
      </c>
      <c r="Q325" s="141" t="e">
        <f t="shared" si="104"/>
        <v>#NUM!</v>
      </c>
      <c r="R325" s="142" t="e">
        <f t="shared" si="114"/>
        <v>#NUM!</v>
      </c>
      <c r="S325" s="144" t="e">
        <f t="shared" si="105"/>
        <v>#NUM!</v>
      </c>
      <c r="T325" s="143" t="e">
        <f t="shared" si="115"/>
        <v>#NUM!</v>
      </c>
      <c r="V325" s="33">
        <v>316</v>
      </c>
      <c r="W325" s="34">
        <f t="shared" si="123"/>
        <v>55885</v>
      </c>
      <c r="X325" s="141" t="e">
        <f t="shared" si="106"/>
        <v>#NUM!</v>
      </c>
      <c r="Y325" s="142" t="e">
        <f t="shared" si="116"/>
        <v>#NUM!</v>
      </c>
      <c r="Z325" s="144" t="e">
        <f t="shared" si="107"/>
        <v>#NUM!</v>
      </c>
      <c r="AA325" s="143" t="e">
        <f t="shared" si="117"/>
        <v>#NUM!</v>
      </c>
      <c r="AC325" s="33">
        <v>316</v>
      </c>
      <c r="AD325" s="34">
        <f t="shared" si="124"/>
        <v>55885</v>
      </c>
      <c r="AE325" s="141" t="e">
        <f t="shared" si="108"/>
        <v>#VALUE!</v>
      </c>
      <c r="AF325" s="142" t="e">
        <f t="shared" si="118"/>
        <v>#VALUE!</v>
      </c>
      <c r="AG325" s="144" t="e">
        <f t="shared" si="109"/>
        <v>#VALUE!</v>
      </c>
      <c r="AH325" s="143" t="e">
        <f t="shared" si="119"/>
        <v>#VALUE!</v>
      </c>
    </row>
    <row r="326" spans="1:34" x14ac:dyDescent="0.45">
      <c r="A326" s="47">
        <v>317</v>
      </c>
      <c r="B326" s="34">
        <f t="shared" si="120"/>
        <v>55916</v>
      </c>
      <c r="C326" s="150" t="e">
        <f t="shared" si="100"/>
        <v>#NUM!</v>
      </c>
      <c r="D326" s="142" t="e">
        <f t="shared" si="110"/>
        <v>#NUM!</v>
      </c>
      <c r="E326" s="142" t="e">
        <f t="shared" si="101"/>
        <v>#NUM!</v>
      </c>
      <c r="F326" s="143" t="e">
        <f t="shared" si="111"/>
        <v>#NUM!</v>
      </c>
      <c r="G326" s="127"/>
      <c r="H326" s="33">
        <v>317</v>
      </c>
      <c r="I326" s="34">
        <f t="shared" si="121"/>
        <v>55916</v>
      </c>
      <c r="J326" s="141" t="e">
        <f t="shared" si="102"/>
        <v>#NUM!</v>
      </c>
      <c r="K326" s="142" t="e">
        <f t="shared" si="112"/>
        <v>#NUM!</v>
      </c>
      <c r="L326" s="144" t="e">
        <f t="shared" si="103"/>
        <v>#NUM!</v>
      </c>
      <c r="M326" s="143" t="e">
        <f t="shared" si="113"/>
        <v>#NUM!</v>
      </c>
      <c r="O326" s="33">
        <v>317</v>
      </c>
      <c r="P326" s="34">
        <f t="shared" si="122"/>
        <v>55916</v>
      </c>
      <c r="Q326" s="141" t="e">
        <f t="shared" si="104"/>
        <v>#NUM!</v>
      </c>
      <c r="R326" s="142" t="e">
        <f t="shared" si="114"/>
        <v>#NUM!</v>
      </c>
      <c r="S326" s="144" t="e">
        <f t="shared" si="105"/>
        <v>#NUM!</v>
      </c>
      <c r="T326" s="143" t="e">
        <f t="shared" si="115"/>
        <v>#NUM!</v>
      </c>
      <c r="V326" s="33">
        <v>317</v>
      </c>
      <c r="W326" s="34">
        <f t="shared" si="123"/>
        <v>55916</v>
      </c>
      <c r="X326" s="141" t="e">
        <f t="shared" si="106"/>
        <v>#NUM!</v>
      </c>
      <c r="Y326" s="142" t="e">
        <f t="shared" si="116"/>
        <v>#NUM!</v>
      </c>
      <c r="Z326" s="144" t="e">
        <f t="shared" si="107"/>
        <v>#NUM!</v>
      </c>
      <c r="AA326" s="143" t="e">
        <f t="shared" si="117"/>
        <v>#NUM!</v>
      </c>
      <c r="AC326" s="33">
        <v>317</v>
      </c>
      <c r="AD326" s="34">
        <f t="shared" si="124"/>
        <v>55916</v>
      </c>
      <c r="AE326" s="141" t="e">
        <f t="shared" si="108"/>
        <v>#VALUE!</v>
      </c>
      <c r="AF326" s="142" t="e">
        <f t="shared" si="118"/>
        <v>#VALUE!</v>
      </c>
      <c r="AG326" s="144" t="e">
        <f t="shared" si="109"/>
        <v>#VALUE!</v>
      </c>
      <c r="AH326" s="143" t="e">
        <f t="shared" si="119"/>
        <v>#VALUE!</v>
      </c>
    </row>
    <row r="327" spans="1:34" x14ac:dyDescent="0.45">
      <c r="A327" s="47">
        <v>318</v>
      </c>
      <c r="B327" s="34">
        <f t="shared" si="120"/>
        <v>55944</v>
      </c>
      <c r="C327" s="150" t="e">
        <f t="shared" si="100"/>
        <v>#NUM!</v>
      </c>
      <c r="D327" s="142" t="e">
        <f t="shared" si="110"/>
        <v>#NUM!</v>
      </c>
      <c r="E327" s="142" t="e">
        <f t="shared" si="101"/>
        <v>#NUM!</v>
      </c>
      <c r="F327" s="143" t="e">
        <f t="shared" si="111"/>
        <v>#NUM!</v>
      </c>
      <c r="G327" s="127"/>
      <c r="H327" s="33">
        <v>318</v>
      </c>
      <c r="I327" s="34">
        <f t="shared" si="121"/>
        <v>55944</v>
      </c>
      <c r="J327" s="141" t="e">
        <f t="shared" si="102"/>
        <v>#NUM!</v>
      </c>
      <c r="K327" s="142" t="e">
        <f t="shared" si="112"/>
        <v>#NUM!</v>
      </c>
      <c r="L327" s="144" t="e">
        <f t="shared" si="103"/>
        <v>#NUM!</v>
      </c>
      <c r="M327" s="143" t="e">
        <f t="shared" si="113"/>
        <v>#NUM!</v>
      </c>
      <c r="O327" s="33">
        <v>318</v>
      </c>
      <c r="P327" s="34">
        <f t="shared" si="122"/>
        <v>55944</v>
      </c>
      <c r="Q327" s="141" t="e">
        <f t="shared" si="104"/>
        <v>#NUM!</v>
      </c>
      <c r="R327" s="142" t="e">
        <f t="shared" si="114"/>
        <v>#NUM!</v>
      </c>
      <c r="S327" s="144" t="e">
        <f t="shared" si="105"/>
        <v>#NUM!</v>
      </c>
      <c r="T327" s="143" t="e">
        <f t="shared" si="115"/>
        <v>#NUM!</v>
      </c>
      <c r="V327" s="33">
        <v>318</v>
      </c>
      <c r="W327" s="34">
        <f t="shared" si="123"/>
        <v>55944</v>
      </c>
      <c r="X327" s="141" t="e">
        <f t="shared" si="106"/>
        <v>#NUM!</v>
      </c>
      <c r="Y327" s="142" t="e">
        <f t="shared" si="116"/>
        <v>#NUM!</v>
      </c>
      <c r="Z327" s="144" t="e">
        <f t="shared" si="107"/>
        <v>#NUM!</v>
      </c>
      <c r="AA327" s="143" t="e">
        <f t="shared" si="117"/>
        <v>#NUM!</v>
      </c>
      <c r="AC327" s="33">
        <v>318</v>
      </c>
      <c r="AD327" s="34">
        <f t="shared" si="124"/>
        <v>55944</v>
      </c>
      <c r="AE327" s="141" t="e">
        <f t="shared" si="108"/>
        <v>#VALUE!</v>
      </c>
      <c r="AF327" s="142" t="e">
        <f t="shared" si="118"/>
        <v>#VALUE!</v>
      </c>
      <c r="AG327" s="144" t="e">
        <f t="shared" si="109"/>
        <v>#VALUE!</v>
      </c>
      <c r="AH327" s="143" t="e">
        <f t="shared" si="119"/>
        <v>#VALUE!</v>
      </c>
    </row>
    <row r="328" spans="1:34" x14ac:dyDescent="0.45">
      <c r="A328" s="47">
        <v>319</v>
      </c>
      <c r="B328" s="34">
        <f t="shared" si="120"/>
        <v>55975</v>
      </c>
      <c r="C328" s="150" t="e">
        <f t="shared" si="100"/>
        <v>#NUM!</v>
      </c>
      <c r="D328" s="142" t="e">
        <f t="shared" si="110"/>
        <v>#NUM!</v>
      </c>
      <c r="E328" s="142" t="e">
        <f t="shared" si="101"/>
        <v>#NUM!</v>
      </c>
      <c r="F328" s="143" t="e">
        <f t="shared" si="111"/>
        <v>#NUM!</v>
      </c>
      <c r="G328" s="127"/>
      <c r="H328" s="33">
        <v>319</v>
      </c>
      <c r="I328" s="34">
        <f t="shared" si="121"/>
        <v>55975</v>
      </c>
      <c r="J328" s="141" t="e">
        <f t="shared" si="102"/>
        <v>#NUM!</v>
      </c>
      <c r="K328" s="142" t="e">
        <f t="shared" si="112"/>
        <v>#NUM!</v>
      </c>
      <c r="L328" s="144" t="e">
        <f t="shared" si="103"/>
        <v>#NUM!</v>
      </c>
      <c r="M328" s="143" t="e">
        <f t="shared" si="113"/>
        <v>#NUM!</v>
      </c>
      <c r="O328" s="33">
        <v>319</v>
      </c>
      <c r="P328" s="34">
        <f t="shared" si="122"/>
        <v>55975</v>
      </c>
      <c r="Q328" s="141" t="e">
        <f t="shared" si="104"/>
        <v>#NUM!</v>
      </c>
      <c r="R328" s="142" t="e">
        <f t="shared" si="114"/>
        <v>#NUM!</v>
      </c>
      <c r="S328" s="144" t="e">
        <f t="shared" si="105"/>
        <v>#NUM!</v>
      </c>
      <c r="T328" s="143" t="e">
        <f t="shared" si="115"/>
        <v>#NUM!</v>
      </c>
      <c r="V328" s="33">
        <v>319</v>
      </c>
      <c r="W328" s="34">
        <f t="shared" si="123"/>
        <v>55975</v>
      </c>
      <c r="X328" s="141" t="e">
        <f t="shared" si="106"/>
        <v>#NUM!</v>
      </c>
      <c r="Y328" s="142" t="e">
        <f t="shared" si="116"/>
        <v>#NUM!</v>
      </c>
      <c r="Z328" s="144" t="e">
        <f t="shared" si="107"/>
        <v>#NUM!</v>
      </c>
      <c r="AA328" s="143" t="e">
        <f t="shared" si="117"/>
        <v>#NUM!</v>
      </c>
      <c r="AC328" s="33">
        <v>319</v>
      </c>
      <c r="AD328" s="34">
        <f t="shared" si="124"/>
        <v>55975</v>
      </c>
      <c r="AE328" s="141" t="e">
        <f t="shared" si="108"/>
        <v>#VALUE!</v>
      </c>
      <c r="AF328" s="142" t="e">
        <f t="shared" si="118"/>
        <v>#VALUE!</v>
      </c>
      <c r="AG328" s="144" t="e">
        <f t="shared" si="109"/>
        <v>#VALUE!</v>
      </c>
      <c r="AH328" s="143" t="e">
        <f t="shared" si="119"/>
        <v>#VALUE!</v>
      </c>
    </row>
    <row r="329" spans="1:34" x14ac:dyDescent="0.45">
      <c r="A329" s="47">
        <v>320</v>
      </c>
      <c r="B329" s="34">
        <f t="shared" si="120"/>
        <v>56005</v>
      </c>
      <c r="C329" s="150" t="e">
        <f t="shared" si="100"/>
        <v>#NUM!</v>
      </c>
      <c r="D329" s="142" t="e">
        <f t="shared" si="110"/>
        <v>#NUM!</v>
      </c>
      <c r="E329" s="142" t="e">
        <f t="shared" si="101"/>
        <v>#NUM!</v>
      </c>
      <c r="F329" s="143" t="e">
        <f t="shared" si="111"/>
        <v>#NUM!</v>
      </c>
      <c r="G329" s="127"/>
      <c r="H329" s="33">
        <v>320</v>
      </c>
      <c r="I329" s="34">
        <f t="shared" si="121"/>
        <v>56005</v>
      </c>
      <c r="J329" s="141" t="e">
        <f t="shared" si="102"/>
        <v>#NUM!</v>
      </c>
      <c r="K329" s="142" t="e">
        <f t="shared" si="112"/>
        <v>#NUM!</v>
      </c>
      <c r="L329" s="144" t="e">
        <f t="shared" si="103"/>
        <v>#NUM!</v>
      </c>
      <c r="M329" s="143" t="e">
        <f t="shared" si="113"/>
        <v>#NUM!</v>
      </c>
      <c r="O329" s="33">
        <v>320</v>
      </c>
      <c r="P329" s="34">
        <f t="shared" si="122"/>
        <v>56005</v>
      </c>
      <c r="Q329" s="141" t="e">
        <f t="shared" si="104"/>
        <v>#NUM!</v>
      </c>
      <c r="R329" s="142" t="e">
        <f t="shared" si="114"/>
        <v>#NUM!</v>
      </c>
      <c r="S329" s="144" t="e">
        <f t="shared" si="105"/>
        <v>#NUM!</v>
      </c>
      <c r="T329" s="143" t="e">
        <f t="shared" si="115"/>
        <v>#NUM!</v>
      </c>
      <c r="V329" s="33">
        <v>320</v>
      </c>
      <c r="W329" s="34">
        <f t="shared" si="123"/>
        <v>56005</v>
      </c>
      <c r="X329" s="141" t="e">
        <f t="shared" si="106"/>
        <v>#NUM!</v>
      </c>
      <c r="Y329" s="142" t="e">
        <f t="shared" si="116"/>
        <v>#NUM!</v>
      </c>
      <c r="Z329" s="144" t="e">
        <f t="shared" si="107"/>
        <v>#NUM!</v>
      </c>
      <c r="AA329" s="143" t="e">
        <f t="shared" si="117"/>
        <v>#NUM!</v>
      </c>
      <c r="AC329" s="33">
        <v>320</v>
      </c>
      <c r="AD329" s="34">
        <f t="shared" si="124"/>
        <v>56005</v>
      </c>
      <c r="AE329" s="141" t="e">
        <f t="shared" si="108"/>
        <v>#VALUE!</v>
      </c>
      <c r="AF329" s="142" t="e">
        <f t="shared" si="118"/>
        <v>#VALUE!</v>
      </c>
      <c r="AG329" s="144" t="e">
        <f t="shared" si="109"/>
        <v>#VALUE!</v>
      </c>
      <c r="AH329" s="143" t="e">
        <f t="shared" si="119"/>
        <v>#VALUE!</v>
      </c>
    </row>
    <row r="330" spans="1:34" x14ac:dyDescent="0.45">
      <c r="A330" s="47">
        <v>321</v>
      </c>
      <c r="B330" s="34">
        <f t="shared" si="120"/>
        <v>56036</v>
      </c>
      <c r="C330" s="150" t="e">
        <f t="shared" ref="C330:C393" si="125">C329-D330</f>
        <v>#NUM!</v>
      </c>
      <c r="D330" s="142" t="e">
        <f t="shared" si="110"/>
        <v>#NUM!</v>
      </c>
      <c r="E330" s="142" t="e">
        <f t="shared" ref="E330:E393" si="126">F330-D330</f>
        <v>#NUM!</v>
      </c>
      <c r="F330" s="143" t="e">
        <f t="shared" si="111"/>
        <v>#NUM!</v>
      </c>
      <c r="G330" s="127"/>
      <c r="H330" s="33">
        <v>321</v>
      </c>
      <c r="I330" s="34">
        <f t="shared" si="121"/>
        <v>56036</v>
      </c>
      <c r="J330" s="141" t="e">
        <f t="shared" ref="J330:J393" si="127">J329-K330</f>
        <v>#NUM!</v>
      </c>
      <c r="K330" s="142" t="e">
        <f t="shared" si="112"/>
        <v>#NUM!</v>
      </c>
      <c r="L330" s="144" t="e">
        <f t="shared" ref="L330:L393" si="128">M330-K330</f>
        <v>#NUM!</v>
      </c>
      <c r="M330" s="143" t="e">
        <f t="shared" si="113"/>
        <v>#NUM!</v>
      </c>
      <c r="O330" s="33">
        <v>321</v>
      </c>
      <c r="P330" s="34">
        <f t="shared" si="122"/>
        <v>56036</v>
      </c>
      <c r="Q330" s="141" t="e">
        <f t="shared" ref="Q330:Q393" si="129">Q329-R330</f>
        <v>#NUM!</v>
      </c>
      <c r="R330" s="142" t="e">
        <f t="shared" si="114"/>
        <v>#NUM!</v>
      </c>
      <c r="S330" s="144" t="e">
        <f t="shared" ref="S330:S393" si="130">T330-R330</f>
        <v>#NUM!</v>
      </c>
      <c r="T330" s="143" t="e">
        <f t="shared" si="115"/>
        <v>#NUM!</v>
      </c>
      <c r="V330" s="33">
        <v>321</v>
      </c>
      <c r="W330" s="34">
        <f t="shared" si="123"/>
        <v>56036</v>
      </c>
      <c r="X330" s="141" t="e">
        <f t="shared" ref="X330:X393" si="131">X329-Y330</f>
        <v>#NUM!</v>
      </c>
      <c r="Y330" s="142" t="e">
        <f t="shared" si="116"/>
        <v>#NUM!</v>
      </c>
      <c r="Z330" s="144" t="e">
        <f t="shared" ref="Z330:Z393" si="132">AA330-Y330</f>
        <v>#NUM!</v>
      </c>
      <c r="AA330" s="143" t="e">
        <f t="shared" si="117"/>
        <v>#NUM!</v>
      </c>
      <c r="AC330" s="33">
        <v>321</v>
      </c>
      <c r="AD330" s="34">
        <f t="shared" si="124"/>
        <v>56036</v>
      </c>
      <c r="AE330" s="141" t="e">
        <f t="shared" ref="AE330:AE393" si="133">AE329-AF330</f>
        <v>#VALUE!</v>
      </c>
      <c r="AF330" s="142" t="e">
        <f t="shared" si="118"/>
        <v>#VALUE!</v>
      </c>
      <c r="AG330" s="144" t="e">
        <f t="shared" ref="AG330:AG393" si="134">AH330-AF330</f>
        <v>#VALUE!</v>
      </c>
      <c r="AH330" s="143" t="e">
        <f t="shared" si="119"/>
        <v>#VALUE!</v>
      </c>
    </row>
    <row r="331" spans="1:34" x14ac:dyDescent="0.45">
      <c r="A331" s="47">
        <v>322</v>
      </c>
      <c r="B331" s="34">
        <f t="shared" si="120"/>
        <v>56066</v>
      </c>
      <c r="C331" s="150" t="e">
        <f t="shared" si="125"/>
        <v>#NUM!</v>
      </c>
      <c r="D331" s="142" t="e">
        <f t="shared" ref="D331:D394" si="135">IF(D$5="I/O",0,IF(AND(D$6&gt;0,A331/12&lt;=D$6),0,-PPMT(C$3/12,(A331-D$6*12),D$3*D$5,C$2)))</f>
        <v>#NUM!</v>
      </c>
      <c r="E331" s="142" t="e">
        <f t="shared" si="126"/>
        <v>#NUM!</v>
      </c>
      <c r="F331" s="143" t="e">
        <f t="shared" ref="F331:F394" si="136">IF(AND($D$6&gt;0,A331/12&lt;=$D$6),$C$2*($C$3/12),$D$2)</f>
        <v>#NUM!</v>
      </c>
      <c r="G331" s="127"/>
      <c r="H331" s="33">
        <v>322</v>
      </c>
      <c r="I331" s="34">
        <f t="shared" si="121"/>
        <v>56066</v>
      </c>
      <c r="J331" s="141" t="e">
        <f t="shared" si="127"/>
        <v>#NUM!</v>
      </c>
      <c r="K331" s="142" t="e">
        <f t="shared" ref="K331:K394" si="137">IF(K$5="I/O",0,IF(AND(K$6&gt;0,H331/12&lt;=K$6),0,-PPMT(J$3/12,(H331-K$6*12),K$3*K$5,J$2)))</f>
        <v>#NUM!</v>
      </c>
      <c r="L331" s="144" t="e">
        <f t="shared" si="128"/>
        <v>#NUM!</v>
      </c>
      <c r="M331" s="143" t="e">
        <f t="shared" ref="M331:M394" si="138">IF(AND(K$6&gt;0,H331/12&lt;=K$6),J$2*(J$3/12),K$2)</f>
        <v>#NUM!</v>
      </c>
      <c r="O331" s="33">
        <v>322</v>
      </c>
      <c r="P331" s="34">
        <f t="shared" si="122"/>
        <v>56066</v>
      </c>
      <c r="Q331" s="141" t="e">
        <f t="shared" si="129"/>
        <v>#NUM!</v>
      </c>
      <c r="R331" s="142" t="e">
        <f t="shared" ref="R331:R394" si="139">IF(R$5="I/O",0,IF(AND(R$6&gt;0,O331/12&lt;=R$6),0,-PPMT(Q$3/12,(O331-R$6*12),R$3*R$5,Q$2)))</f>
        <v>#NUM!</v>
      </c>
      <c r="S331" s="144" t="e">
        <f t="shared" si="130"/>
        <v>#NUM!</v>
      </c>
      <c r="T331" s="143" t="e">
        <f t="shared" ref="T331:T394" si="140">IF(AND(R$6&gt;0,O331/12&lt;=R$6),Q$2*(Q$3/12),R$2)</f>
        <v>#NUM!</v>
      </c>
      <c r="V331" s="33">
        <v>322</v>
      </c>
      <c r="W331" s="34">
        <f t="shared" si="123"/>
        <v>56066</v>
      </c>
      <c r="X331" s="141" t="e">
        <f t="shared" si="131"/>
        <v>#NUM!</v>
      </c>
      <c r="Y331" s="142" t="e">
        <f t="shared" ref="Y331:Y394" si="141">IF(Y$5="I/O",0,IF(AND(Y$6&gt;0,V331/12&lt;=Y$6),0,-PPMT(X$3/12,(V331-Y$6*12),Y$3*Y$5,X$2)))</f>
        <v>#NUM!</v>
      </c>
      <c r="Z331" s="144" t="e">
        <f t="shared" si="132"/>
        <v>#NUM!</v>
      </c>
      <c r="AA331" s="143" t="e">
        <f t="shared" ref="AA331:AA394" si="142">IF(AND(Y$6&gt;0,V331/12&lt;=Y$6),X$2*(X$3/12),Y$2)</f>
        <v>#NUM!</v>
      </c>
      <c r="AC331" s="33">
        <v>322</v>
      </c>
      <c r="AD331" s="34">
        <f t="shared" si="124"/>
        <v>56066</v>
      </c>
      <c r="AE331" s="141" t="e">
        <f t="shared" si="133"/>
        <v>#VALUE!</v>
      </c>
      <c r="AF331" s="142" t="e">
        <f t="shared" ref="AF331:AF394" si="143">IF(AF$5="I/O",0,IF(AND(AF$6&gt;0,AC331/12&lt;=AF$6),0,-PPMT(AE$3/12,(AC331-AF$6*12),AF$3*AF$5,AE$2)))</f>
        <v>#VALUE!</v>
      </c>
      <c r="AG331" s="144" t="e">
        <f t="shared" si="134"/>
        <v>#VALUE!</v>
      </c>
      <c r="AH331" s="143" t="e">
        <f t="shared" ref="AH331:AH394" si="144">IF(AND(AF$6&gt;0,AC331/12&lt;=AF$6),AE$2*(AE$3/12),AF$2)</f>
        <v>#VALUE!</v>
      </c>
    </row>
    <row r="332" spans="1:34" x14ac:dyDescent="0.45">
      <c r="A332" s="47">
        <v>323</v>
      </c>
      <c r="B332" s="34">
        <f t="shared" si="120"/>
        <v>56097</v>
      </c>
      <c r="C332" s="150" t="e">
        <f t="shared" si="125"/>
        <v>#NUM!</v>
      </c>
      <c r="D332" s="142" t="e">
        <f t="shared" si="135"/>
        <v>#NUM!</v>
      </c>
      <c r="E332" s="142" t="e">
        <f t="shared" si="126"/>
        <v>#NUM!</v>
      </c>
      <c r="F332" s="143" t="e">
        <f t="shared" si="136"/>
        <v>#NUM!</v>
      </c>
      <c r="G332" s="127"/>
      <c r="H332" s="33">
        <v>323</v>
      </c>
      <c r="I332" s="34">
        <f t="shared" si="121"/>
        <v>56097</v>
      </c>
      <c r="J332" s="141" t="e">
        <f t="shared" si="127"/>
        <v>#NUM!</v>
      </c>
      <c r="K332" s="142" t="e">
        <f t="shared" si="137"/>
        <v>#NUM!</v>
      </c>
      <c r="L332" s="144" t="e">
        <f t="shared" si="128"/>
        <v>#NUM!</v>
      </c>
      <c r="M332" s="143" t="e">
        <f t="shared" si="138"/>
        <v>#NUM!</v>
      </c>
      <c r="O332" s="33">
        <v>323</v>
      </c>
      <c r="P332" s="34">
        <f t="shared" si="122"/>
        <v>56097</v>
      </c>
      <c r="Q332" s="141" t="e">
        <f t="shared" si="129"/>
        <v>#NUM!</v>
      </c>
      <c r="R332" s="142" t="e">
        <f t="shared" si="139"/>
        <v>#NUM!</v>
      </c>
      <c r="S332" s="144" t="e">
        <f t="shared" si="130"/>
        <v>#NUM!</v>
      </c>
      <c r="T332" s="143" t="e">
        <f t="shared" si="140"/>
        <v>#NUM!</v>
      </c>
      <c r="V332" s="33">
        <v>323</v>
      </c>
      <c r="W332" s="34">
        <f t="shared" si="123"/>
        <v>56097</v>
      </c>
      <c r="X332" s="141" t="e">
        <f t="shared" si="131"/>
        <v>#NUM!</v>
      </c>
      <c r="Y332" s="142" t="e">
        <f t="shared" si="141"/>
        <v>#NUM!</v>
      </c>
      <c r="Z332" s="144" t="e">
        <f t="shared" si="132"/>
        <v>#NUM!</v>
      </c>
      <c r="AA332" s="143" t="e">
        <f t="shared" si="142"/>
        <v>#NUM!</v>
      </c>
      <c r="AC332" s="33">
        <v>323</v>
      </c>
      <c r="AD332" s="34">
        <f t="shared" si="124"/>
        <v>56097</v>
      </c>
      <c r="AE332" s="141" t="e">
        <f t="shared" si="133"/>
        <v>#VALUE!</v>
      </c>
      <c r="AF332" s="142" t="e">
        <f t="shared" si="143"/>
        <v>#VALUE!</v>
      </c>
      <c r="AG332" s="144" t="e">
        <f t="shared" si="134"/>
        <v>#VALUE!</v>
      </c>
      <c r="AH332" s="143" t="e">
        <f t="shared" si="144"/>
        <v>#VALUE!</v>
      </c>
    </row>
    <row r="333" spans="1:34" ht="14.65" thickBot="1" x14ac:dyDescent="0.5">
      <c r="A333" s="750">
        <v>324</v>
      </c>
      <c r="B333" s="267">
        <f t="shared" ref="B333:B396" si="145">EDATE(B332,1)</f>
        <v>56128</v>
      </c>
      <c r="C333" s="151" t="e">
        <f t="shared" si="125"/>
        <v>#NUM!</v>
      </c>
      <c r="D333" s="146" t="e">
        <f t="shared" si="135"/>
        <v>#NUM!</v>
      </c>
      <c r="E333" s="146" t="e">
        <f t="shared" si="126"/>
        <v>#NUM!</v>
      </c>
      <c r="F333" s="147" t="e">
        <f t="shared" si="136"/>
        <v>#NUM!</v>
      </c>
      <c r="G333" s="127"/>
      <c r="H333" s="40">
        <v>324</v>
      </c>
      <c r="I333" s="267">
        <f t="shared" ref="I333:I396" si="146">EDATE(I332,1)</f>
        <v>56128</v>
      </c>
      <c r="J333" s="145" t="e">
        <f t="shared" si="127"/>
        <v>#NUM!</v>
      </c>
      <c r="K333" s="146" t="e">
        <f t="shared" si="137"/>
        <v>#NUM!</v>
      </c>
      <c r="L333" s="148" t="e">
        <f t="shared" si="128"/>
        <v>#NUM!</v>
      </c>
      <c r="M333" s="147" t="e">
        <f t="shared" si="138"/>
        <v>#NUM!</v>
      </c>
      <c r="O333" s="40">
        <v>324</v>
      </c>
      <c r="P333" s="267">
        <f t="shared" ref="P333:P396" si="147">EDATE(P332,1)</f>
        <v>56128</v>
      </c>
      <c r="Q333" s="145" t="e">
        <f t="shared" si="129"/>
        <v>#NUM!</v>
      </c>
      <c r="R333" s="146" t="e">
        <f t="shared" si="139"/>
        <v>#NUM!</v>
      </c>
      <c r="S333" s="148" t="e">
        <f t="shared" si="130"/>
        <v>#NUM!</v>
      </c>
      <c r="T333" s="147" t="e">
        <f t="shared" si="140"/>
        <v>#NUM!</v>
      </c>
      <c r="V333" s="40">
        <v>324</v>
      </c>
      <c r="W333" s="267">
        <f t="shared" ref="W333:W396" si="148">EDATE(W332,1)</f>
        <v>56128</v>
      </c>
      <c r="X333" s="145" t="e">
        <f t="shared" si="131"/>
        <v>#NUM!</v>
      </c>
      <c r="Y333" s="146" t="e">
        <f t="shared" si="141"/>
        <v>#NUM!</v>
      </c>
      <c r="Z333" s="148" t="e">
        <f t="shared" si="132"/>
        <v>#NUM!</v>
      </c>
      <c r="AA333" s="147" t="e">
        <f t="shared" si="142"/>
        <v>#NUM!</v>
      </c>
      <c r="AC333" s="40">
        <v>324</v>
      </c>
      <c r="AD333" s="267">
        <f t="shared" ref="AD333:AD396" si="149">EDATE(AD332,1)</f>
        <v>56128</v>
      </c>
      <c r="AE333" s="145" t="e">
        <f t="shared" si="133"/>
        <v>#VALUE!</v>
      </c>
      <c r="AF333" s="146" t="e">
        <f t="shared" si="143"/>
        <v>#VALUE!</v>
      </c>
      <c r="AG333" s="148" t="e">
        <f t="shared" si="134"/>
        <v>#VALUE!</v>
      </c>
      <c r="AH333" s="147" t="e">
        <f t="shared" si="144"/>
        <v>#VALUE!</v>
      </c>
    </row>
    <row r="334" spans="1:34" x14ac:dyDescent="0.45">
      <c r="A334" s="47">
        <v>325</v>
      </c>
      <c r="B334" s="34">
        <f t="shared" si="145"/>
        <v>56158</v>
      </c>
      <c r="C334" s="152" t="e">
        <f t="shared" si="125"/>
        <v>#NUM!</v>
      </c>
      <c r="D334" s="138" t="e">
        <f t="shared" si="135"/>
        <v>#NUM!</v>
      </c>
      <c r="E334" s="138" t="e">
        <f t="shared" si="126"/>
        <v>#NUM!</v>
      </c>
      <c r="F334" s="139" t="e">
        <f t="shared" si="136"/>
        <v>#NUM!</v>
      </c>
      <c r="G334" s="127"/>
      <c r="H334" s="26">
        <v>325</v>
      </c>
      <c r="I334" s="34">
        <f t="shared" si="146"/>
        <v>56158</v>
      </c>
      <c r="J334" s="137" t="e">
        <f t="shared" si="127"/>
        <v>#NUM!</v>
      </c>
      <c r="K334" s="138" t="e">
        <f t="shared" si="137"/>
        <v>#NUM!</v>
      </c>
      <c r="L334" s="140" t="e">
        <f t="shared" si="128"/>
        <v>#NUM!</v>
      </c>
      <c r="M334" s="139" t="e">
        <f t="shared" si="138"/>
        <v>#NUM!</v>
      </c>
      <c r="O334" s="26">
        <v>325</v>
      </c>
      <c r="P334" s="34">
        <f t="shared" si="147"/>
        <v>56158</v>
      </c>
      <c r="Q334" s="137" t="e">
        <f t="shared" si="129"/>
        <v>#NUM!</v>
      </c>
      <c r="R334" s="138" t="e">
        <f t="shared" si="139"/>
        <v>#NUM!</v>
      </c>
      <c r="S334" s="140" t="e">
        <f t="shared" si="130"/>
        <v>#NUM!</v>
      </c>
      <c r="T334" s="139" t="e">
        <f t="shared" si="140"/>
        <v>#NUM!</v>
      </c>
      <c r="V334" s="26">
        <v>325</v>
      </c>
      <c r="W334" s="34">
        <f t="shared" si="148"/>
        <v>56158</v>
      </c>
      <c r="X334" s="137" t="e">
        <f t="shared" si="131"/>
        <v>#NUM!</v>
      </c>
      <c r="Y334" s="138" t="e">
        <f t="shared" si="141"/>
        <v>#NUM!</v>
      </c>
      <c r="Z334" s="140" t="e">
        <f t="shared" si="132"/>
        <v>#NUM!</v>
      </c>
      <c r="AA334" s="139" t="e">
        <f t="shared" si="142"/>
        <v>#NUM!</v>
      </c>
      <c r="AC334" s="26">
        <v>325</v>
      </c>
      <c r="AD334" s="34">
        <f t="shared" si="149"/>
        <v>56158</v>
      </c>
      <c r="AE334" s="137" t="e">
        <f t="shared" si="133"/>
        <v>#VALUE!</v>
      </c>
      <c r="AF334" s="138" t="e">
        <f t="shared" si="143"/>
        <v>#VALUE!</v>
      </c>
      <c r="AG334" s="140" t="e">
        <f t="shared" si="134"/>
        <v>#VALUE!</v>
      </c>
      <c r="AH334" s="139" t="e">
        <f t="shared" si="144"/>
        <v>#VALUE!</v>
      </c>
    </row>
    <row r="335" spans="1:34" x14ac:dyDescent="0.45">
      <c r="A335" s="47">
        <v>326</v>
      </c>
      <c r="B335" s="34">
        <f t="shared" si="145"/>
        <v>56189</v>
      </c>
      <c r="C335" s="150" t="e">
        <f t="shared" si="125"/>
        <v>#NUM!</v>
      </c>
      <c r="D335" s="142" t="e">
        <f t="shared" si="135"/>
        <v>#NUM!</v>
      </c>
      <c r="E335" s="142" t="e">
        <f t="shared" si="126"/>
        <v>#NUM!</v>
      </c>
      <c r="F335" s="143" t="e">
        <f t="shared" si="136"/>
        <v>#NUM!</v>
      </c>
      <c r="G335" s="127"/>
      <c r="H335" s="33">
        <v>326</v>
      </c>
      <c r="I335" s="34">
        <f t="shared" si="146"/>
        <v>56189</v>
      </c>
      <c r="J335" s="141" t="e">
        <f t="shared" si="127"/>
        <v>#NUM!</v>
      </c>
      <c r="K335" s="142" t="e">
        <f t="shared" si="137"/>
        <v>#NUM!</v>
      </c>
      <c r="L335" s="144" t="e">
        <f t="shared" si="128"/>
        <v>#NUM!</v>
      </c>
      <c r="M335" s="143" t="e">
        <f t="shared" si="138"/>
        <v>#NUM!</v>
      </c>
      <c r="O335" s="33">
        <v>326</v>
      </c>
      <c r="P335" s="34">
        <f t="shared" si="147"/>
        <v>56189</v>
      </c>
      <c r="Q335" s="141" t="e">
        <f t="shared" si="129"/>
        <v>#NUM!</v>
      </c>
      <c r="R335" s="142" t="e">
        <f t="shared" si="139"/>
        <v>#NUM!</v>
      </c>
      <c r="S335" s="144" t="e">
        <f t="shared" si="130"/>
        <v>#NUM!</v>
      </c>
      <c r="T335" s="143" t="e">
        <f t="shared" si="140"/>
        <v>#NUM!</v>
      </c>
      <c r="V335" s="33">
        <v>326</v>
      </c>
      <c r="W335" s="34">
        <f t="shared" si="148"/>
        <v>56189</v>
      </c>
      <c r="X335" s="141" t="e">
        <f t="shared" si="131"/>
        <v>#NUM!</v>
      </c>
      <c r="Y335" s="142" t="e">
        <f t="shared" si="141"/>
        <v>#NUM!</v>
      </c>
      <c r="Z335" s="144" t="e">
        <f t="shared" si="132"/>
        <v>#NUM!</v>
      </c>
      <c r="AA335" s="143" t="e">
        <f t="shared" si="142"/>
        <v>#NUM!</v>
      </c>
      <c r="AC335" s="33">
        <v>326</v>
      </c>
      <c r="AD335" s="34">
        <f t="shared" si="149"/>
        <v>56189</v>
      </c>
      <c r="AE335" s="141" t="e">
        <f t="shared" si="133"/>
        <v>#VALUE!</v>
      </c>
      <c r="AF335" s="142" t="e">
        <f t="shared" si="143"/>
        <v>#VALUE!</v>
      </c>
      <c r="AG335" s="144" t="e">
        <f t="shared" si="134"/>
        <v>#VALUE!</v>
      </c>
      <c r="AH335" s="143" t="e">
        <f t="shared" si="144"/>
        <v>#VALUE!</v>
      </c>
    </row>
    <row r="336" spans="1:34" x14ac:dyDescent="0.45">
      <c r="A336" s="47">
        <v>327</v>
      </c>
      <c r="B336" s="34">
        <f t="shared" si="145"/>
        <v>56219</v>
      </c>
      <c r="C336" s="150" t="e">
        <f t="shared" si="125"/>
        <v>#NUM!</v>
      </c>
      <c r="D336" s="142" t="e">
        <f t="shared" si="135"/>
        <v>#NUM!</v>
      </c>
      <c r="E336" s="142" t="e">
        <f t="shared" si="126"/>
        <v>#NUM!</v>
      </c>
      <c r="F336" s="143" t="e">
        <f t="shared" si="136"/>
        <v>#NUM!</v>
      </c>
      <c r="G336" s="127"/>
      <c r="H336" s="33">
        <v>327</v>
      </c>
      <c r="I336" s="34">
        <f t="shared" si="146"/>
        <v>56219</v>
      </c>
      <c r="J336" s="141" t="e">
        <f t="shared" si="127"/>
        <v>#NUM!</v>
      </c>
      <c r="K336" s="142" t="e">
        <f t="shared" si="137"/>
        <v>#NUM!</v>
      </c>
      <c r="L336" s="144" t="e">
        <f t="shared" si="128"/>
        <v>#NUM!</v>
      </c>
      <c r="M336" s="143" t="e">
        <f t="shared" si="138"/>
        <v>#NUM!</v>
      </c>
      <c r="O336" s="33">
        <v>327</v>
      </c>
      <c r="P336" s="34">
        <f t="shared" si="147"/>
        <v>56219</v>
      </c>
      <c r="Q336" s="141" t="e">
        <f t="shared" si="129"/>
        <v>#NUM!</v>
      </c>
      <c r="R336" s="142" t="e">
        <f t="shared" si="139"/>
        <v>#NUM!</v>
      </c>
      <c r="S336" s="144" t="e">
        <f t="shared" si="130"/>
        <v>#NUM!</v>
      </c>
      <c r="T336" s="143" t="e">
        <f t="shared" si="140"/>
        <v>#NUM!</v>
      </c>
      <c r="V336" s="33">
        <v>327</v>
      </c>
      <c r="W336" s="34">
        <f t="shared" si="148"/>
        <v>56219</v>
      </c>
      <c r="X336" s="141" t="e">
        <f t="shared" si="131"/>
        <v>#NUM!</v>
      </c>
      <c r="Y336" s="142" t="e">
        <f t="shared" si="141"/>
        <v>#NUM!</v>
      </c>
      <c r="Z336" s="144" t="e">
        <f t="shared" si="132"/>
        <v>#NUM!</v>
      </c>
      <c r="AA336" s="143" t="e">
        <f t="shared" si="142"/>
        <v>#NUM!</v>
      </c>
      <c r="AC336" s="33">
        <v>327</v>
      </c>
      <c r="AD336" s="34">
        <f t="shared" si="149"/>
        <v>56219</v>
      </c>
      <c r="AE336" s="141" t="e">
        <f t="shared" si="133"/>
        <v>#VALUE!</v>
      </c>
      <c r="AF336" s="142" t="e">
        <f t="shared" si="143"/>
        <v>#VALUE!</v>
      </c>
      <c r="AG336" s="144" t="e">
        <f t="shared" si="134"/>
        <v>#VALUE!</v>
      </c>
      <c r="AH336" s="143" t="e">
        <f t="shared" si="144"/>
        <v>#VALUE!</v>
      </c>
    </row>
    <row r="337" spans="1:34" x14ac:dyDescent="0.45">
      <c r="A337" s="47">
        <v>328</v>
      </c>
      <c r="B337" s="34">
        <f t="shared" si="145"/>
        <v>56250</v>
      </c>
      <c r="C337" s="150" t="e">
        <f t="shared" si="125"/>
        <v>#NUM!</v>
      </c>
      <c r="D337" s="142" t="e">
        <f t="shared" si="135"/>
        <v>#NUM!</v>
      </c>
      <c r="E337" s="142" t="e">
        <f t="shared" si="126"/>
        <v>#NUM!</v>
      </c>
      <c r="F337" s="143" t="e">
        <f t="shared" si="136"/>
        <v>#NUM!</v>
      </c>
      <c r="G337" s="127"/>
      <c r="H337" s="33">
        <v>328</v>
      </c>
      <c r="I337" s="34">
        <f t="shared" si="146"/>
        <v>56250</v>
      </c>
      <c r="J337" s="141" t="e">
        <f t="shared" si="127"/>
        <v>#NUM!</v>
      </c>
      <c r="K337" s="142" t="e">
        <f t="shared" si="137"/>
        <v>#NUM!</v>
      </c>
      <c r="L337" s="144" t="e">
        <f t="shared" si="128"/>
        <v>#NUM!</v>
      </c>
      <c r="M337" s="143" t="e">
        <f t="shared" si="138"/>
        <v>#NUM!</v>
      </c>
      <c r="O337" s="33">
        <v>328</v>
      </c>
      <c r="P337" s="34">
        <f t="shared" si="147"/>
        <v>56250</v>
      </c>
      <c r="Q337" s="141" t="e">
        <f t="shared" si="129"/>
        <v>#NUM!</v>
      </c>
      <c r="R337" s="142" t="e">
        <f t="shared" si="139"/>
        <v>#NUM!</v>
      </c>
      <c r="S337" s="144" t="e">
        <f t="shared" si="130"/>
        <v>#NUM!</v>
      </c>
      <c r="T337" s="143" t="e">
        <f t="shared" si="140"/>
        <v>#NUM!</v>
      </c>
      <c r="V337" s="33">
        <v>328</v>
      </c>
      <c r="W337" s="34">
        <f t="shared" si="148"/>
        <v>56250</v>
      </c>
      <c r="X337" s="141" t="e">
        <f t="shared" si="131"/>
        <v>#NUM!</v>
      </c>
      <c r="Y337" s="142" t="e">
        <f t="shared" si="141"/>
        <v>#NUM!</v>
      </c>
      <c r="Z337" s="144" t="e">
        <f t="shared" si="132"/>
        <v>#NUM!</v>
      </c>
      <c r="AA337" s="143" t="e">
        <f t="shared" si="142"/>
        <v>#NUM!</v>
      </c>
      <c r="AC337" s="33">
        <v>328</v>
      </c>
      <c r="AD337" s="34">
        <f t="shared" si="149"/>
        <v>56250</v>
      </c>
      <c r="AE337" s="141" t="e">
        <f t="shared" si="133"/>
        <v>#VALUE!</v>
      </c>
      <c r="AF337" s="142" t="e">
        <f t="shared" si="143"/>
        <v>#VALUE!</v>
      </c>
      <c r="AG337" s="144" t="e">
        <f t="shared" si="134"/>
        <v>#VALUE!</v>
      </c>
      <c r="AH337" s="143" t="e">
        <f t="shared" si="144"/>
        <v>#VALUE!</v>
      </c>
    </row>
    <row r="338" spans="1:34" x14ac:dyDescent="0.45">
      <c r="A338" s="47">
        <v>329</v>
      </c>
      <c r="B338" s="34">
        <f t="shared" si="145"/>
        <v>56281</v>
      </c>
      <c r="C338" s="150" t="e">
        <f t="shared" si="125"/>
        <v>#NUM!</v>
      </c>
      <c r="D338" s="142" t="e">
        <f t="shared" si="135"/>
        <v>#NUM!</v>
      </c>
      <c r="E338" s="142" t="e">
        <f t="shared" si="126"/>
        <v>#NUM!</v>
      </c>
      <c r="F338" s="143" t="e">
        <f t="shared" si="136"/>
        <v>#NUM!</v>
      </c>
      <c r="G338" s="127"/>
      <c r="H338" s="33">
        <v>329</v>
      </c>
      <c r="I338" s="34">
        <f t="shared" si="146"/>
        <v>56281</v>
      </c>
      <c r="J338" s="141" t="e">
        <f t="shared" si="127"/>
        <v>#NUM!</v>
      </c>
      <c r="K338" s="142" t="e">
        <f t="shared" si="137"/>
        <v>#NUM!</v>
      </c>
      <c r="L338" s="144" t="e">
        <f t="shared" si="128"/>
        <v>#NUM!</v>
      </c>
      <c r="M338" s="143" t="e">
        <f t="shared" si="138"/>
        <v>#NUM!</v>
      </c>
      <c r="O338" s="33">
        <v>329</v>
      </c>
      <c r="P338" s="34">
        <f t="shared" si="147"/>
        <v>56281</v>
      </c>
      <c r="Q338" s="141" t="e">
        <f t="shared" si="129"/>
        <v>#NUM!</v>
      </c>
      <c r="R338" s="142" t="e">
        <f t="shared" si="139"/>
        <v>#NUM!</v>
      </c>
      <c r="S338" s="144" t="e">
        <f t="shared" si="130"/>
        <v>#NUM!</v>
      </c>
      <c r="T338" s="143" t="e">
        <f t="shared" si="140"/>
        <v>#NUM!</v>
      </c>
      <c r="V338" s="33">
        <v>329</v>
      </c>
      <c r="W338" s="34">
        <f t="shared" si="148"/>
        <v>56281</v>
      </c>
      <c r="X338" s="141" t="e">
        <f t="shared" si="131"/>
        <v>#NUM!</v>
      </c>
      <c r="Y338" s="142" t="e">
        <f t="shared" si="141"/>
        <v>#NUM!</v>
      </c>
      <c r="Z338" s="144" t="e">
        <f t="shared" si="132"/>
        <v>#NUM!</v>
      </c>
      <c r="AA338" s="143" t="e">
        <f t="shared" si="142"/>
        <v>#NUM!</v>
      </c>
      <c r="AC338" s="33">
        <v>329</v>
      </c>
      <c r="AD338" s="34">
        <f t="shared" si="149"/>
        <v>56281</v>
      </c>
      <c r="AE338" s="141" t="e">
        <f t="shared" si="133"/>
        <v>#VALUE!</v>
      </c>
      <c r="AF338" s="142" t="e">
        <f t="shared" si="143"/>
        <v>#VALUE!</v>
      </c>
      <c r="AG338" s="144" t="e">
        <f t="shared" si="134"/>
        <v>#VALUE!</v>
      </c>
      <c r="AH338" s="143" t="e">
        <f t="shared" si="144"/>
        <v>#VALUE!</v>
      </c>
    </row>
    <row r="339" spans="1:34" x14ac:dyDescent="0.45">
      <c r="A339" s="47">
        <v>330</v>
      </c>
      <c r="B339" s="34">
        <f t="shared" si="145"/>
        <v>56309</v>
      </c>
      <c r="C339" s="150" t="e">
        <f t="shared" si="125"/>
        <v>#NUM!</v>
      </c>
      <c r="D339" s="142" t="e">
        <f t="shared" si="135"/>
        <v>#NUM!</v>
      </c>
      <c r="E339" s="142" t="e">
        <f t="shared" si="126"/>
        <v>#NUM!</v>
      </c>
      <c r="F339" s="143" t="e">
        <f t="shared" si="136"/>
        <v>#NUM!</v>
      </c>
      <c r="G339" s="127"/>
      <c r="H339" s="33">
        <v>330</v>
      </c>
      <c r="I339" s="34">
        <f t="shared" si="146"/>
        <v>56309</v>
      </c>
      <c r="J339" s="141" t="e">
        <f t="shared" si="127"/>
        <v>#NUM!</v>
      </c>
      <c r="K339" s="142" t="e">
        <f t="shared" si="137"/>
        <v>#NUM!</v>
      </c>
      <c r="L339" s="144" t="e">
        <f t="shared" si="128"/>
        <v>#NUM!</v>
      </c>
      <c r="M339" s="143" t="e">
        <f t="shared" si="138"/>
        <v>#NUM!</v>
      </c>
      <c r="O339" s="33">
        <v>330</v>
      </c>
      <c r="P339" s="34">
        <f t="shared" si="147"/>
        <v>56309</v>
      </c>
      <c r="Q339" s="141" t="e">
        <f t="shared" si="129"/>
        <v>#NUM!</v>
      </c>
      <c r="R339" s="142" t="e">
        <f t="shared" si="139"/>
        <v>#NUM!</v>
      </c>
      <c r="S339" s="144" t="e">
        <f t="shared" si="130"/>
        <v>#NUM!</v>
      </c>
      <c r="T339" s="143" t="e">
        <f t="shared" si="140"/>
        <v>#NUM!</v>
      </c>
      <c r="V339" s="33">
        <v>330</v>
      </c>
      <c r="W339" s="34">
        <f t="shared" si="148"/>
        <v>56309</v>
      </c>
      <c r="X339" s="141" t="e">
        <f t="shared" si="131"/>
        <v>#NUM!</v>
      </c>
      <c r="Y339" s="142" t="e">
        <f t="shared" si="141"/>
        <v>#NUM!</v>
      </c>
      <c r="Z339" s="144" t="e">
        <f t="shared" si="132"/>
        <v>#NUM!</v>
      </c>
      <c r="AA339" s="143" t="e">
        <f t="shared" si="142"/>
        <v>#NUM!</v>
      </c>
      <c r="AC339" s="33">
        <v>330</v>
      </c>
      <c r="AD339" s="34">
        <f t="shared" si="149"/>
        <v>56309</v>
      </c>
      <c r="AE339" s="141" t="e">
        <f t="shared" si="133"/>
        <v>#VALUE!</v>
      </c>
      <c r="AF339" s="142" t="e">
        <f t="shared" si="143"/>
        <v>#VALUE!</v>
      </c>
      <c r="AG339" s="144" t="e">
        <f t="shared" si="134"/>
        <v>#VALUE!</v>
      </c>
      <c r="AH339" s="143" t="e">
        <f t="shared" si="144"/>
        <v>#VALUE!</v>
      </c>
    </row>
    <row r="340" spans="1:34" x14ac:dyDescent="0.45">
      <c r="A340" s="47">
        <v>331</v>
      </c>
      <c r="B340" s="34">
        <f t="shared" si="145"/>
        <v>56340</v>
      </c>
      <c r="C340" s="150" t="e">
        <f t="shared" si="125"/>
        <v>#NUM!</v>
      </c>
      <c r="D340" s="142" t="e">
        <f t="shared" si="135"/>
        <v>#NUM!</v>
      </c>
      <c r="E340" s="142" t="e">
        <f t="shared" si="126"/>
        <v>#NUM!</v>
      </c>
      <c r="F340" s="143" t="e">
        <f t="shared" si="136"/>
        <v>#NUM!</v>
      </c>
      <c r="G340" s="127"/>
      <c r="H340" s="33">
        <v>331</v>
      </c>
      <c r="I340" s="34">
        <f t="shared" si="146"/>
        <v>56340</v>
      </c>
      <c r="J340" s="141" t="e">
        <f t="shared" si="127"/>
        <v>#NUM!</v>
      </c>
      <c r="K340" s="142" t="e">
        <f t="shared" si="137"/>
        <v>#NUM!</v>
      </c>
      <c r="L340" s="144" t="e">
        <f t="shared" si="128"/>
        <v>#NUM!</v>
      </c>
      <c r="M340" s="143" t="e">
        <f t="shared" si="138"/>
        <v>#NUM!</v>
      </c>
      <c r="O340" s="33">
        <v>331</v>
      </c>
      <c r="P340" s="34">
        <f t="shared" si="147"/>
        <v>56340</v>
      </c>
      <c r="Q340" s="141" t="e">
        <f t="shared" si="129"/>
        <v>#NUM!</v>
      </c>
      <c r="R340" s="142" t="e">
        <f t="shared" si="139"/>
        <v>#NUM!</v>
      </c>
      <c r="S340" s="144" t="e">
        <f t="shared" si="130"/>
        <v>#NUM!</v>
      </c>
      <c r="T340" s="143" t="e">
        <f t="shared" si="140"/>
        <v>#NUM!</v>
      </c>
      <c r="V340" s="33">
        <v>331</v>
      </c>
      <c r="W340" s="34">
        <f t="shared" si="148"/>
        <v>56340</v>
      </c>
      <c r="X340" s="141" t="e">
        <f t="shared" si="131"/>
        <v>#NUM!</v>
      </c>
      <c r="Y340" s="142" t="e">
        <f t="shared" si="141"/>
        <v>#NUM!</v>
      </c>
      <c r="Z340" s="144" t="e">
        <f t="shared" si="132"/>
        <v>#NUM!</v>
      </c>
      <c r="AA340" s="143" t="e">
        <f t="shared" si="142"/>
        <v>#NUM!</v>
      </c>
      <c r="AC340" s="33">
        <v>331</v>
      </c>
      <c r="AD340" s="34">
        <f t="shared" si="149"/>
        <v>56340</v>
      </c>
      <c r="AE340" s="141" t="e">
        <f t="shared" si="133"/>
        <v>#VALUE!</v>
      </c>
      <c r="AF340" s="142" t="e">
        <f t="shared" si="143"/>
        <v>#VALUE!</v>
      </c>
      <c r="AG340" s="144" t="e">
        <f t="shared" si="134"/>
        <v>#VALUE!</v>
      </c>
      <c r="AH340" s="143" t="e">
        <f t="shared" si="144"/>
        <v>#VALUE!</v>
      </c>
    </row>
    <row r="341" spans="1:34" x14ac:dyDescent="0.45">
      <c r="A341" s="47">
        <v>332</v>
      </c>
      <c r="B341" s="34">
        <f t="shared" si="145"/>
        <v>56370</v>
      </c>
      <c r="C341" s="150" t="e">
        <f t="shared" si="125"/>
        <v>#NUM!</v>
      </c>
      <c r="D341" s="142" t="e">
        <f t="shared" si="135"/>
        <v>#NUM!</v>
      </c>
      <c r="E341" s="142" t="e">
        <f t="shared" si="126"/>
        <v>#NUM!</v>
      </c>
      <c r="F341" s="143" t="e">
        <f t="shared" si="136"/>
        <v>#NUM!</v>
      </c>
      <c r="G341" s="127"/>
      <c r="H341" s="33">
        <v>332</v>
      </c>
      <c r="I341" s="34">
        <f t="shared" si="146"/>
        <v>56370</v>
      </c>
      <c r="J341" s="141" t="e">
        <f t="shared" si="127"/>
        <v>#NUM!</v>
      </c>
      <c r="K341" s="142" t="e">
        <f t="shared" si="137"/>
        <v>#NUM!</v>
      </c>
      <c r="L341" s="144" t="e">
        <f t="shared" si="128"/>
        <v>#NUM!</v>
      </c>
      <c r="M341" s="143" t="e">
        <f t="shared" si="138"/>
        <v>#NUM!</v>
      </c>
      <c r="O341" s="33">
        <v>332</v>
      </c>
      <c r="P341" s="34">
        <f t="shared" si="147"/>
        <v>56370</v>
      </c>
      <c r="Q341" s="141" t="e">
        <f t="shared" si="129"/>
        <v>#NUM!</v>
      </c>
      <c r="R341" s="142" t="e">
        <f t="shared" si="139"/>
        <v>#NUM!</v>
      </c>
      <c r="S341" s="144" t="e">
        <f t="shared" si="130"/>
        <v>#NUM!</v>
      </c>
      <c r="T341" s="143" t="e">
        <f t="shared" si="140"/>
        <v>#NUM!</v>
      </c>
      <c r="V341" s="33">
        <v>332</v>
      </c>
      <c r="W341" s="34">
        <f t="shared" si="148"/>
        <v>56370</v>
      </c>
      <c r="X341" s="141" t="e">
        <f t="shared" si="131"/>
        <v>#NUM!</v>
      </c>
      <c r="Y341" s="142" t="e">
        <f t="shared" si="141"/>
        <v>#NUM!</v>
      </c>
      <c r="Z341" s="144" t="e">
        <f t="shared" si="132"/>
        <v>#NUM!</v>
      </c>
      <c r="AA341" s="143" t="e">
        <f t="shared" si="142"/>
        <v>#NUM!</v>
      </c>
      <c r="AC341" s="33">
        <v>332</v>
      </c>
      <c r="AD341" s="34">
        <f t="shared" si="149"/>
        <v>56370</v>
      </c>
      <c r="AE341" s="141" t="e">
        <f t="shared" si="133"/>
        <v>#VALUE!</v>
      </c>
      <c r="AF341" s="142" t="e">
        <f t="shared" si="143"/>
        <v>#VALUE!</v>
      </c>
      <c r="AG341" s="144" t="e">
        <f t="shared" si="134"/>
        <v>#VALUE!</v>
      </c>
      <c r="AH341" s="143" t="e">
        <f t="shared" si="144"/>
        <v>#VALUE!</v>
      </c>
    </row>
    <row r="342" spans="1:34" x14ac:dyDescent="0.45">
      <c r="A342" s="47">
        <v>333</v>
      </c>
      <c r="B342" s="34">
        <f t="shared" si="145"/>
        <v>56401</v>
      </c>
      <c r="C342" s="150" t="e">
        <f t="shared" si="125"/>
        <v>#NUM!</v>
      </c>
      <c r="D342" s="142" t="e">
        <f t="shared" si="135"/>
        <v>#NUM!</v>
      </c>
      <c r="E342" s="142" t="e">
        <f t="shared" si="126"/>
        <v>#NUM!</v>
      </c>
      <c r="F342" s="143" t="e">
        <f t="shared" si="136"/>
        <v>#NUM!</v>
      </c>
      <c r="G342" s="127"/>
      <c r="H342" s="33">
        <v>333</v>
      </c>
      <c r="I342" s="34">
        <f t="shared" si="146"/>
        <v>56401</v>
      </c>
      <c r="J342" s="141" t="e">
        <f t="shared" si="127"/>
        <v>#NUM!</v>
      </c>
      <c r="K342" s="142" t="e">
        <f t="shared" si="137"/>
        <v>#NUM!</v>
      </c>
      <c r="L342" s="144" t="e">
        <f t="shared" si="128"/>
        <v>#NUM!</v>
      </c>
      <c r="M342" s="143" t="e">
        <f t="shared" si="138"/>
        <v>#NUM!</v>
      </c>
      <c r="O342" s="33">
        <v>333</v>
      </c>
      <c r="P342" s="34">
        <f t="shared" si="147"/>
        <v>56401</v>
      </c>
      <c r="Q342" s="141" t="e">
        <f t="shared" si="129"/>
        <v>#NUM!</v>
      </c>
      <c r="R342" s="142" t="e">
        <f t="shared" si="139"/>
        <v>#NUM!</v>
      </c>
      <c r="S342" s="144" t="e">
        <f t="shared" si="130"/>
        <v>#NUM!</v>
      </c>
      <c r="T342" s="143" t="e">
        <f t="shared" si="140"/>
        <v>#NUM!</v>
      </c>
      <c r="V342" s="33">
        <v>333</v>
      </c>
      <c r="W342" s="34">
        <f t="shared" si="148"/>
        <v>56401</v>
      </c>
      <c r="X342" s="141" t="e">
        <f t="shared" si="131"/>
        <v>#NUM!</v>
      </c>
      <c r="Y342" s="142" t="e">
        <f t="shared" si="141"/>
        <v>#NUM!</v>
      </c>
      <c r="Z342" s="144" t="e">
        <f t="shared" si="132"/>
        <v>#NUM!</v>
      </c>
      <c r="AA342" s="143" t="e">
        <f t="shared" si="142"/>
        <v>#NUM!</v>
      </c>
      <c r="AC342" s="33">
        <v>333</v>
      </c>
      <c r="AD342" s="34">
        <f t="shared" si="149"/>
        <v>56401</v>
      </c>
      <c r="AE342" s="141" t="e">
        <f t="shared" si="133"/>
        <v>#VALUE!</v>
      </c>
      <c r="AF342" s="142" t="e">
        <f t="shared" si="143"/>
        <v>#VALUE!</v>
      </c>
      <c r="AG342" s="144" t="e">
        <f t="shared" si="134"/>
        <v>#VALUE!</v>
      </c>
      <c r="AH342" s="143" t="e">
        <f t="shared" si="144"/>
        <v>#VALUE!</v>
      </c>
    </row>
    <row r="343" spans="1:34" x14ac:dyDescent="0.45">
      <c r="A343" s="47">
        <v>334</v>
      </c>
      <c r="B343" s="34">
        <f t="shared" si="145"/>
        <v>56431</v>
      </c>
      <c r="C343" s="150" t="e">
        <f t="shared" si="125"/>
        <v>#NUM!</v>
      </c>
      <c r="D343" s="142" t="e">
        <f t="shared" si="135"/>
        <v>#NUM!</v>
      </c>
      <c r="E343" s="142" t="e">
        <f t="shared" si="126"/>
        <v>#NUM!</v>
      </c>
      <c r="F343" s="143" t="e">
        <f t="shared" si="136"/>
        <v>#NUM!</v>
      </c>
      <c r="G343" s="127"/>
      <c r="H343" s="33">
        <v>334</v>
      </c>
      <c r="I343" s="34">
        <f t="shared" si="146"/>
        <v>56431</v>
      </c>
      <c r="J343" s="141" t="e">
        <f t="shared" si="127"/>
        <v>#NUM!</v>
      </c>
      <c r="K343" s="142" t="e">
        <f t="shared" si="137"/>
        <v>#NUM!</v>
      </c>
      <c r="L343" s="144" t="e">
        <f t="shared" si="128"/>
        <v>#NUM!</v>
      </c>
      <c r="M343" s="143" t="e">
        <f t="shared" si="138"/>
        <v>#NUM!</v>
      </c>
      <c r="O343" s="33">
        <v>334</v>
      </c>
      <c r="P343" s="34">
        <f t="shared" si="147"/>
        <v>56431</v>
      </c>
      <c r="Q343" s="141" t="e">
        <f t="shared" si="129"/>
        <v>#NUM!</v>
      </c>
      <c r="R343" s="142" t="e">
        <f t="shared" si="139"/>
        <v>#NUM!</v>
      </c>
      <c r="S343" s="144" t="e">
        <f t="shared" si="130"/>
        <v>#NUM!</v>
      </c>
      <c r="T343" s="143" t="e">
        <f t="shared" si="140"/>
        <v>#NUM!</v>
      </c>
      <c r="V343" s="33">
        <v>334</v>
      </c>
      <c r="W343" s="34">
        <f t="shared" si="148"/>
        <v>56431</v>
      </c>
      <c r="X343" s="141" t="e">
        <f t="shared" si="131"/>
        <v>#NUM!</v>
      </c>
      <c r="Y343" s="142" t="e">
        <f t="shared" si="141"/>
        <v>#NUM!</v>
      </c>
      <c r="Z343" s="144" t="e">
        <f t="shared" si="132"/>
        <v>#NUM!</v>
      </c>
      <c r="AA343" s="143" t="e">
        <f t="shared" si="142"/>
        <v>#NUM!</v>
      </c>
      <c r="AC343" s="33">
        <v>334</v>
      </c>
      <c r="AD343" s="34">
        <f t="shared" si="149"/>
        <v>56431</v>
      </c>
      <c r="AE343" s="141" t="e">
        <f t="shared" si="133"/>
        <v>#VALUE!</v>
      </c>
      <c r="AF343" s="142" t="e">
        <f t="shared" si="143"/>
        <v>#VALUE!</v>
      </c>
      <c r="AG343" s="144" t="e">
        <f t="shared" si="134"/>
        <v>#VALUE!</v>
      </c>
      <c r="AH343" s="143" t="e">
        <f t="shared" si="144"/>
        <v>#VALUE!</v>
      </c>
    </row>
    <row r="344" spans="1:34" x14ac:dyDescent="0.45">
      <c r="A344" s="47">
        <v>335</v>
      </c>
      <c r="B344" s="34">
        <f t="shared" si="145"/>
        <v>56462</v>
      </c>
      <c r="C344" s="150" t="e">
        <f t="shared" si="125"/>
        <v>#NUM!</v>
      </c>
      <c r="D344" s="142" t="e">
        <f t="shared" si="135"/>
        <v>#NUM!</v>
      </c>
      <c r="E344" s="142" t="e">
        <f t="shared" si="126"/>
        <v>#NUM!</v>
      </c>
      <c r="F344" s="143" t="e">
        <f t="shared" si="136"/>
        <v>#NUM!</v>
      </c>
      <c r="G344" s="127"/>
      <c r="H344" s="33">
        <v>335</v>
      </c>
      <c r="I344" s="34">
        <f t="shared" si="146"/>
        <v>56462</v>
      </c>
      <c r="J344" s="141" t="e">
        <f t="shared" si="127"/>
        <v>#NUM!</v>
      </c>
      <c r="K344" s="142" t="e">
        <f t="shared" si="137"/>
        <v>#NUM!</v>
      </c>
      <c r="L344" s="144" t="e">
        <f t="shared" si="128"/>
        <v>#NUM!</v>
      </c>
      <c r="M344" s="143" t="e">
        <f t="shared" si="138"/>
        <v>#NUM!</v>
      </c>
      <c r="O344" s="33">
        <v>335</v>
      </c>
      <c r="P344" s="34">
        <f t="shared" si="147"/>
        <v>56462</v>
      </c>
      <c r="Q344" s="141" t="e">
        <f t="shared" si="129"/>
        <v>#NUM!</v>
      </c>
      <c r="R344" s="142" t="e">
        <f t="shared" si="139"/>
        <v>#NUM!</v>
      </c>
      <c r="S344" s="144" t="e">
        <f t="shared" si="130"/>
        <v>#NUM!</v>
      </c>
      <c r="T344" s="143" t="e">
        <f t="shared" si="140"/>
        <v>#NUM!</v>
      </c>
      <c r="V344" s="33">
        <v>335</v>
      </c>
      <c r="W344" s="34">
        <f t="shared" si="148"/>
        <v>56462</v>
      </c>
      <c r="X344" s="141" t="e">
        <f t="shared" si="131"/>
        <v>#NUM!</v>
      </c>
      <c r="Y344" s="142" t="e">
        <f t="shared" si="141"/>
        <v>#NUM!</v>
      </c>
      <c r="Z344" s="144" t="e">
        <f t="shared" si="132"/>
        <v>#NUM!</v>
      </c>
      <c r="AA344" s="143" t="e">
        <f t="shared" si="142"/>
        <v>#NUM!</v>
      </c>
      <c r="AC344" s="33">
        <v>335</v>
      </c>
      <c r="AD344" s="34">
        <f t="shared" si="149"/>
        <v>56462</v>
      </c>
      <c r="AE344" s="141" t="e">
        <f t="shared" si="133"/>
        <v>#VALUE!</v>
      </c>
      <c r="AF344" s="142" t="e">
        <f t="shared" si="143"/>
        <v>#VALUE!</v>
      </c>
      <c r="AG344" s="144" t="e">
        <f t="shared" si="134"/>
        <v>#VALUE!</v>
      </c>
      <c r="AH344" s="143" t="e">
        <f t="shared" si="144"/>
        <v>#VALUE!</v>
      </c>
    </row>
    <row r="345" spans="1:34" ht="14.65" thickBot="1" x14ac:dyDescent="0.5">
      <c r="A345" s="750">
        <v>336</v>
      </c>
      <c r="B345" s="267">
        <f t="shared" si="145"/>
        <v>56493</v>
      </c>
      <c r="C345" s="151" t="e">
        <f t="shared" si="125"/>
        <v>#NUM!</v>
      </c>
      <c r="D345" s="146" t="e">
        <f t="shared" si="135"/>
        <v>#NUM!</v>
      </c>
      <c r="E345" s="146" t="e">
        <f t="shared" si="126"/>
        <v>#NUM!</v>
      </c>
      <c r="F345" s="147" t="e">
        <f t="shared" si="136"/>
        <v>#NUM!</v>
      </c>
      <c r="G345" s="127"/>
      <c r="H345" s="40">
        <v>336</v>
      </c>
      <c r="I345" s="267">
        <f t="shared" si="146"/>
        <v>56493</v>
      </c>
      <c r="J345" s="145" t="e">
        <f t="shared" si="127"/>
        <v>#NUM!</v>
      </c>
      <c r="K345" s="146" t="e">
        <f t="shared" si="137"/>
        <v>#NUM!</v>
      </c>
      <c r="L345" s="148" t="e">
        <f t="shared" si="128"/>
        <v>#NUM!</v>
      </c>
      <c r="M345" s="147" t="e">
        <f t="shared" si="138"/>
        <v>#NUM!</v>
      </c>
      <c r="O345" s="40">
        <v>336</v>
      </c>
      <c r="P345" s="267">
        <f t="shared" si="147"/>
        <v>56493</v>
      </c>
      <c r="Q345" s="145" t="e">
        <f t="shared" si="129"/>
        <v>#NUM!</v>
      </c>
      <c r="R345" s="146" t="e">
        <f t="shared" si="139"/>
        <v>#NUM!</v>
      </c>
      <c r="S345" s="148" t="e">
        <f t="shared" si="130"/>
        <v>#NUM!</v>
      </c>
      <c r="T345" s="147" t="e">
        <f t="shared" si="140"/>
        <v>#NUM!</v>
      </c>
      <c r="V345" s="40">
        <v>336</v>
      </c>
      <c r="W345" s="267">
        <f t="shared" si="148"/>
        <v>56493</v>
      </c>
      <c r="X345" s="145" t="e">
        <f t="shared" si="131"/>
        <v>#NUM!</v>
      </c>
      <c r="Y345" s="146" t="e">
        <f t="shared" si="141"/>
        <v>#NUM!</v>
      </c>
      <c r="Z345" s="148" t="e">
        <f t="shared" si="132"/>
        <v>#NUM!</v>
      </c>
      <c r="AA345" s="147" t="e">
        <f t="shared" si="142"/>
        <v>#NUM!</v>
      </c>
      <c r="AC345" s="40">
        <v>336</v>
      </c>
      <c r="AD345" s="267">
        <f t="shared" si="149"/>
        <v>56493</v>
      </c>
      <c r="AE345" s="145" t="e">
        <f t="shared" si="133"/>
        <v>#VALUE!</v>
      </c>
      <c r="AF345" s="146" t="e">
        <f t="shared" si="143"/>
        <v>#VALUE!</v>
      </c>
      <c r="AG345" s="148" t="e">
        <f t="shared" si="134"/>
        <v>#VALUE!</v>
      </c>
      <c r="AH345" s="147" t="e">
        <f t="shared" si="144"/>
        <v>#VALUE!</v>
      </c>
    </row>
    <row r="346" spans="1:34" x14ac:dyDescent="0.45">
      <c r="A346" s="47">
        <v>337</v>
      </c>
      <c r="B346" s="34">
        <f t="shared" si="145"/>
        <v>56523</v>
      </c>
      <c r="C346" s="152" t="e">
        <f t="shared" si="125"/>
        <v>#NUM!</v>
      </c>
      <c r="D346" s="138" t="e">
        <f t="shared" si="135"/>
        <v>#NUM!</v>
      </c>
      <c r="E346" s="138" t="e">
        <f t="shared" si="126"/>
        <v>#NUM!</v>
      </c>
      <c r="F346" s="139" t="e">
        <f t="shared" si="136"/>
        <v>#NUM!</v>
      </c>
      <c r="G346" s="127"/>
      <c r="H346" s="26">
        <v>337</v>
      </c>
      <c r="I346" s="34">
        <f t="shared" si="146"/>
        <v>56523</v>
      </c>
      <c r="J346" s="137" t="e">
        <f t="shared" si="127"/>
        <v>#NUM!</v>
      </c>
      <c r="K346" s="138" t="e">
        <f t="shared" si="137"/>
        <v>#NUM!</v>
      </c>
      <c r="L346" s="140" t="e">
        <f t="shared" si="128"/>
        <v>#NUM!</v>
      </c>
      <c r="M346" s="139" t="e">
        <f t="shared" si="138"/>
        <v>#NUM!</v>
      </c>
      <c r="O346" s="26">
        <v>337</v>
      </c>
      <c r="P346" s="34">
        <f t="shared" si="147"/>
        <v>56523</v>
      </c>
      <c r="Q346" s="137" t="e">
        <f t="shared" si="129"/>
        <v>#NUM!</v>
      </c>
      <c r="R346" s="138" t="e">
        <f t="shared" si="139"/>
        <v>#NUM!</v>
      </c>
      <c r="S346" s="140" t="e">
        <f t="shared" si="130"/>
        <v>#NUM!</v>
      </c>
      <c r="T346" s="139" t="e">
        <f t="shared" si="140"/>
        <v>#NUM!</v>
      </c>
      <c r="V346" s="26">
        <v>337</v>
      </c>
      <c r="W346" s="34">
        <f t="shared" si="148"/>
        <v>56523</v>
      </c>
      <c r="X346" s="137" t="e">
        <f t="shared" si="131"/>
        <v>#NUM!</v>
      </c>
      <c r="Y346" s="138" t="e">
        <f t="shared" si="141"/>
        <v>#NUM!</v>
      </c>
      <c r="Z346" s="140" t="e">
        <f t="shared" si="132"/>
        <v>#NUM!</v>
      </c>
      <c r="AA346" s="139" t="e">
        <f t="shared" si="142"/>
        <v>#NUM!</v>
      </c>
      <c r="AC346" s="26">
        <v>337</v>
      </c>
      <c r="AD346" s="34">
        <f t="shared" si="149"/>
        <v>56523</v>
      </c>
      <c r="AE346" s="137" t="e">
        <f t="shared" si="133"/>
        <v>#VALUE!</v>
      </c>
      <c r="AF346" s="138" t="e">
        <f t="shared" si="143"/>
        <v>#VALUE!</v>
      </c>
      <c r="AG346" s="140" t="e">
        <f t="shared" si="134"/>
        <v>#VALUE!</v>
      </c>
      <c r="AH346" s="139" t="e">
        <f t="shared" si="144"/>
        <v>#VALUE!</v>
      </c>
    </row>
    <row r="347" spans="1:34" x14ac:dyDescent="0.45">
      <c r="A347" s="47">
        <v>338</v>
      </c>
      <c r="B347" s="34">
        <f t="shared" si="145"/>
        <v>56554</v>
      </c>
      <c r="C347" s="150" t="e">
        <f t="shared" si="125"/>
        <v>#NUM!</v>
      </c>
      <c r="D347" s="142" t="e">
        <f t="shared" si="135"/>
        <v>#NUM!</v>
      </c>
      <c r="E347" s="142" t="e">
        <f t="shared" si="126"/>
        <v>#NUM!</v>
      </c>
      <c r="F347" s="143" t="e">
        <f t="shared" si="136"/>
        <v>#NUM!</v>
      </c>
      <c r="G347" s="127"/>
      <c r="H347" s="33">
        <v>338</v>
      </c>
      <c r="I347" s="34">
        <f t="shared" si="146"/>
        <v>56554</v>
      </c>
      <c r="J347" s="141" t="e">
        <f t="shared" si="127"/>
        <v>#NUM!</v>
      </c>
      <c r="K347" s="142" t="e">
        <f t="shared" si="137"/>
        <v>#NUM!</v>
      </c>
      <c r="L347" s="144" t="e">
        <f t="shared" si="128"/>
        <v>#NUM!</v>
      </c>
      <c r="M347" s="143" t="e">
        <f t="shared" si="138"/>
        <v>#NUM!</v>
      </c>
      <c r="O347" s="33">
        <v>338</v>
      </c>
      <c r="P347" s="34">
        <f t="shared" si="147"/>
        <v>56554</v>
      </c>
      <c r="Q347" s="141" t="e">
        <f t="shared" si="129"/>
        <v>#NUM!</v>
      </c>
      <c r="R347" s="142" t="e">
        <f t="shared" si="139"/>
        <v>#NUM!</v>
      </c>
      <c r="S347" s="144" t="e">
        <f t="shared" si="130"/>
        <v>#NUM!</v>
      </c>
      <c r="T347" s="143" t="e">
        <f t="shared" si="140"/>
        <v>#NUM!</v>
      </c>
      <c r="V347" s="33">
        <v>338</v>
      </c>
      <c r="W347" s="34">
        <f t="shared" si="148"/>
        <v>56554</v>
      </c>
      <c r="X347" s="141" t="e">
        <f t="shared" si="131"/>
        <v>#NUM!</v>
      </c>
      <c r="Y347" s="142" t="e">
        <f t="shared" si="141"/>
        <v>#NUM!</v>
      </c>
      <c r="Z347" s="144" t="e">
        <f t="shared" si="132"/>
        <v>#NUM!</v>
      </c>
      <c r="AA347" s="143" t="e">
        <f t="shared" si="142"/>
        <v>#NUM!</v>
      </c>
      <c r="AC347" s="33">
        <v>338</v>
      </c>
      <c r="AD347" s="34">
        <f t="shared" si="149"/>
        <v>56554</v>
      </c>
      <c r="AE347" s="141" t="e">
        <f t="shared" si="133"/>
        <v>#VALUE!</v>
      </c>
      <c r="AF347" s="142" t="e">
        <f t="shared" si="143"/>
        <v>#VALUE!</v>
      </c>
      <c r="AG347" s="144" t="e">
        <f t="shared" si="134"/>
        <v>#VALUE!</v>
      </c>
      <c r="AH347" s="143" t="e">
        <f t="shared" si="144"/>
        <v>#VALUE!</v>
      </c>
    </row>
    <row r="348" spans="1:34" x14ac:dyDescent="0.45">
      <c r="A348" s="47">
        <v>339</v>
      </c>
      <c r="B348" s="34">
        <f t="shared" si="145"/>
        <v>56584</v>
      </c>
      <c r="C348" s="150" t="e">
        <f t="shared" si="125"/>
        <v>#NUM!</v>
      </c>
      <c r="D348" s="142" t="e">
        <f t="shared" si="135"/>
        <v>#NUM!</v>
      </c>
      <c r="E348" s="142" t="e">
        <f t="shared" si="126"/>
        <v>#NUM!</v>
      </c>
      <c r="F348" s="143" t="e">
        <f t="shared" si="136"/>
        <v>#NUM!</v>
      </c>
      <c r="G348" s="127"/>
      <c r="H348" s="33">
        <v>339</v>
      </c>
      <c r="I348" s="34">
        <f t="shared" si="146"/>
        <v>56584</v>
      </c>
      <c r="J348" s="141" t="e">
        <f t="shared" si="127"/>
        <v>#NUM!</v>
      </c>
      <c r="K348" s="142" t="e">
        <f t="shared" si="137"/>
        <v>#NUM!</v>
      </c>
      <c r="L348" s="144" t="e">
        <f t="shared" si="128"/>
        <v>#NUM!</v>
      </c>
      <c r="M348" s="143" t="e">
        <f t="shared" si="138"/>
        <v>#NUM!</v>
      </c>
      <c r="O348" s="33">
        <v>339</v>
      </c>
      <c r="P348" s="34">
        <f t="shared" si="147"/>
        <v>56584</v>
      </c>
      <c r="Q348" s="141" t="e">
        <f t="shared" si="129"/>
        <v>#NUM!</v>
      </c>
      <c r="R348" s="142" t="e">
        <f t="shared" si="139"/>
        <v>#NUM!</v>
      </c>
      <c r="S348" s="144" t="e">
        <f t="shared" si="130"/>
        <v>#NUM!</v>
      </c>
      <c r="T348" s="143" t="e">
        <f t="shared" si="140"/>
        <v>#NUM!</v>
      </c>
      <c r="V348" s="33">
        <v>339</v>
      </c>
      <c r="W348" s="34">
        <f t="shared" si="148"/>
        <v>56584</v>
      </c>
      <c r="X348" s="141" t="e">
        <f t="shared" si="131"/>
        <v>#NUM!</v>
      </c>
      <c r="Y348" s="142" t="e">
        <f t="shared" si="141"/>
        <v>#NUM!</v>
      </c>
      <c r="Z348" s="144" t="e">
        <f t="shared" si="132"/>
        <v>#NUM!</v>
      </c>
      <c r="AA348" s="143" t="e">
        <f t="shared" si="142"/>
        <v>#NUM!</v>
      </c>
      <c r="AC348" s="33">
        <v>339</v>
      </c>
      <c r="AD348" s="34">
        <f t="shared" si="149"/>
        <v>56584</v>
      </c>
      <c r="AE348" s="141" t="e">
        <f t="shared" si="133"/>
        <v>#VALUE!</v>
      </c>
      <c r="AF348" s="142" t="e">
        <f t="shared" si="143"/>
        <v>#VALUE!</v>
      </c>
      <c r="AG348" s="144" t="e">
        <f t="shared" si="134"/>
        <v>#VALUE!</v>
      </c>
      <c r="AH348" s="143" t="e">
        <f t="shared" si="144"/>
        <v>#VALUE!</v>
      </c>
    </row>
    <row r="349" spans="1:34" x14ac:dyDescent="0.45">
      <c r="A349" s="47">
        <v>340</v>
      </c>
      <c r="B349" s="34">
        <f t="shared" si="145"/>
        <v>56615</v>
      </c>
      <c r="C349" s="150" t="e">
        <f t="shared" si="125"/>
        <v>#NUM!</v>
      </c>
      <c r="D349" s="142" t="e">
        <f t="shared" si="135"/>
        <v>#NUM!</v>
      </c>
      <c r="E349" s="142" t="e">
        <f t="shared" si="126"/>
        <v>#NUM!</v>
      </c>
      <c r="F349" s="143" t="e">
        <f t="shared" si="136"/>
        <v>#NUM!</v>
      </c>
      <c r="G349" s="127"/>
      <c r="H349" s="33">
        <v>340</v>
      </c>
      <c r="I349" s="34">
        <f t="shared" si="146"/>
        <v>56615</v>
      </c>
      <c r="J349" s="141" t="e">
        <f t="shared" si="127"/>
        <v>#NUM!</v>
      </c>
      <c r="K349" s="142" t="e">
        <f t="shared" si="137"/>
        <v>#NUM!</v>
      </c>
      <c r="L349" s="144" t="e">
        <f t="shared" si="128"/>
        <v>#NUM!</v>
      </c>
      <c r="M349" s="143" t="e">
        <f t="shared" si="138"/>
        <v>#NUM!</v>
      </c>
      <c r="O349" s="33">
        <v>340</v>
      </c>
      <c r="P349" s="34">
        <f t="shared" si="147"/>
        <v>56615</v>
      </c>
      <c r="Q349" s="141" t="e">
        <f t="shared" si="129"/>
        <v>#NUM!</v>
      </c>
      <c r="R349" s="142" t="e">
        <f t="shared" si="139"/>
        <v>#NUM!</v>
      </c>
      <c r="S349" s="144" t="e">
        <f t="shared" si="130"/>
        <v>#NUM!</v>
      </c>
      <c r="T349" s="143" t="e">
        <f t="shared" si="140"/>
        <v>#NUM!</v>
      </c>
      <c r="V349" s="33">
        <v>340</v>
      </c>
      <c r="W349" s="34">
        <f t="shared" si="148"/>
        <v>56615</v>
      </c>
      <c r="X349" s="141" t="e">
        <f t="shared" si="131"/>
        <v>#NUM!</v>
      </c>
      <c r="Y349" s="142" t="e">
        <f t="shared" si="141"/>
        <v>#NUM!</v>
      </c>
      <c r="Z349" s="144" t="e">
        <f t="shared" si="132"/>
        <v>#NUM!</v>
      </c>
      <c r="AA349" s="143" t="e">
        <f t="shared" si="142"/>
        <v>#NUM!</v>
      </c>
      <c r="AC349" s="33">
        <v>340</v>
      </c>
      <c r="AD349" s="34">
        <f t="shared" si="149"/>
        <v>56615</v>
      </c>
      <c r="AE349" s="141" t="e">
        <f t="shared" si="133"/>
        <v>#VALUE!</v>
      </c>
      <c r="AF349" s="142" t="e">
        <f t="shared" si="143"/>
        <v>#VALUE!</v>
      </c>
      <c r="AG349" s="144" t="e">
        <f t="shared" si="134"/>
        <v>#VALUE!</v>
      </c>
      <c r="AH349" s="143" t="e">
        <f t="shared" si="144"/>
        <v>#VALUE!</v>
      </c>
    </row>
    <row r="350" spans="1:34" x14ac:dyDescent="0.45">
      <c r="A350" s="47">
        <v>341</v>
      </c>
      <c r="B350" s="34">
        <f t="shared" si="145"/>
        <v>56646</v>
      </c>
      <c r="C350" s="150" t="e">
        <f t="shared" si="125"/>
        <v>#NUM!</v>
      </c>
      <c r="D350" s="142" t="e">
        <f t="shared" si="135"/>
        <v>#NUM!</v>
      </c>
      <c r="E350" s="142" t="e">
        <f t="shared" si="126"/>
        <v>#NUM!</v>
      </c>
      <c r="F350" s="143" t="e">
        <f t="shared" si="136"/>
        <v>#NUM!</v>
      </c>
      <c r="G350" s="127"/>
      <c r="H350" s="33">
        <v>341</v>
      </c>
      <c r="I350" s="34">
        <f t="shared" si="146"/>
        <v>56646</v>
      </c>
      <c r="J350" s="141" t="e">
        <f t="shared" si="127"/>
        <v>#NUM!</v>
      </c>
      <c r="K350" s="142" t="e">
        <f t="shared" si="137"/>
        <v>#NUM!</v>
      </c>
      <c r="L350" s="144" t="e">
        <f t="shared" si="128"/>
        <v>#NUM!</v>
      </c>
      <c r="M350" s="143" t="e">
        <f t="shared" si="138"/>
        <v>#NUM!</v>
      </c>
      <c r="O350" s="33">
        <v>341</v>
      </c>
      <c r="P350" s="34">
        <f t="shared" si="147"/>
        <v>56646</v>
      </c>
      <c r="Q350" s="141" t="e">
        <f t="shared" si="129"/>
        <v>#NUM!</v>
      </c>
      <c r="R350" s="142" t="e">
        <f t="shared" si="139"/>
        <v>#NUM!</v>
      </c>
      <c r="S350" s="144" t="e">
        <f t="shared" si="130"/>
        <v>#NUM!</v>
      </c>
      <c r="T350" s="143" t="e">
        <f t="shared" si="140"/>
        <v>#NUM!</v>
      </c>
      <c r="V350" s="33">
        <v>341</v>
      </c>
      <c r="W350" s="34">
        <f t="shared" si="148"/>
        <v>56646</v>
      </c>
      <c r="X350" s="141" t="e">
        <f t="shared" si="131"/>
        <v>#NUM!</v>
      </c>
      <c r="Y350" s="142" t="e">
        <f t="shared" si="141"/>
        <v>#NUM!</v>
      </c>
      <c r="Z350" s="144" t="e">
        <f t="shared" si="132"/>
        <v>#NUM!</v>
      </c>
      <c r="AA350" s="143" t="e">
        <f t="shared" si="142"/>
        <v>#NUM!</v>
      </c>
      <c r="AC350" s="33">
        <v>341</v>
      </c>
      <c r="AD350" s="34">
        <f t="shared" si="149"/>
        <v>56646</v>
      </c>
      <c r="AE350" s="141" t="e">
        <f t="shared" si="133"/>
        <v>#VALUE!</v>
      </c>
      <c r="AF350" s="142" t="e">
        <f t="shared" si="143"/>
        <v>#VALUE!</v>
      </c>
      <c r="AG350" s="144" t="e">
        <f t="shared" si="134"/>
        <v>#VALUE!</v>
      </c>
      <c r="AH350" s="143" t="e">
        <f t="shared" si="144"/>
        <v>#VALUE!</v>
      </c>
    </row>
    <row r="351" spans="1:34" x14ac:dyDescent="0.45">
      <c r="A351" s="47">
        <v>342</v>
      </c>
      <c r="B351" s="34">
        <f t="shared" si="145"/>
        <v>56674</v>
      </c>
      <c r="C351" s="150" t="e">
        <f t="shared" si="125"/>
        <v>#NUM!</v>
      </c>
      <c r="D351" s="142" t="e">
        <f t="shared" si="135"/>
        <v>#NUM!</v>
      </c>
      <c r="E351" s="142" t="e">
        <f t="shared" si="126"/>
        <v>#NUM!</v>
      </c>
      <c r="F351" s="143" t="e">
        <f t="shared" si="136"/>
        <v>#NUM!</v>
      </c>
      <c r="G351" s="127"/>
      <c r="H351" s="33">
        <v>342</v>
      </c>
      <c r="I351" s="34">
        <f t="shared" si="146"/>
        <v>56674</v>
      </c>
      <c r="J351" s="141" t="e">
        <f t="shared" si="127"/>
        <v>#NUM!</v>
      </c>
      <c r="K351" s="142" t="e">
        <f t="shared" si="137"/>
        <v>#NUM!</v>
      </c>
      <c r="L351" s="144" t="e">
        <f t="shared" si="128"/>
        <v>#NUM!</v>
      </c>
      <c r="M351" s="143" t="e">
        <f t="shared" si="138"/>
        <v>#NUM!</v>
      </c>
      <c r="O351" s="33">
        <v>342</v>
      </c>
      <c r="P351" s="34">
        <f t="shared" si="147"/>
        <v>56674</v>
      </c>
      <c r="Q351" s="141" t="e">
        <f t="shared" si="129"/>
        <v>#NUM!</v>
      </c>
      <c r="R351" s="142" t="e">
        <f t="shared" si="139"/>
        <v>#NUM!</v>
      </c>
      <c r="S351" s="144" t="e">
        <f t="shared" si="130"/>
        <v>#NUM!</v>
      </c>
      <c r="T351" s="143" t="e">
        <f t="shared" si="140"/>
        <v>#NUM!</v>
      </c>
      <c r="V351" s="33">
        <v>342</v>
      </c>
      <c r="W351" s="34">
        <f t="shared" si="148"/>
        <v>56674</v>
      </c>
      <c r="X351" s="141" t="e">
        <f t="shared" si="131"/>
        <v>#NUM!</v>
      </c>
      <c r="Y351" s="142" t="e">
        <f t="shared" si="141"/>
        <v>#NUM!</v>
      </c>
      <c r="Z351" s="144" t="e">
        <f t="shared" si="132"/>
        <v>#NUM!</v>
      </c>
      <c r="AA351" s="143" t="e">
        <f t="shared" si="142"/>
        <v>#NUM!</v>
      </c>
      <c r="AC351" s="33">
        <v>342</v>
      </c>
      <c r="AD351" s="34">
        <f t="shared" si="149"/>
        <v>56674</v>
      </c>
      <c r="AE351" s="141" t="e">
        <f t="shared" si="133"/>
        <v>#VALUE!</v>
      </c>
      <c r="AF351" s="142" t="e">
        <f t="shared" si="143"/>
        <v>#VALUE!</v>
      </c>
      <c r="AG351" s="144" t="e">
        <f t="shared" si="134"/>
        <v>#VALUE!</v>
      </c>
      <c r="AH351" s="143" t="e">
        <f t="shared" si="144"/>
        <v>#VALUE!</v>
      </c>
    </row>
    <row r="352" spans="1:34" x14ac:dyDescent="0.45">
      <c r="A352" s="47">
        <v>343</v>
      </c>
      <c r="B352" s="34">
        <f t="shared" si="145"/>
        <v>56705</v>
      </c>
      <c r="C352" s="150" t="e">
        <f t="shared" si="125"/>
        <v>#NUM!</v>
      </c>
      <c r="D352" s="142" t="e">
        <f t="shared" si="135"/>
        <v>#NUM!</v>
      </c>
      <c r="E352" s="142" t="e">
        <f t="shared" si="126"/>
        <v>#NUM!</v>
      </c>
      <c r="F352" s="143" t="e">
        <f t="shared" si="136"/>
        <v>#NUM!</v>
      </c>
      <c r="G352" s="127"/>
      <c r="H352" s="33">
        <v>343</v>
      </c>
      <c r="I352" s="34">
        <f t="shared" si="146"/>
        <v>56705</v>
      </c>
      <c r="J352" s="141" t="e">
        <f t="shared" si="127"/>
        <v>#NUM!</v>
      </c>
      <c r="K352" s="142" t="e">
        <f t="shared" si="137"/>
        <v>#NUM!</v>
      </c>
      <c r="L352" s="144" t="e">
        <f t="shared" si="128"/>
        <v>#NUM!</v>
      </c>
      <c r="M352" s="143" t="e">
        <f t="shared" si="138"/>
        <v>#NUM!</v>
      </c>
      <c r="O352" s="33">
        <v>343</v>
      </c>
      <c r="P352" s="34">
        <f t="shared" si="147"/>
        <v>56705</v>
      </c>
      <c r="Q352" s="141" t="e">
        <f t="shared" si="129"/>
        <v>#NUM!</v>
      </c>
      <c r="R352" s="142" t="e">
        <f t="shared" si="139"/>
        <v>#NUM!</v>
      </c>
      <c r="S352" s="144" t="e">
        <f t="shared" si="130"/>
        <v>#NUM!</v>
      </c>
      <c r="T352" s="143" t="e">
        <f t="shared" si="140"/>
        <v>#NUM!</v>
      </c>
      <c r="V352" s="33">
        <v>343</v>
      </c>
      <c r="W352" s="34">
        <f t="shared" si="148"/>
        <v>56705</v>
      </c>
      <c r="X352" s="141" t="e">
        <f t="shared" si="131"/>
        <v>#NUM!</v>
      </c>
      <c r="Y352" s="142" t="e">
        <f t="shared" si="141"/>
        <v>#NUM!</v>
      </c>
      <c r="Z352" s="144" t="e">
        <f t="shared" si="132"/>
        <v>#NUM!</v>
      </c>
      <c r="AA352" s="143" t="e">
        <f t="shared" si="142"/>
        <v>#NUM!</v>
      </c>
      <c r="AC352" s="33">
        <v>343</v>
      </c>
      <c r="AD352" s="34">
        <f t="shared" si="149"/>
        <v>56705</v>
      </c>
      <c r="AE352" s="141" t="e">
        <f t="shared" si="133"/>
        <v>#VALUE!</v>
      </c>
      <c r="AF352" s="142" t="e">
        <f t="shared" si="143"/>
        <v>#VALUE!</v>
      </c>
      <c r="AG352" s="144" t="e">
        <f t="shared" si="134"/>
        <v>#VALUE!</v>
      </c>
      <c r="AH352" s="143" t="e">
        <f t="shared" si="144"/>
        <v>#VALUE!</v>
      </c>
    </row>
    <row r="353" spans="1:34" x14ac:dyDescent="0.45">
      <c r="A353" s="47">
        <v>344</v>
      </c>
      <c r="B353" s="34">
        <f t="shared" si="145"/>
        <v>56735</v>
      </c>
      <c r="C353" s="150" t="e">
        <f t="shared" si="125"/>
        <v>#NUM!</v>
      </c>
      <c r="D353" s="142" t="e">
        <f t="shared" si="135"/>
        <v>#NUM!</v>
      </c>
      <c r="E353" s="142" t="e">
        <f t="shared" si="126"/>
        <v>#NUM!</v>
      </c>
      <c r="F353" s="143" t="e">
        <f t="shared" si="136"/>
        <v>#NUM!</v>
      </c>
      <c r="G353" s="127"/>
      <c r="H353" s="33">
        <v>344</v>
      </c>
      <c r="I353" s="34">
        <f t="shared" si="146"/>
        <v>56735</v>
      </c>
      <c r="J353" s="141" t="e">
        <f t="shared" si="127"/>
        <v>#NUM!</v>
      </c>
      <c r="K353" s="142" t="e">
        <f t="shared" si="137"/>
        <v>#NUM!</v>
      </c>
      <c r="L353" s="144" t="e">
        <f t="shared" si="128"/>
        <v>#NUM!</v>
      </c>
      <c r="M353" s="143" t="e">
        <f t="shared" si="138"/>
        <v>#NUM!</v>
      </c>
      <c r="O353" s="33">
        <v>344</v>
      </c>
      <c r="P353" s="34">
        <f t="shared" si="147"/>
        <v>56735</v>
      </c>
      <c r="Q353" s="141" t="e">
        <f t="shared" si="129"/>
        <v>#NUM!</v>
      </c>
      <c r="R353" s="142" t="e">
        <f t="shared" si="139"/>
        <v>#NUM!</v>
      </c>
      <c r="S353" s="144" t="e">
        <f t="shared" si="130"/>
        <v>#NUM!</v>
      </c>
      <c r="T353" s="143" t="e">
        <f t="shared" si="140"/>
        <v>#NUM!</v>
      </c>
      <c r="V353" s="33">
        <v>344</v>
      </c>
      <c r="W353" s="34">
        <f t="shared" si="148"/>
        <v>56735</v>
      </c>
      <c r="X353" s="141" t="e">
        <f t="shared" si="131"/>
        <v>#NUM!</v>
      </c>
      <c r="Y353" s="142" t="e">
        <f t="shared" si="141"/>
        <v>#NUM!</v>
      </c>
      <c r="Z353" s="144" t="e">
        <f t="shared" si="132"/>
        <v>#NUM!</v>
      </c>
      <c r="AA353" s="143" t="e">
        <f t="shared" si="142"/>
        <v>#NUM!</v>
      </c>
      <c r="AC353" s="33">
        <v>344</v>
      </c>
      <c r="AD353" s="34">
        <f t="shared" si="149"/>
        <v>56735</v>
      </c>
      <c r="AE353" s="141" t="e">
        <f t="shared" si="133"/>
        <v>#VALUE!</v>
      </c>
      <c r="AF353" s="142" t="e">
        <f t="shared" si="143"/>
        <v>#VALUE!</v>
      </c>
      <c r="AG353" s="144" t="e">
        <f t="shared" si="134"/>
        <v>#VALUE!</v>
      </c>
      <c r="AH353" s="143" t="e">
        <f t="shared" si="144"/>
        <v>#VALUE!</v>
      </c>
    </row>
    <row r="354" spans="1:34" x14ac:dyDescent="0.45">
      <c r="A354" s="47">
        <v>345</v>
      </c>
      <c r="B354" s="34">
        <f t="shared" si="145"/>
        <v>56766</v>
      </c>
      <c r="C354" s="150" t="e">
        <f t="shared" si="125"/>
        <v>#NUM!</v>
      </c>
      <c r="D354" s="142" t="e">
        <f t="shared" si="135"/>
        <v>#NUM!</v>
      </c>
      <c r="E354" s="142" t="e">
        <f t="shared" si="126"/>
        <v>#NUM!</v>
      </c>
      <c r="F354" s="143" t="e">
        <f t="shared" si="136"/>
        <v>#NUM!</v>
      </c>
      <c r="G354" s="127"/>
      <c r="H354" s="33">
        <v>345</v>
      </c>
      <c r="I354" s="34">
        <f t="shared" si="146"/>
        <v>56766</v>
      </c>
      <c r="J354" s="141" t="e">
        <f t="shared" si="127"/>
        <v>#NUM!</v>
      </c>
      <c r="K354" s="142" t="e">
        <f t="shared" si="137"/>
        <v>#NUM!</v>
      </c>
      <c r="L354" s="144" t="e">
        <f t="shared" si="128"/>
        <v>#NUM!</v>
      </c>
      <c r="M354" s="143" t="e">
        <f t="shared" si="138"/>
        <v>#NUM!</v>
      </c>
      <c r="O354" s="33">
        <v>345</v>
      </c>
      <c r="P354" s="34">
        <f t="shared" si="147"/>
        <v>56766</v>
      </c>
      <c r="Q354" s="141" t="e">
        <f t="shared" si="129"/>
        <v>#NUM!</v>
      </c>
      <c r="R354" s="142" t="e">
        <f t="shared" si="139"/>
        <v>#NUM!</v>
      </c>
      <c r="S354" s="144" t="e">
        <f t="shared" si="130"/>
        <v>#NUM!</v>
      </c>
      <c r="T354" s="143" t="e">
        <f t="shared" si="140"/>
        <v>#NUM!</v>
      </c>
      <c r="V354" s="33">
        <v>345</v>
      </c>
      <c r="W354" s="34">
        <f t="shared" si="148"/>
        <v>56766</v>
      </c>
      <c r="X354" s="141" t="e">
        <f t="shared" si="131"/>
        <v>#NUM!</v>
      </c>
      <c r="Y354" s="142" t="e">
        <f t="shared" si="141"/>
        <v>#NUM!</v>
      </c>
      <c r="Z354" s="144" t="e">
        <f t="shared" si="132"/>
        <v>#NUM!</v>
      </c>
      <c r="AA354" s="143" t="e">
        <f t="shared" si="142"/>
        <v>#NUM!</v>
      </c>
      <c r="AC354" s="33">
        <v>345</v>
      </c>
      <c r="AD354" s="34">
        <f t="shared" si="149"/>
        <v>56766</v>
      </c>
      <c r="AE354" s="141" t="e">
        <f t="shared" si="133"/>
        <v>#VALUE!</v>
      </c>
      <c r="AF354" s="142" t="e">
        <f t="shared" si="143"/>
        <v>#VALUE!</v>
      </c>
      <c r="AG354" s="144" t="e">
        <f t="shared" si="134"/>
        <v>#VALUE!</v>
      </c>
      <c r="AH354" s="143" t="e">
        <f t="shared" si="144"/>
        <v>#VALUE!</v>
      </c>
    </row>
    <row r="355" spans="1:34" x14ac:dyDescent="0.45">
      <c r="A355" s="47">
        <v>346</v>
      </c>
      <c r="B355" s="34">
        <f t="shared" si="145"/>
        <v>56796</v>
      </c>
      <c r="C355" s="150" t="e">
        <f t="shared" si="125"/>
        <v>#NUM!</v>
      </c>
      <c r="D355" s="142" t="e">
        <f t="shared" si="135"/>
        <v>#NUM!</v>
      </c>
      <c r="E355" s="142" t="e">
        <f t="shared" si="126"/>
        <v>#NUM!</v>
      </c>
      <c r="F355" s="143" t="e">
        <f t="shared" si="136"/>
        <v>#NUM!</v>
      </c>
      <c r="G355" s="127"/>
      <c r="H355" s="33">
        <v>346</v>
      </c>
      <c r="I355" s="34">
        <f t="shared" si="146"/>
        <v>56796</v>
      </c>
      <c r="J355" s="141" t="e">
        <f t="shared" si="127"/>
        <v>#NUM!</v>
      </c>
      <c r="K355" s="142" t="e">
        <f t="shared" si="137"/>
        <v>#NUM!</v>
      </c>
      <c r="L355" s="144" t="e">
        <f t="shared" si="128"/>
        <v>#NUM!</v>
      </c>
      <c r="M355" s="143" t="e">
        <f t="shared" si="138"/>
        <v>#NUM!</v>
      </c>
      <c r="O355" s="33">
        <v>346</v>
      </c>
      <c r="P355" s="34">
        <f t="shared" si="147"/>
        <v>56796</v>
      </c>
      <c r="Q355" s="141" t="e">
        <f t="shared" si="129"/>
        <v>#NUM!</v>
      </c>
      <c r="R355" s="142" t="e">
        <f t="shared" si="139"/>
        <v>#NUM!</v>
      </c>
      <c r="S355" s="144" t="e">
        <f t="shared" si="130"/>
        <v>#NUM!</v>
      </c>
      <c r="T355" s="143" t="e">
        <f t="shared" si="140"/>
        <v>#NUM!</v>
      </c>
      <c r="V355" s="33">
        <v>346</v>
      </c>
      <c r="W355" s="34">
        <f t="shared" si="148"/>
        <v>56796</v>
      </c>
      <c r="X355" s="141" t="e">
        <f t="shared" si="131"/>
        <v>#NUM!</v>
      </c>
      <c r="Y355" s="142" t="e">
        <f t="shared" si="141"/>
        <v>#NUM!</v>
      </c>
      <c r="Z355" s="144" t="e">
        <f t="shared" si="132"/>
        <v>#NUM!</v>
      </c>
      <c r="AA355" s="143" t="e">
        <f t="shared" si="142"/>
        <v>#NUM!</v>
      </c>
      <c r="AC355" s="33">
        <v>346</v>
      </c>
      <c r="AD355" s="34">
        <f t="shared" si="149"/>
        <v>56796</v>
      </c>
      <c r="AE355" s="141" t="e">
        <f t="shared" si="133"/>
        <v>#VALUE!</v>
      </c>
      <c r="AF355" s="142" t="e">
        <f t="shared" si="143"/>
        <v>#VALUE!</v>
      </c>
      <c r="AG355" s="144" t="e">
        <f t="shared" si="134"/>
        <v>#VALUE!</v>
      </c>
      <c r="AH355" s="143" t="e">
        <f t="shared" si="144"/>
        <v>#VALUE!</v>
      </c>
    </row>
    <row r="356" spans="1:34" x14ac:dyDescent="0.45">
      <c r="A356" s="47">
        <v>347</v>
      </c>
      <c r="B356" s="34">
        <f t="shared" si="145"/>
        <v>56827</v>
      </c>
      <c r="C356" s="150" t="e">
        <f t="shared" si="125"/>
        <v>#NUM!</v>
      </c>
      <c r="D356" s="142" t="e">
        <f t="shared" si="135"/>
        <v>#NUM!</v>
      </c>
      <c r="E356" s="142" t="e">
        <f t="shared" si="126"/>
        <v>#NUM!</v>
      </c>
      <c r="F356" s="143" t="e">
        <f t="shared" si="136"/>
        <v>#NUM!</v>
      </c>
      <c r="G356" s="127"/>
      <c r="H356" s="33">
        <v>347</v>
      </c>
      <c r="I356" s="34">
        <f t="shared" si="146"/>
        <v>56827</v>
      </c>
      <c r="J356" s="141" t="e">
        <f t="shared" si="127"/>
        <v>#NUM!</v>
      </c>
      <c r="K356" s="142" t="e">
        <f t="shared" si="137"/>
        <v>#NUM!</v>
      </c>
      <c r="L356" s="144" t="e">
        <f t="shared" si="128"/>
        <v>#NUM!</v>
      </c>
      <c r="M356" s="143" t="e">
        <f t="shared" si="138"/>
        <v>#NUM!</v>
      </c>
      <c r="O356" s="33">
        <v>347</v>
      </c>
      <c r="P356" s="34">
        <f t="shared" si="147"/>
        <v>56827</v>
      </c>
      <c r="Q356" s="141" t="e">
        <f t="shared" si="129"/>
        <v>#NUM!</v>
      </c>
      <c r="R356" s="142" t="e">
        <f t="shared" si="139"/>
        <v>#NUM!</v>
      </c>
      <c r="S356" s="144" t="e">
        <f t="shared" si="130"/>
        <v>#NUM!</v>
      </c>
      <c r="T356" s="143" t="e">
        <f t="shared" si="140"/>
        <v>#NUM!</v>
      </c>
      <c r="V356" s="33">
        <v>347</v>
      </c>
      <c r="W356" s="34">
        <f t="shared" si="148"/>
        <v>56827</v>
      </c>
      <c r="X356" s="141" t="e">
        <f t="shared" si="131"/>
        <v>#NUM!</v>
      </c>
      <c r="Y356" s="142" t="e">
        <f t="shared" si="141"/>
        <v>#NUM!</v>
      </c>
      <c r="Z356" s="144" t="e">
        <f t="shared" si="132"/>
        <v>#NUM!</v>
      </c>
      <c r="AA356" s="143" t="e">
        <f t="shared" si="142"/>
        <v>#NUM!</v>
      </c>
      <c r="AC356" s="33">
        <v>347</v>
      </c>
      <c r="AD356" s="34">
        <f t="shared" si="149"/>
        <v>56827</v>
      </c>
      <c r="AE356" s="141" t="e">
        <f t="shared" si="133"/>
        <v>#VALUE!</v>
      </c>
      <c r="AF356" s="142" t="e">
        <f t="shared" si="143"/>
        <v>#VALUE!</v>
      </c>
      <c r="AG356" s="144" t="e">
        <f t="shared" si="134"/>
        <v>#VALUE!</v>
      </c>
      <c r="AH356" s="143" t="e">
        <f t="shared" si="144"/>
        <v>#VALUE!</v>
      </c>
    </row>
    <row r="357" spans="1:34" ht="14.65" thickBot="1" x14ac:dyDescent="0.5">
      <c r="A357" s="750">
        <v>348</v>
      </c>
      <c r="B357" s="267">
        <f t="shared" si="145"/>
        <v>56858</v>
      </c>
      <c r="C357" s="151" t="e">
        <f t="shared" si="125"/>
        <v>#NUM!</v>
      </c>
      <c r="D357" s="146" t="e">
        <f t="shared" si="135"/>
        <v>#NUM!</v>
      </c>
      <c r="E357" s="146" t="e">
        <f t="shared" si="126"/>
        <v>#NUM!</v>
      </c>
      <c r="F357" s="147" t="e">
        <f t="shared" si="136"/>
        <v>#NUM!</v>
      </c>
      <c r="G357" s="127"/>
      <c r="H357" s="40">
        <v>348</v>
      </c>
      <c r="I357" s="267">
        <f t="shared" si="146"/>
        <v>56858</v>
      </c>
      <c r="J357" s="145" t="e">
        <f t="shared" si="127"/>
        <v>#NUM!</v>
      </c>
      <c r="K357" s="146" t="e">
        <f t="shared" si="137"/>
        <v>#NUM!</v>
      </c>
      <c r="L357" s="148" t="e">
        <f t="shared" si="128"/>
        <v>#NUM!</v>
      </c>
      <c r="M357" s="147" t="e">
        <f t="shared" si="138"/>
        <v>#NUM!</v>
      </c>
      <c r="O357" s="40">
        <v>348</v>
      </c>
      <c r="P357" s="267">
        <f t="shared" si="147"/>
        <v>56858</v>
      </c>
      <c r="Q357" s="145" t="e">
        <f t="shared" si="129"/>
        <v>#NUM!</v>
      </c>
      <c r="R357" s="146" t="e">
        <f t="shared" si="139"/>
        <v>#NUM!</v>
      </c>
      <c r="S357" s="148" t="e">
        <f t="shared" si="130"/>
        <v>#NUM!</v>
      </c>
      <c r="T357" s="147" t="e">
        <f t="shared" si="140"/>
        <v>#NUM!</v>
      </c>
      <c r="V357" s="40">
        <v>348</v>
      </c>
      <c r="W357" s="267">
        <f t="shared" si="148"/>
        <v>56858</v>
      </c>
      <c r="X357" s="145" t="e">
        <f t="shared" si="131"/>
        <v>#NUM!</v>
      </c>
      <c r="Y357" s="146" t="e">
        <f t="shared" si="141"/>
        <v>#NUM!</v>
      </c>
      <c r="Z357" s="148" t="e">
        <f t="shared" si="132"/>
        <v>#NUM!</v>
      </c>
      <c r="AA357" s="147" t="e">
        <f t="shared" si="142"/>
        <v>#NUM!</v>
      </c>
      <c r="AC357" s="40">
        <v>348</v>
      </c>
      <c r="AD357" s="267">
        <f t="shared" si="149"/>
        <v>56858</v>
      </c>
      <c r="AE357" s="145" t="e">
        <f t="shared" si="133"/>
        <v>#VALUE!</v>
      </c>
      <c r="AF357" s="146" t="e">
        <f t="shared" si="143"/>
        <v>#VALUE!</v>
      </c>
      <c r="AG357" s="148" t="e">
        <f t="shared" si="134"/>
        <v>#VALUE!</v>
      </c>
      <c r="AH357" s="147" t="e">
        <f t="shared" si="144"/>
        <v>#VALUE!</v>
      </c>
    </row>
    <row r="358" spans="1:34" x14ac:dyDescent="0.45">
      <c r="A358" s="47">
        <v>349</v>
      </c>
      <c r="B358" s="34">
        <f t="shared" si="145"/>
        <v>56888</v>
      </c>
      <c r="C358" s="152" t="e">
        <f t="shared" si="125"/>
        <v>#NUM!</v>
      </c>
      <c r="D358" s="138" t="e">
        <f t="shared" si="135"/>
        <v>#NUM!</v>
      </c>
      <c r="E358" s="138" t="e">
        <f t="shared" si="126"/>
        <v>#NUM!</v>
      </c>
      <c r="F358" s="139" t="e">
        <f t="shared" si="136"/>
        <v>#NUM!</v>
      </c>
      <c r="G358" s="127"/>
      <c r="H358" s="26">
        <v>349</v>
      </c>
      <c r="I358" s="34">
        <f t="shared" si="146"/>
        <v>56888</v>
      </c>
      <c r="J358" s="137" t="e">
        <f t="shared" si="127"/>
        <v>#NUM!</v>
      </c>
      <c r="K358" s="138" t="e">
        <f t="shared" si="137"/>
        <v>#NUM!</v>
      </c>
      <c r="L358" s="140" t="e">
        <f t="shared" si="128"/>
        <v>#NUM!</v>
      </c>
      <c r="M358" s="139" t="e">
        <f t="shared" si="138"/>
        <v>#NUM!</v>
      </c>
      <c r="O358" s="26">
        <v>349</v>
      </c>
      <c r="P358" s="34">
        <f t="shared" si="147"/>
        <v>56888</v>
      </c>
      <c r="Q358" s="137" t="e">
        <f t="shared" si="129"/>
        <v>#NUM!</v>
      </c>
      <c r="R358" s="138" t="e">
        <f t="shared" si="139"/>
        <v>#NUM!</v>
      </c>
      <c r="S358" s="140" t="e">
        <f t="shared" si="130"/>
        <v>#NUM!</v>
      </c>
      <c r="T358" s="139" t="e">
        <f t="shared" si="140"/>
        <v>#NUM!</v>
      </c>
      <c r="V358" s="26">
        <v>349</v>
      </c>
      <c r="W358" s="34">
        <f t="shared" si="148"/>
        <v>56888</v>
      </c>
      <c r="X358" s="137" t="e">
        <f t="shared" si="131"/>
        <v>#NUM!</v>
      </c>
      <c r="Y358" s="138" t="e">
        <f t="shared" si="141"/>
        <v>#NUM!</v>
      </c>
      <c r="Z358" s="140" t="e">
        <f t="shared" si="132"/>
        <v>#NUM!</v>
      </c>
      <c r="AA358" s="139" t="e">
        <f t="shared" si="142"/>
        <v>#NUM!</v>
      </c>
      <c r="AC358" s="26">
        <v>349</v>
      </c>
      <c r="AD358" s="34">
        <f t="shared" si="149"/>
        <v>56888</v>
      </c>
      <c r="AE358" s="137" t="e">
        <f t="shared" si="133"/>
        <v>#VALUE!</v>
      </c>
      <c r="AF358" s="138" t="e">
        <f t="shared" si="143"/>
        <v>#VALUE!</v>
      </c>
      <c r="AG358" s="140" t="e">
        <f t="shared" si="134"/>
        <v>#VALUE!</v>
      </c>
      <c r="AH358" s="139" t="e">
        <f t="shared" si="144"/>
        <v>#VALUE!</v>
      </c>
    </row>
    <row r="359" spans="1:34" x14ac:dyDescent="0.45">
      <c r="A359" s="47">
        <v>350</v>
      </c>
      <c r="B359" s="34">
        <f t="shared" si="145"/>
        <v>56919</v>
      </c>
      <c r="C359" s="150" t="e">
        <f t="shared" si="125"/>
        <v>#NUM!</v>
      </c>
      <c r="D359" s="142" t="e">
        <f t="shared" si="135"/>
        <v>#NUM!</v>
      </c>
      <c r="E359" s="142" t="e">
        <f t="shared" si="126"/>
        <v>#NUM!</v>
      </c>
      <c r="F359" s="143" t="e">
        <f t="shared" si="136"/>
        <v>#NUM!</v>
      </c>
      <c r="G359" s="127"/>
      <c r="H359" s="33">
        <v>350</v>
      </c>
      <c r="I359" s="34">
        <f t="shared" si="146"/>
        <v>56919</v>
      </c>
      <c r="J359" s="141" t="e">
        <f t="shared" si="127"/>
        <v>#NUM!</v>
      </c>
      <c r="K359" s="142" t="e">
        <f t="shared" si="137"/>
        <v>#NUM!</v>
      </c>
      <c r="L359" s="144" t="e">
        <f t="shared" si="128"/>
        <v>#NUM!</v>
      </c>
      <c r="M359" s="143" t="e">
        <f t="shared" si="138"/>
        <v>#NUM!</v>
      </c>
      <c r="O359" s="33">
        <v>350</v>
      </c>
      <c r="P359" s="34">
        <f t="shared" si="147"/>
        <v>56919</v>
      </c>
      <c r="Q359" s="141" t="e">
        <f t="shared" si="129"/>
        <v>#NUM!</v>
      </c>
      <c r="R359" s="142" t="e">
        <f t="shared" si="139"/>
        <v>#NUM!</v>
      </c>
      <c r="S359" s="144" t="e">
        <f t="shared" si="130"/>
        <v>#NUM!</v>
      </c>
      <c r="T359" s="143" t="e">
        <f t="shared" si="140"/>
        <v>#NUM!</v>
      </c>
      <c r="V359" s="33">
        <v>350</v>
      </c>
      <c r="W359" s="34">
        <f t="shared" si="148"/>
        <v>56919</v>
      </c>
      <c r="X359" s="141" t="e">
        <f t="shared" si="131"/>
        <v>#NUM!</v>
      </c>
      <c r="Y359" s="142" t="e">
        <f t="shared" si="141"/>
        <v>#NUM!</v>
      </c>
      <c r="Z359" s="144" t="e">
        <f t="shared" si="132"/>
        <v>#NUM!</v>
      </c>
      <c r="AA359" s="143" t="e">
        <f t="shared" si="142"/>
        <v>#NUM!</v>
      </c>
      <c r="AC359" s="33">
        <v>350</v>
      </c>
      <c r="AD359" s="34">
        <f t="shared" si="149"/>
        <v>56919</v>
      </c>
      <c r="AE359" s="141" t="e">
        <f t="shared" si="133"/>
        <v>#VALUE!</v>
      </c>
      <c r="AF359" s="142" t="e">
        <f t="shared" si="143"/>
        <v>#VALUE!</v>
      </c>
      <c r="AG359" s="144" t="e">
        <f t="shared" si="134"/>
        <v>#VALUE!</v>
      </c>
      <c r="AH359" s="143" t="e">
        <f t="shared" si="144"/>
        <v>#VALUE!</v>
      </c>
    </row>
    <row r="360" spans="1:34" x14ac:dyDescent="0.45">
      <c r="A360" s="47">
        <v>351</v>
      </c>
      <c r="B360" s="34">
        <f t="shared" si="145"/>
        <v>56949</v>
      </c>
      <c r="C360" s="150" t="e">
        <f t="shared" si="125"/>
        <v>#NUM!</v>
      </c>
      <c r="D360" s="142" t="e">
        <f t="shared" si="135"/>
        <v>#NUM!</v>
      </c>
      <c r="E360" s="142" t="e">
        <f t="shared" si="126"/>
        <v>#NUM!</v>
      </c>
      <c r="F360" s="143" t="e">
        <f t="shared" si="136"/>
        <v>#NUM!</v>
      </c>
      <c r="G360" s="127"/>
      <c r="H360" s="33">
        <v>351</v>
      </c>
      <c r="I360" s="34">
        <f t="shared" si="146"/>
        <v>56949</v>
      </c>
      <c r="J360" s="141" t="e">
        <f t="shared" si="127"/>
        <v>#NUM!</v>
      </c>
      <c r="K360" s="142" t="e">
        <f t="shared" si="137"/>
        <v>#NUM!</v>
      </c>
      <c r="L360" s="144" t="e">
        <f t="shared" si="128"/>
        <v>#NUM!</v>
      </c>
      <c r="M360" s="143" t="e">
        <f t="shared" si="138"/>
        <v>#NUM!</v>
      </c>
      <c r="O360" s="33">
        <v>351</v>
      </c>
      <c r="P360" s="34">
        <f t="shared" si="147"/>
        <v>56949</v>
      </c>
      <c r="Q360" s="141" t="e">
        <f t="shared" si="129"/>
        <v>#NUM!</v>
      </c>
      <c r="R360" s="142" t="e">
        <f t="shared" si="139"/>
        <v>#NUM!</v>
      </c>
      <c r="S360" s="144" t="e">
        <f t="shared" si="130"/>
        <v>#NUM!</v>
      </c>
      <c r="T360" s="143" t="e">
        <f t="shared" si="140"/>
        <v>#NUM!</v>
      </c>
      <c r="V360" s="33">
        <v>351</v>
      </c>
      <c r="W360" s="34">
        <f t="shared" si="148"/>
        <v>56949</v>
      </c>
      <c r="X360" s="141" t="e">
        <f t="shared" si="131"/>
        <v>#NUM!</v>
      </c>
      <c r="Y360" s="142" t="e">
        <f t="shared" si="141"/>
        <v>#NUM!</v>
      </c>
      <c r="Z360" s="144" t="e">
        <f t="shared" si="132"/>
        <v>#NUM!</v>
      </c>
      <c r="AA360" s="143" t="e">
        <f t="shared" si="142"/>
        <v>#NUM!</v>
      </c>
      <c r="AC360" s="33">
        <v>351</v>
      </c>
      <c r="AD360" s="34">
        <f t="shared" si="149"/>
        <v>56949</v>
      </c>
      <c r="AE360" s="141" t="e">
        <f t="shared" si="133"/>
        <v>#VALUE!</v>
      </c>
      <c r="AF360" s="142" t="e">
        <f t="shared" si="143"/>
        <v>#VALUE!</v>
      </c>
      <c r="AG360" s="144" t="e">
        <f t="shared" si="134"/>
        <v>#VALUE!</v>
      </c>
      <c r="AH360" s="143" t="e">
        <f t="shared" si="144"/>
        <v>#VALUE!</v>
      </c>
    </row>
    <row r="361" spans="1:34" x14ac:dyDescent="0.45">
      <c r="A361" s="47">
        <v>352</v>
      </c>
      <c r="B361" s="34">
        <f t="shared" si="145"/>
        <v>56980</v>
      </c>
      <c r="C361" s="150" t="e">
        <f t="shared" si="125"/>
        <v>#NUM!</v>
      </c>
      <c r="D361" s="142" t="e">
        <f t="shared" si="135"/>
        <v>#NUM!</v>
      </c>
      <c r="E361" s="142" t="e">
        <f t="shared" si="126"/>
        <v>#NUM!</v>
      </c>
      <c r="F361" s="143" t="e">
        <f t="shared" si="136"/>
        <v>#NUM!</v>
      </c>
      <c r="G361" s="127"/>
      <c r="H361" s="33">
        <v>352</v>
      </c>
      <c r="I361" s="34">
        <f t="shared" si="146"/>
        <v>56980</v>
      </c>
      <c r="J361" s="141" t="e">
        <f t="shared" si="127"/>
        <v>#NUM!</v>
      </c>
      <c r="K361" s="142" t="e">
        <f t="shared" si="137"/>
        <v>#NUM!</v>
      </c>
      <c r="L361" s="144" t="e">
        <f t="shared" si="128"/>
        <v>#NUM!</v>
      </c>
      <c r="M361" s="143" t="e">
        <f t="shared" si="138"/>
        <v>#NUM!</v>
      </c>
      <c r="O361" s="33">
        <v>352</v>
      </c>
      <c r="P361" s="34">
        <f t="shared" si="147"/>
        <v>56980</v>
      </c>
      <c r="Q361" s="141" t="e">
        <f t="shared" si="129"/>
        <v>#NUM!</v>
      </c>
      <c r="R361" s="142" t="e">
        <f t="shared" si="139"/>
        <v>#NUM!</v>
      </c>
      <c r="S361" s="144" t="e">
        <f t="shared" si="130"/>
        <v>#NUM!</v>
      </c>
      <c r="T361" s="143" t="e">
        <f t="shared" si="140"/>
        <v>#NUM!</v>
      </c>
      <c r="V361" s="33">
        <v>352</v>
      </c>
      <c r="W361" s="34">
        <f t="shared" si="148"/>
        <v>56980</v>
      </c>
      <c r="X361" s="141" t="e">
        <f t="shared" si="131"/>
        <v>#NUM!</v>
      </c>
      <c r="Y361" s="142" t="e">
        <f t="shared" si="141"/>
        <v>#NUM!</v>
      </c>
      <c r="Z361" s="144" t="e">
        <f t="shared" si="132"/>
        <v>#NUM!</v>
      </c>
      <c r="AA361" s="143" t="e">
        <f t="shared" si="142"/>
        <v>#NUM!</v>
      </c>
      <c r="AC361" s="33">
        <v>352</v>
      </c>
      <c r="AD361" s="34">
        <f t="shared" si="149"/>
        <v>56980</v>
      </c>
      <c r="AE361" s="141" t="e">
        <f t="shared" si="133"/>
        <v>#VALUE!</v>
      </c>
      <c r="AF361" s="142" t="e">
        <f t="shared" si="143"/>
        <v>#VALUE!</v>
      </c>
      <c r="AG361" s="144" t="e">
        <f t="shared" si="134"/>
        <v>#VALUE!</v>
      </c>
      <c r="AH361" s="143" t="e">
        <f t="shared" si="144"/>
        <v>#VALUE!</v>
      </c>
    </row>
    <row r="362" spans="1:34" x14ac:dyDescent="0.45">
      <c r="A362" s="47">
        <v>353</v>
      </c>
      <c r="B362" s="34">
        <f t="shared" si="145"/>
        <v>57011</v>
      </c>
      <c r="C362" s="150" t="e">
        <f t="shared" si="125"/>
        <v>#NUM!</v>
      </c>
      <c r="D362" s="142" t="e">
        <f t="shared" si="135"/>
        <v>#NUM!</v>
      </c>
      <c r="E362" s="142" t="e">
        <f t="shared" si="126"/>
        <v>#NUM!</v>
      </c>
      <c r="F362" s="143" t="e">
        <f t="shared" si="136"/>
        <v>#NUM!</v>
      </c>
      <c r="G362" s="127"/>
      <c r="H362" s="33">
        <v>353</v>
      </c>
      <c r="I362" s="34">
        <f t="shared" si="146"/>
        <v>57011</v>
      </c>
      <c r="J362" s="141" t="e">
        <f t="shared" si="127"/>
        <v>#NUM!</v>
      </c>
      <c r="K362" s="142" t="e">
        <f t="shared" si="137"/>
        <v>#NUM!</v>
      </c>
      <c r="L362" s="144" t="e">
        <f t="shared" si="128"/>
        <v>#NUM!</v>
      </c>
      <c r="M362" s="143" t="e">
        <f t="shared" si="138"/>
        <v>#NUM!</v>
      </c>
      <c r="O362" s="33">
        <v>353</v>
      </c>
      <c r="P362" s="34">
        <f t="shared" si="147"/>
        <v>57011</v>
      </c>
      <c r="Q362" s="141" t="e">
        <f t="shared" si="129"/>
        <v>#NUM!</v>
      </c>
      <c r="R362" s="142" t="e">
        <f t="shared" si="139"/>
        <v>#NUM!</v>
      </c>
      <c r="S362" s="144" t="e">
        <f t="shared" si="130"/>
        <v>#NUM!</v>
      </c>
      <c r="T362" s="143" t="e">
        <f t="shared" si="140"/>
        <v>#NUM!</v>
      </c>
      <c r="V362" s="33">
        <v>353</v>
      </c>
      <c r="W362" s="34">
        <f t="shared" si="148"/>
        <v>57011</v>
      </c>
      <c r="X362" s="141" t="e">
        <f t="shared" si="131"/>
        <v>#NUM!</v>
      </c>
      <c r="Y362" s="142" t="e">
        <f t="shared" si="141"/>
        <v>#NUM!</v>
      </c>
      <c r="Z362" s="144" t="e">
        <f t="shared" si="132"/>
        <v>#NUM!</v>
      </c>
      <c r="AA362" s="143" t="e">
        <f t="shared" si="142"/>
        <v>#NUM!</v>
      </c>
      <c r="AC362" s="33">
        <v>353</v>
      </c>
      <c r="AD362" s="34">
        <f t="shared" si="149"/>
        <v>57011</v>
      </c>
      <c r="AE362" s="141" t="e">
        <f t="shared" si="133"/>
        <v>#VALUE!</v>
      </c>
      <c r="AF362" s="142" t="e">
        <f t="shared" si="143"/>
        <v>#VALUE!</v>
      </c>
      <c r="AG362" s="144" t="e">
        <f t="shared" si="134"/>
        <v>#VALUE!</v>
      </c>
      <c r="AH362" s="143" t="e">
        <f t="shared" si="144"/>
        <v>#VALUE!</v>
      </c>
    </row>
    <row r="363" spans="1:34" x14ac:dyDescent="0.45">
      <c r="A363" s="47">
        <v>354</v>
      </c>
      <c r="B363" s="34">
        <f t="shared" si="145"/>
        <v>57040</v>
      </c>
      <c r="C363" s="150" t="e">
        <f t="shared" si="125"/>
        <v>#NUM!</v>
      </c>
      <c r="D363" s="142" t="e">
        <f t="shared" si="135"/>
        <v>#NUM!</v>
      </c>
      <c r="E363" s="142" t="e">
        <f t="shared" si="126"/>
        <v>#NUM!</v>
      </c>
      <c r="F363" s="143" t="e">
        <f t="shared" si="136"/>
        <v>#NUM!</v>
      </c>
      <c r="G363" s="127"/>
      <c r="H363" s="33">
        <v>354</v>
      </c>
      <c r="I363" s="34">
        <f t="shared" si="146"/>
        <v>57040</v>
      </c>
      <c r="J363" s="141" t="e">
        <f t="shared" si="127"/>
        <v>#NUM!</v>
      </c>
      <c r="K363" s="142" t="e">
        <f t="shared" si="137"/>
        <v>#NUM!</v>
      </c>
      <c r="L363" s="144" t="e">
        <f t="shared" si="128"/>
        <v>#NUM!</v>
      </c>
      <c r="M363" s="143" t="e">
        <f t="shared" si="138"/>
        <v>#NUM!</v>
      </c>
      <c r="O363" s="33">
        <v>354</v>
      </c>
      <c r="P363" s="34">
        <f t="shared" si="147"/>
        <v>57040</v>
      </c>
      <c r="Q363" s="141" t="e">
        <f t="shared" si="129"/>
        <v>#NUM!</v>
      </c>
      <c r="R363" s="142" t="e">
        <f t="shared" si="139"/>
        <v>#NUM!</v>
      </c>
      <c r="S363" s="144" t="e">
        <f t="shared" si="130"/>
        <v>#NUM!</v>
      </c>
      <c r="T363" s="143" t="e">
        <f t="shared" si="140"/>
        <v>#NUM!</v>
      </c>
      <c r="V363" s="33">
        <v>354</v>
      </c>
      <c r="W363" s="34">
        <f t="shared" si="148"/>
        <v>57040</v>
      </c>
      <c r="X363" s="141" t="e">
        <f t="shared" si="131"/>
        <v>#NUM!</v>
      </c>
      <c r="Y363" s="142" t="e">
        <f t="shared" si="141"/>
        <v>#NUM!</v>
      </c>
      <c r="Z363" s="144" t="e">
        <f t="shared" si="132"/>
        <v>#NUM!</v>
      </c>
      <c r="AA363" s="143" t="e">
        <f t="shared" si="142"/>
        <v>#NUM!</v>
      </c>
      <c r="AC363" s="33">
        <v>354</v>
      </c>
      <c r="AD363" s="34">
        <f t="shared" si="149"/>
        <v>57040</v>
      </c>
      <c r="AE363" s="141" t="e">
        <f t="shared" si="133"/>
        <v>#VALUE!</v>
      </c>
      <c r="AF363" s="142" t="e">
        <f t="shared" si="143"/>
        <v>#VALUE!</v>
      </c>
      <c r="AG363" s="144" t="e">
        <f t="shared" si="134"/>
        <v>#VALUE!</v>
      </c>
      <c r="AH363" s="143" t="e">
        <f t="shared" si="144"/>
        <v>#VALUE!</v>
      </c>
    </row>
    <row r="364" spans="1:34" x14ac:dyDescent="0.45">
      <c r="A364" s="47">
        <v>355</v>
      </c>
      <c r="B364" s="34">
        <f t="shared" si="145"/>
        <v>57071</v>
      </c>
      <c r="C364" s="150" t="e">
        <f t="shared" si="125"/>
        <v>#NUM!</v>
      </c>
      <c r="D364" s="142" t="e">
        <f t="shared" si="135"/>
        <v>#NUM!</v>
      </c>
      <c r="E364" s="142" t="e">
        <f t="shared" si="126"/>
        <v>#NUM!</v>
      </c>
      <c r="F364" s="143" t="e">
        <f t="shared" si="136"/>
        <v>#NUM!</v>
      </c>
      <c r="G364" s="127"/>
      <c r="H364" s="33">
        <v>355</v>
      </c>
      <c r="I364" s="34">
        <f t="shared" si="146"/>
        <v>57071</v>
      </c>
      <c r="J364" s="141" t="e">
        <f t="shared" si="127"/>
        <v>#NUM!</v>
      </c>
      <c r="K364" s="142" t="e">
        <f t="shared" si="137"/>
        <v>#NUM!</v>
      </c>
      <c r="L364" s="144" t="e">
        <f t="shared" si="128"/>
        <v>#NUM!</v>
      </c>
      <c r="M364" s="143" t="e">
        <f t="shared" si="138"/>
        <v>#NUM!</v>
      </c>
      <c r="O364" s="33">
        <v>355</v>
      </c>
      <c r="P364" s="34">
        <f t="shared" si="147"/>
        <v>57071</v>
      </c>
      <c r="Q364" s="141" t="e">
        <f t="shared" si="129"/>
        <v>#NUM!</v>
      </c>
      <c r="R364" s="142" t="e">
        <f t="shared" si="139"/>
        <v>#NUM!</v>
      </c>
      <c r="S364" s="144" t="e">
        <f t="shared" si="130"/>
        <v>#NUM!</v>
      </c>
      <c r="T364" s="143" t="e">
        <f t="shared" si="140"/>
        <v>#NUM!</v>
      </c>
      <c r="V364" s="33">
        <v>355</v>
      </c>
      <c r="W364" s="34">
        <f t="shared" si="148"/>
        <v>57071</v>
      </c>
      <c r="X364" s="141" t="e">
        <f t="shared" si="131"/>
        <v>#NUM!</v>
      </c>
      <c r="Y364" s="142" t="e">
        <f t="shared" si="141"/>
        <v>#NUM!</v>
      </c>
      <c r="Z364" s="144" t="e">
        <f t="shared" si="132"/>
        <v>#NUM!</v>
      </c>
      <c r="AA364" s="143" t="e">
        <f t="shared" si="142"/>
        <v>#NUM!</v>
      </c>
      <c r="AC364" s="33">
        <v>355</v>
      </c>
      <c r="AD364" s="34">
        <f t="shared" si="149"/>
        <v>57071</v>
      </c>
      <c r="AE364" s="141" t="e">
        <f t="shared" si="133"/>
        <v>#VALUE!</v>
      </c>
      <c r="AF364" s="142" t="e">
        <f t="shared" si="143"/>
        <v>#VALUE!</v>
      </c>
      <c r="AG364" s="144" t="e">
        <f t="shared" si="134"/>
        <v>#VALUE!</v>
      </c>
      <c r="AH364" s="143" t="e">
        <f t="shared" si="144"/>
        <v>#VALUE!</v>
      </c>
    </row>
    <row r="365" spans="1:34" x14ac:dyDescent="0.45">
      <c r="A365" s="47">
        <v>356</v>
      </c>
      <c r="B365" s="34">
        <f t="shared" si="145"/>
        <v>57101</v>
      </c>
      <c r="C365" s="150" t="e">
        <f t="shared" si="125"/>
        <v>#NUM!</v>
      </c>
      <c r="D365" s="142" t="e">
        <f t="shared" si="135"/>
        <v>#NUM!</v>
      </c>
      <c r="E365" s="142" t="e">
        <f t="shared" si="126"/>
        <v>#NUM!</v>
      </c>
      <c r="F365" s="143" t="e">
        <f t="shared" si="136"/>
        <v>#NUM!</v>
      </c>
      <c r="G365" s="127"/>
      <c r="H365" s="33">
        <v>356</v>
      </c>
      <c r="I365" s="34">
        <f t="shared" si="146"/>
        <v>57101</v>
      </c>
      <c r="J365" s="141" t="e">
        <f t="shared" si="127"/>
        <v>#NUM!</v>
      </c>
      <c r="K365" s="142" t="e">
        <f t="shared" si="137"/>
        <v>#NUM!</v>
      </c>
      <c r="L365" s="144" t="e">
        <f t="shared" si="128"/>
        <v>#NUM!</v>
      </c>
      <c r="M365" s="143" t="e">
        <f t="shared" si="138"/>
        <v>#NUM!</v>
      </c>
      <c r="O365" s="33">
        <v>356</v>
      </c>
      <c r="P365" s="34">
        <f t="shared" si="147"/>
        <v>57101</v>
      </c>
      <c r="Q365" s="141" t="e">
        <f t="shared" si="129"/>
        <v>#NUM!</v>
      </c>
      <c r="R365" s="142" t="e">
        <f t="shared" si="139"/>
        <v>#NUM!</v>
      </c>
      <c r="S365" s="144" t="e">
        <f t="shared" si="130"/>
        <v>#NUM!</v>
      </c>
      <c r="T365" s="143" t="e">
        <f t="shared" si="140"/>
        <v>#NUM!</v>
      </c>
      <c r="V365" s="33">
        <v>356</v>
      </c>
      <c r="W365" s="34">
        <f t="shared" si="148"/>
        <v>57101</v>
      </c>
      <c r="X365" s="141" t="e">
        <f t="shared" si="131"/>
        <v>#NUM!</v>
      </c>
      <c r="Y365" s="142" t="e">
        <f t="shared" si="141"/>
        <v>#NUM!</v>
      </c>
      <c r="Z365" s="144" t="e">
        <f t="shared" si="132"/>
        <v>#NUM!</v>
      </c>
      <c r="AA365" s="143" t="e">
        <f t="shared" si="142"/>
        <v>#NUM!</v>
      </c>
      <c r="AC365" s="33">
        <v>356</v>
      </c>
      <c r="AD365" s="34">
        <f t="shared" si="149"/>
        <v>57101</v>
      </c>
      <c r="AE365" s="141" t="e">
        <f t="shared" si="133"/>
        <v>#VALUE!</v>
      </c>
      <c r="AF365" s="142" t="e">
        <f t="shared" si="143"/>
        <v>#VALUE!</v>
      </c>
      <c r="AG365" s="144" t="e">
        <f t="shared" si="134"/>
        <v>#VALUE!</v>
      </c>
      <c r="AH365" s="143" t="e">
        <f t="shared" si="144"/>
        <v>#VALUE!</v>
      </c>
    </row>
    <row r="366" spans="1:34" x14ac:dyDescent="0.45">
      <c r="A366" s="47">
        <v>357</v>
      </c>
      <c r="B366" s="34">
        <f t="shared" si="145"/>
        <v>57132</v>
      </c>
      <c r="C366" s="150" t="e">
        <f t="shared" si="125"/>
        <v>#NUM!</v>
      </c>
      <c r="D366" s="142" t="e">
        <f t="shared" si="135"/>
        <v>#NUM!</v>
      </c>
      <c r="E366" s="142" t="e">
        <f t="shared" si="126"/>
        <v>#NUM!</v>
      </c>
      <c r="F366" s="143" t="e">
        <f t="shared" si="136"/>
        <v>#NUM!</v>
      </c>
      <c r="G366" s="127"/>
      <c r="H366" s="33">
        <v>357</v>
      </c>
      <c r="I366" s="34">
        <f t="shared" si="146"/>
        <v>57132</v>
      </c>
      <c r="J366" s="141" t="e">
        <f t="shared" si="127"/>
        <v>#NUM!</v>
      </c>
      <c r="K366" s="142" t="e">
        <f t="shared" si="137"/>
        <v>#NUM!</v>
      </c>
      <c r="L366" s="144" t="e">
        <f t="shared" si="128"/>
        <v>#NUM!</v>
      </c>
      <c r="M366" s="143" t="e">
        <f t="shared" si="138"/>
        <v>#NUM!</v>
      </c>
      <c r="O366" s="33">
        <v>357</v>
      </c>
      <c r="P366" s="34">
        <f t="shared" si="147"/>
        <v>57132</v>
      </c>
      <c r="Q366" s="141" t="e">
        <f t="shared" si="129"/>
        <v>#NUM!</v>
      </c>
      <c r="R366" s="142" t="e">
        <f t="shared" si="139"/>
        <v>#NUM!</v>
      </c>
      <c r="S366" s="144" t="e">
        <f t="shared" si="130"/>
        <v>#NUM!</v>
      </c>
      <c r="T366" s="143" t="e">
        <f t="shared" si="140"/>
        <v>#NUM!</v>
      </c>
      <c r="V366" s="33">
        <v>357</v>
      </c>
      <c r="W366" s="34">
        <f t="shared" si="148"/>
        <v>57132</v>
      </c>
      <c r="X366" s="141" t="e">
        <f t="shared" si="131"/>
        <v>#NUM!</v>
      </c>
      <c r="Y366" s="142" t="e">
        <f t="shared" si="141"/>
        <v>#NUM!</v>
      </c>
      <c r="Z366" s="144" t="e">
        <f t="shared" si="132"/>
        <v>#NUM!</v>
      </c>
      <c r="AA366" s="143" t="e">
        <f t="shared" si="142"/>
        <v>#NUM!</v>
      </c>
      <c r="AC366" s="33">
        <v>357</v>
      </c>
      <c r="AD366" s="34">
        <f t="shared" si="149"/>
        <v>57132</v>
      </c>
      <c r="AE366" s="141" t="e">
        <f t="shared" si="133"/>
        <v>#VALUE!</v>
      </c>
      <c r="AF366" s="142" t="e">
        <f t="shared" si="143"/>
        <v>#VALUE!</v>
      </c>
      <c r="AG366" s="144" t="e">
        <f t="shared" si="134"/>
        <v>#VALUE!</v>
      </c>
      <c r="AH366" s="143" t="e">
        <f t="shared" si="144"/>
        <v>#VALUE!</v>
      </c>
    </row>
    <row r="367" spans="1:34" x14ac:dyDescent="0.45">
      <c r="A367" s="47">
        <v>358</v>
      </c>
      <c r="B367" s="34">
        <f t="shared" si="145"/>
        <v>57162</v>
      </c>
      <c r="C367" s="150" t="e">
        <f t="shared" si="125"/>
        <v>#NUM!</v>
      </c>
      <c r="D367" s="142" t="e">
        <f t="shared" si="135"/>
        <v>#NUM!</v>
      </c>
      <c r="E367" s="142" t="e">
        <f t="shared" si="126"/>
        <v>#NUM!</v>
      </c>
      <c r="F367" s="143" t="e">
        <f t="shared" si="136"/>
        <v>#NUM!</v>
      </c>
      <c r="G367" s="127"/>
      <c r="H367" s="33">
        <v>358</v>
      </c>
      <c r="I367" s="34">
        <f t="shared" si="146"/>
        <v>57162</v>
      </c>
      <c r="J367" s="141" t="e">
        <f t="shared" si="127"/>
        <v>#NUM!</v>
      </c>
      <c r="K367" s="142" t="e">
        <f t="shared" si="137"/>
        <v>#NUM!</v>
      </c>
      <c r="L367" s="144" t="e">
        <f t="shared" si="128"/>
        <v>#NUM!</v>
      </c>
      <c r="M367" s="143" t="e">
        <f t="shared" si="138"/>
        <v>#NUM!</v>
      </c>
      <c r="O367" s="33">
        <v>358</v>
      </c>
      <c r="P367" s="34">
        <f t="shared" si="147"/>
        <v>57162</v>
      </c>
      <c r="Q367" s="141" t="e">
        <f t="shared" si="129"/>
        <v>#NUM!</v>
      </c>
      <c r="R367" s="142" t="e">
        <f t="shared" si="139"/>
        <v>#NUM!</v>
      </c>
      <c r="S367" s="144" t="e">
        <f t="shared" si="130"/>
        <v>#NUM!</v>
      </c>
      <c r="T367" s="143" t="e">
        <f t="shared" si="140"/>
        <v>#NUM!</v>
      </c>
      <c r="V367" s="33">
        <v>358</v>
      </c>
      <c r="W367" s="34">
        <f t="shared" si="148"/>
        <v>57162</v>
      </c>
      <c r="X367" s="141" t="e">
        <f t="shared" si="131"/>
        <v>#NUM!</v>
      </c>
      <c r="Y367" s="142" t="e">
        <f t="shared" si="141"/>
        <v>#NUM!</v>
      </c>
      <c r="Z367" s="144" t="e">
        <f t="shared" si="132"/>
        <v>#NUM!</v>
      </c>
      <c r="AA367" s="143" t="e">
        <f t="shared" si="142"/>
        <v>#NUM!</v>
      </c>
      <c r="AC367" s="33">
        <v>358</v>
      </c>
      <c r="AD367" s="34">
        <f t="shared" si="149"/>
        <v>57162</v>
      </c>
      <c r="AE367" s="141" t="e">
        <f t="shared" si="133"/>
        <v>#VALUE!</v>
      </c>
      <c r="AF367" s="142" t="e">
        <f t="shared" si="143"/>
        <v>#VALUE!</v>
      </c>
      <c r="AG367" s="144" t="e">
        <f t="shared" si="134"/>
        <v>#VALUE!</v>
      </c>
      <c r="AH367" s="143" t="e">
        <f t="shared" si="144"/>
        <v>#VALUE!</v>
      </c>
    </row>
    <row r="368" spans="1:34" x14ac:dyDescent="0.45">
      <c r="A368" s="47">
        <v>359</v>
      </c>
      <c r="B368" s="34">
        <f t="shared" si="145"/>
        <v>57193</v>
      </c>
      <c r="C368" s="150" t="e">
        <f t="shared" si="125"/>
        <v>#NUM!</v>
      </c>
      <c r="D368" s="142" t="e">
        <f t="shared" si="135"/>
        <v>#NUM!</v>
      </c>
      <c r="E368" s="142" t="e">
        <f t="shared" si="126"/>
        <v>#NUM!</v>
      </c>
      <c r="F368" s="143" t="e">
        <f t="shared" si="136"/>
        <v>#NUM!</v>
      </c>
      <c r="G368" s="127"/>
      <c r="H368" s="33">
        <v>359</v>
      </c>
      <c r="I368" s="34">
        <f t="shared" si="146"/>
        <v>57193</v>
      </c>
      <c r="J368" s="141" t="e">
        <f t="shared" si="127"/>
        <v>#NUM!</v>
      </c>
      <c r="K368" s="142" t="e">
        <f t="shared" si="137"/>
        <v>#NUM!</v>
      </c>
      <c r="L368" s="144" t="e">
        <f t="shared" si="128"/>
        <v>#NUM!</v>
      </c>
      <c r="M368" s="143" t="e">
        <f t="shared" si="138"/>
        <v>#NUM!</v>
      </c>
      <c r="O368" s="33">
        <v>359</v>
      </c>
      <c r="P368" s="34">
        <f t="shared" si="147"/>
        <v>57193</v>
      </c>
      <c r="Q368" s="141" t="e">
        <f t="shared" si="129"/>
        <v>#NUM!</v>
      </c>
      <c r="R368" s="142" t="e">
        <f t="shared" si="139"/>
        <v>#NUM!</v>
      </c>
      <c r="S368" s="144" t="e">
        <f t="shared" si="130"/>
        <v>#NUM!</v>
      </c>
      <c r="T368" s="143" t="e">
        <f t="shared" si="140"/>
        <v>#NUM!</v>
      </c>
      <c r="V368" s="33">
        <v>359</v>
      </c>
      <c r="W368" s="34">
        <f t="shared" si="148"/>
        <v>57193</v>
      </c>
      <c r="X368" s="141" t="e">
        <f t="shared" si="131"/>
        <v>#NUM!</v>
      </c>
      <c r="Y368" s="142" t="e">
        <f t="shared" si="141"/>
        <v>#NUM!</v>
      </c>
      <c r="Z368" s="144" t="e">
        <f t="shared" si="132"/>
        <v>#NUM!</v>
      </c>
      <c r="AA368" s="143" t="e">
        <f t="shared" si="142"/>
        <v>#NUM!</v>
      </c>
      <c r="AC368" s="33">
        <v>359</v>
      </c>
      <c r="AD368" s="34">
        <f t="shared" si="149"/>
        <v>57193</v>
      </c>
      <c r="AE368" s="141" t="e">
        <f t="shared" si="133"/>
        <v>#VALUE!</v>
      </c>
      <c r="AF368" s="142" t="e">
        <f t="shared" si="143"/>
        <v>#VALUE!</v>
      </c>
      <c r="AG368" s="144" t="e">
        <f t="shared" si="134"/>
        <v>#VALUE!</v>
      </c>
      <c r="AH368" s="143" t="e">
        <f t="shared" si="144"/>
        <v>#VALUE!</v>
      </c>
    </row>
    <row r="369" spans="1:34" ht="14.65" thickBot="1" x14ac:dyDescent="0.5">
      <c r="A369" s="750">
        <v>360</v>
      </c>
      <c r="B369" s="267">
        <f t="shared" si="145"/>
        <v>57224</v>
      </c>
      <c r="C369" s="151" t="e">
        <f t="shared" si="125"/>
        <v>#NUM!</v>
      </c>
      <c r="D369" s="146" t="e">
        <f t="shared" si="135"/>
        <v>#NUM!</v>
      </c>
      <c r="E369" s="146" t="e">
        <f t="shared" si="126"/>
        <v>#NUM!</v>
      </c>
      <c r="F369" s="147" t="e">
        <f t="shared" si="136"/>
        <v>#NUM!</v>
      </c>
      <c r="G369" s="127"/>
      <c r="H369" s="40">
        <v>360</v>
      </c>
      <c r="I369" s="267">
        <f t="shared" si="146"/>
        <v>57224</v>
      </c>
      <c r="J369" s="145" t="e">
        <f t="shared" si="127"/>
        <v>#NUM!</v>
      </c>
      <c r="K369" s="146" t="e">
        <f t="shared" si="137"/>
        <v>#NUM!</v>
      </c>
      <c r="L369" s="148" t="e">
        <f t="shared" si="128"/>
        <v>#NUM!</v>
      </c>
      <c r="M369" s="147" t="e">
        <f t="shared" si="138"/>
        <v>#NUM!</v>
      </c>
      <c r="O369" s="40">
        <v>360</v>
      </c>
      <c r="P369" s="267">
        <f t="shared" si="147"/>
        <v>57224</v>
      </c>
      <c r="Q369" s="145" t="e">
        <f t="shared" si="129"/>
        <v>#NUM!</v>
      </c>
      <c r="R369" s="146" t="e">
        <f t="shared" si="139"/>
        <v>#NUM!</v>
      </c>
      <c r="S369" s="148" t="e">
        <f t="shared" si="130"/>
        <v>#NUM!</v>
      </c>
      <c r="T369" s="147" t="e">
        <f t="shared" si="140"/>
        <v>#NUM!</v>
      </c>
      <c r="V369" s="40">
        <v>360</v>
      </c>
      <c r="W369" s="267">
        <f t="shared" si="148"/>
        <v>57224</v>
      </c>
      <c r="X369" s="145" t="e">
        <f t="shared" si="131"/>
        <v>#NUM!</v>
      </c>
      <c r="Y369" s="146" t="e">
        <f t="shared" si="141"/>
        <v>#NUM!</v>
      </c>
      <c r="Z369" s="148" t="e">
        <f t="shared" si="132"/>
        <v>#NUM!</v>
      </c>
      <c r="AA369" s="147" t="e">
        <f t="shared" si="142"/>
        <v>#NUM!</v>
      </c>
      <c r="AC369" s="40">
        <v>360</v>
      </c>
      <c r="AD369" s="267">
        <f t="shared" si="149"/>
        <v>57224</v>
      </c>
      <c r="AE369" s="145" t="e">
        <f t="shared" si="133"/>
        <v>#VALUE!</v>
      </c>
      <c r="AF369" s="146" t="e">
        <f t="shared" si="143"/>
        <v>#VALUE!</v>
      </c>
      <c r="AG369" s="148" t="e">
        <f t="shared" si="134"/>
        <v>#VALUE!</v>
      </c>
      <c r="AH369" s="147" t="e">
        <f t="shared" si="144"/>
        <v>#VALUE!</v>
      </c>
    </row>
    <row r="370" spans="1:34" x14ac:dyDescent="0.45">
      <c r="A370" s="47">
        <v>361</v>
      </c>
      <c r="B370" s="34">
        <f t="shared" si="145"/>
        <v>57254</v>
      </c>
      <c r="C370" s="152" t="e">
        <f t="shared" si="125"/>
        <v>#NUM!</v>
      </c>
      <c r="D370" s="138" t="e">
        <f t="shared" si="135"/>
        <v>#NUM!</v>
      </c>
      <c r="E370" s="138" t="e">
        <f t="shared" si="126"/>
        <v>#NUM!</v>
      </c>
      <c r="F370" s="139" t="e">
        <f t="shared" si="136"/>
        <v>#NUM!</v>
      </c>
      <c r="G370" s="127"/>
      <c r="H370" s="26">
        <v>361</v>
      </c>
      <c r="I370" s="34">
        <f t="shared" si="146"/>
        <v>57254</v>
      </c>
      <c r="J370" s="137" t="e">
        <f t="shared" si="127"/>
        <v>#NUM!</v>
      </c>
      <c r="K370" s="138" t="e">
        <f t="shared" si="137"/>
        <v>#NUM!</v>
      </c>
      <c r="L370" s="140" t="e">
        <f t="shared" si="128"/>
        <v>#NUM!</v>
      </c>
      <c r="M370" s="139" t="e">
        <f t="shared" si="138"/>
        <v>#NUM!</v>
      </c>
      <c r="O370" s="26">
        <v>361</v>
      </c>
      <c r="P370" s="34">
        <f t="shared" si="147"/>
        <v>57254</v>
      </c>
      <c r="Q370" s="137" t="e">
        <f t="shared" si="129"/>
        <v>#NUM!</v>
      </c>
      <c r="R370" s="138" t="e">
        <f t="shared" si="139"/>
        <v>#NUM!</v>
      </c>
      <c r="S370" s="140" t="e">
        <f t="shared" si="130"/>
        <v>#NUM!</v>
      </c>
      <c r="T370" s="139" t="e">
        <f t="shared" si="140"/>
        <v>#NUM!</v>
      </c>
      <c r="V370" s="26">
        <v>361</v>
      </c>
      <c r="W370" s="34">
        <f t="shared" si="148"/>
        <v>57254</v>
      </c>
      <c r="X370" s="137" t="e">
        <f t="shared" si="131"/>
        <v>#NUM!</v>
      </c>
      <c r="Y370" s="138" t="e">
        <f t="shared" si="141"/>
        <v>#NUM!</v>
      </c>
      <c r="Z370" s="140" t="e">
        <f t="shared" si="132"/>
        <v>#NUM!</v>
      </c>
      <c r="AA370" s="139" t="e">
        <f t="shared" si="142"/>
        <v>#NUM!</v>
      </c>
      <c r="AC370" s="26">
        <v>361</v>
      </c>
      <c r="AD370" s="34">
        <f t="shared" si="149"/>
        <v>57254</v>
      </c>
      <c r="AE370" s="137" t="e">
        <f t="shared" si="133"/>
        <v>#VALUE!</v>
      </c>
      <c r="AF370" s="138" t="e">
        <f t="shared" si="143"/>
        <v>#VALUE!</v>
      </c>
      <c r="AG370" s="140" t="e">
        <f t="shared" si="134"/>
        <v>#VALUE!</v>
      </c>
      <c r="AH370" s="139" t="e">
        <f t="shared" si="144"/>
        <v>#VALUE!</v>
      </c>
    </row>
    <row r="371" spans="1:34" x14ac:dyDescent="0.45">
      <c r="A371" s="47">
        <v>362</v>
      </c>
      <c r="B371" s="34">
        <f t="shared" si="145"/>
        <v>57285</v>
      </c>
      <c r="C371" s="150" t="e">
        <f t="shared" si="125"/>
        <v>#NUM!</v>
      </c>
      <c r="D371" s="142" t="e">
        <f t="shared" si="135"/>
        <v>#NUM!</v>
      </c>
      <c r="E371" s="142" t="e">
        <f t="shared" si="126"/>
        <v>#NUM!</v>
      </c>
      <c r="F371" s="143" t="e">
        <f t="shared" si="136"/>
        <v>#NUM!</v>
      </c>
      <c r="G371" s="127"/>
      <c r="H371" s="33">
        <v>362</v>
      </c>
      <c r="I371" s="34">
        <f t="shared" si="146"/>
        <v>57285</v>
      </c>
      <c r="J371" s="141" t="e">
        <f t="shared" si="127"/>
        <v>#NUM!</v>
      </c>
      <c r="K371" s="142" t="e">
        <f t="shared" si="137"/>
        <v>#NUM!</v>
      </c>
      <c r="L371" s="144" t="e">
        <f t="shared" si="128"/>
        <v>#NUM!</v>
      </c>
      <c r="M371" s="143" t="e">
        <f t="shared" si="138"/>
        <v>#NUM!</v>
      </c>
      <c r="O371" s="33">
        <v>362</v>
      </c>
      <c r="P371" s="34">
        <f t="shared" si="147"/>
        <v>57285</v>
      </c>
      <c r="Q371" s="141" t="e">
        <f t="shared" si="129"/>
        <v>#NUM!</v>
      </c>
      <c r="R371" s="142" t="e">
        <f t="shared" si="139"/>
        <v>#NUM!</v>
      </c>
      <c r="S371" s="144" t="e">
        <f t="shared" si="130"/>
        <v>#NUM!</v>
      </c>
      <c r="T371" s="143" t="e">
        <f t="shared" si="140"/>
        <v>#NUM!</v>
      </c>
      <c r="V371" s="33">
        <v>362</v>
      </c>
      <c r="W371" s="34">
        <f t="shared" si="148"/>
        <v>57285</v>
      </c>
      <c r="X371" s="141" t="e">
        <f t="shared" si="131"/>
        <v>#NUM!</v>
      </c>
      <c r="Y371" s="142" t="e">
        <f t="shared" si="141"/>
        <v>#NUM!</v>
      </c>
      <c r="Z371" s="144" t="e">
        <f t="shared" si="132"/>
        <v>#NUM!</v>
      </c>
      <c r="AA371" s="143" t="e">
        <f t="shared" si="142"/>
        <v>#NUM!</v>
      </c>
      <c r="AC371" s="33">
        <v>362</v>
      </c>
      <c r="AD371" s="34">
        <f t="shared" si="149"/>
        <v>57285</v>
      </c>
      <c r="AE371" s="141" t="e">
        <f t="shared" si="133"/>
        <v>#VALUE!</v>
      </c>
      <c r="AF371" s="142" t="e">
        <f t="shared" si="143"/>
        <v>#VALUE!</v>
      </c>
      <c r="AG371" s="144" t="e">
        <f t="shared" si="134"/>
        <v>#VALUE!</v>
      </c>
      <c r="AH371" s="143" t="e">
        <f t="shared" si="144"/>
        <v>#VALUE!</v>
      </c>
    </row>
    <row r="372" spans="1:34" x14ac:dyDescent="0.45">
      <c r="A372" s="47">
        <v>363</v>
      </c>
      <c r="B372" s="34">
        <f t="shared" si="145"/>
        <v>57315</v>
      </c>
      <c r="C372" s="150" t="e">
        <f t="shared" si="125"/>
        <v>#NUM!</v>
      </c>
      <c r="D372" s="142" t="e">
        <f t="shared" si="135"/>
        <v>#NUM!</v>
      </c>
      <c r="E372" s="142" t="e">
        <f t="shared" si="126"/>
        <v>#NUM!</v>
      </c>
      <c r="F372" s="143" t="e">
        <f t="shared" si="136"/>
        <v>#NUM!</v>
      </c>
      <c r="G372" s="127"/>
      <c r="H372" s="33">
        <v>363</v>
      </c>
      <c r="I372" s="34">
        <f t="shared" si="146"/>
        <v>57315</v>
      </c>
      <c r="J372" s="141" t="e">
        <f t="shared" si="127"/>
        <v>#NUM!</v>
      </c>
      <c r="K372" s="142" t="e">
        <f t="shared" si="137"/>
        <v>#NUM!</v>
      </c>
      <c r="L372" s="144" t="e">
        <f t="shared" si="128"/>
        <v>#NUM!</v>
      </c>
      <c r="M372" s="143" t="e">
        <f t="shared" si="138"/>
        <v>#NUM!</v>
      </c>
      <c r="O372" s="33">
        <v>363</v>
      </c>
      <c r="P372" s="34">
        <f t="shared" si="147"/>
        <v>57315</v>
      </c>
      <c r="Q372" s="141" t="e">
        <f t="shared" si="129"/>
        <v>#NUM!</v>
      </c>
      <c r="R372" s="142" t="e">
        <f t="shared" si="139"/>
        <v>#NUM!</v>
      </c>
      <c r="S372" s="144" t="e">
        <f t="shared" si="130"/>
        <v>#NUM!</v>
      </c>
      <c r="T372" s="143" t="e">
        <f t="shared" si="140"/>
        <v>#NUM!</v>
      </c>
      <c r="V372" s="33">
        <v>363</v>
      </c>
      <c r="W372" s="34">
        <f t="shared" si="148"/>
        <v>57315</v>
      </c>
      <c r="X372" s="141" t="e">
        <f t="shared" si="131"/>
        <v>#NUM!</v>
      </c>
      <c r="Y372" s="142" t="e">
        <f t="shared" si="141"/>
        <v>#NUM!</v>
      </c>
      <c r="Z372" s="144" t="e">
        <f t="shared" si="132"/>
        <v>#NUM!</v>
      </c>
      <c r="AA372" s="143" t="e">
        <f t="shared" si="142"/>
        <v>#NUM!</v>
      </c>
      <c r="AC372" s="33">
        <v>363</v>
      </c>
      <c r="AD372" s="34">
        <f t="shared" si="149"/>
        <v>57315</v>
      </c>
      <c r="AE372" s="141" t="e">
        <f t="shared" si="133"/>
        <v>#VALUE!</v>
      </c>
      <c r="AF372" s="142" t="e">
        <f t="shared" si="143"/>
        <v>#VALUE!</v>
      </c>
      <c r="AG372" s="144" t="e">
        <f t="shared" si="134"/>
        <v>#VALUE!</v>
      </c>
      <c r="AH372" s="143" t="e">
        <f t="shared" si="144"/>
        <v>#VALUE!</v>
      </c>
    </row>
    <row r="373" spans="1:34" x14ac:dyDescent="0.45">
      <c r="A373" s="47">
        <v>364</v>
      </c>
      <c r="B373" s="34">
        <f t="shared" si="145"/>
        <v>57346</v>
      </c>
      <c r="C373" s="150" t="e">
        <f t="shared" si="125"/>
        <v>#NUM!</v>
      </c>
      <c r="D373" s="142" t="e">
        <f t="shared" si="135"/>
        <v>#NUM!</v>
      </c>
      <c r="E373" s="142" t="e">
        <f t="shared" si="126"/>
        <v>#NUM!</v>
      </c>
      <c r="F373" s="143" t="e">
        <f t="shared" si="136"/>
        <v>#NUM!</v>
      </c>
      <c r="G373" s="127"/>
      <c r="H373" s="33">
        <v>364</v>
      </c>
      <c r="I373" s="34">
        <f t="shared" si="146"/>
        <v>57346</v>
      </c>
      <c r="J373" s="141" t="e">
        <f t="shared" si="127"/>
        <v>#NUM!</v>
      </c>
      <c r="K373" s="142" t="e">
        <f t="shared" si="137"/>
        <v>#NUM!</v>
      </c>
      <c r="L373" s="144" t="e">
        <f t="shared" si="128"/>
        <v>#NUM!</v>
      </c>
      <c r="M373" s="143" t="e">
        <f t="shared" si="138"/>
        <v>#NUM!</v>
      </c>
      <c r="O373" s="33">
        <v>364</v>
      </c>
      <c r="P373" s="34">
        <f t="shared" si="147"/>
        <v>57346</v>
      </c>
      <c r="Q373" s="141" t="e">
        <f t="shared" si="129"/>
        <v>#NUM!</v>
      </c>
      <c r="R373" s="142" t="e">
        <f t="shared" si="139"/>
        <v>#NUM!</v>
      </c>
      <c r="S373" s="144" t="e">
        <f t="shared" si="130"/>
        <v>#NUM!</v>
      </c>
      <c r="T373" s="143" t="e">
        <f t="shared" si="140"/>
        <v>#NUM!</v>
      </c>
      <c r="V373" s="33">
        <v>364</v>
      </c>
      <c r="W373" s="34">
        <f t="shared" si="148"/>
        <v>57346</v>
      </c>
      <c r="X373" s="141" t="e">
        <f t="shared" si="131"/>
        <v>#NUM!</v>
      </c>
      <c r="Y373" s="142" t="e">
        <f t="shared" si="141"/>
        <v>#NUM!</v>
      </c>
      <c r="Z373" s="144" t="e">
        <f t="shared" si="132"/>
        <v>#NUM!</v>
      </c>
      <c r="AA373" s="143" t="e">
        <f t="shared" si="142"/>
        <v>#NUM!</v>
      </c>
      <c r="AC373" s="33">
        <v>364</v>
      </c>
      <c r="AD373" s="34">
        <f t="shared" si="149"/>
        <v>57346</v>
      </c>
      <c r="AE373" s="141" t="e">
        <f t="shared" si="133"/>
        <v>#VALUE!</v>
      </c>
      <c r="AF373" s="142" t="e">
        <f t="shared" si="143"/>
        <v>#VALUE!</v>
      </c>
      <c r="AG373" s="144" t="e">
        <f t="shared" si="134"/>
        <v>#VALUE!</v>
      </c>
      <c r="AH373" s="143" t="e">
        <f t="shared" si="144"/>
        <v>#VALUE!</v>
      </c>
    </row>
    <row r="374" spans="1:34" x14ac:dyDescent="0.45">
      <c r="A374" s="47">
        <v>365</v>
      </c>
      <c r="B374" s="34">
        <f t="shared" si="145"/>
        <v>57377</v>
      </c>
      <c r="C374" s="150" t="e">
        <f t="shared" si="125"/>
        <v>#NUM!</v>
      </c>
      <c r="D374" s="142" t="e">
        <f t="shared" si="135"/>
        <v>#NUM!</v>
      </c>
      <c r="E374" s="142" t="e">
        <f t="shared" si="126"/>
        <v>#NUM!</v>
      </c>
      <c r="F374" s="143" t="e">
        <f t="shared" si="136"/>
        <v>#NUM!</v>
      </c>
      <c r="G374" s="127"/>
      <c r="H374" s="33">
        <v>365</v>
      </c>
      <c r="I374" s="34">
        <f t="shared" si="146"/>
        <v>57377</v>
      </c>
      <c r="J374" s="141" t="e">
        <f t="shared" si="127"/>
        <v>#NUM!</v>
      </c>
      <c r="K374" s="142" t="e">
        <f t="shared" si="137"/>
        <v>#NUM!</v>
      </c>
      <c r="L374" s="144" t="e">
        <f t="shared" si="128"/>
        <v>#NUM!</v>
      </c>
      <c r="M374" s="143" t="e">
        <f t="shared" si="138"/>
        <v>#NUM!</v>
      </c>
      <c r="O374" s="33">
        <v>365</v>
      </c>
      <c r="P374" s="34">
        <f t="shared" si="147"/>
        <v>57377</v>
      </c>
      <c r="Q374" s="141" t="e">
        <f t="shared" si="129"/>
        <v>#NUM!</v>
      </c>
      <c r="R374" s="142" t="e">
        <f t="shared" si="139"/>
        <v>#NUM!</v>
      </c>
      <c r="S374" s="144" t="e">
        <f t="shared" si="130"/>
        <v>#NUM!</v>
      </c>
      <c r="T374" s="143" t="e">
        <f t="shared" si="140"/>
        <v>#NUM!</v>
      </c>
      <c r="V374" s="33">
        <v>365</v>
      </c>
      <c r="W374" s="34">
        <f t="shared" si="148"/>
        <v>57377</v>
      </c>
      <c r="X374" s="141" t="e">
        <f t="shared" si="131"/>
        <v>#NUM!</v>
      </c>
      <c r="Y374" s="142" t="e">
        <f t="shared" si="141"/>
        <v>#NUM!</v>
      </c>
      <c r="Z374" s="144" t="e">
        <f t="shared" si="132"/>
        <v>#NUM!</v>
      </c>
      <c r="AA374" s="143" t="e">
        <f t="shared" si="142"/>
        <v>#NUM!</v>
      </c>
      <c r="AC374" s="33">
        <v>365</v>
      </c>
      <c r="AD374" s="34">
        <f t="shared" si="149"/>
        <v>57377</v>
      </c>
      <c r="AE374" s="141" t="e">
        <f t="shared" si="133"/>
        <v>#VALUE!</v>
      </c>
      <c r="AF374" s="142" t="e">
        <f t="shared" si="143"/>
        <v>#VALUE!</v>
      </c>
      <c r="AG374" s="144" t="e">
        <f t="shared" si="134"/>
        <v>#VALUE!</v>
      </c>
      <c r="AH374" s="143" t="e">
        <f t="shared" si="144"/>
        <v>#VALUE!</v>
      </c>
    </row>
    <row r="375" spans="1:34" x14ac:dyDescent="0.45">
      <c r="A375" s="47">
        <v>366</v>
      </c>
      <c r="B375" s="34">
        <f t="shared" si="145"/>
        <v>57405</v>
      </c>
      <c r="C375" s="150" t="e">
        <f t="shared" si="125"/>
        <v>#NUM!</v>
      </c>
      <c r="D375" s="142" t="e">
        <f t="shared" si="135"/>
        <v>#NUM!</v>
      </c>
      <c r="E375" s="142" t="e">
        <f t="shared" si="126"/>
        <v>#NUM!</v>
      </c>
      <c r="F375" s="143" t="e">
        <f t="shared" si="136"/>
        <v>#NUM!</v>
      </c>
      <c r="G375" s="127"/>
      <c r="H375" s="33">
        <v>366</v>
      </c>
      <c r="I375" s="34">
        <f t="shared" si="146"/>
        <v>57405</v>
      </c>
      <c r="J375" s="141" t="e">
        <f t="shared" si="127"/>
        <v>#NUM!</v>
      </c>
      <c r="K375" s="142" t="e">
        <f t="shared" si="137"/>
        <v>#NUM!</v>
      </c>
      <c r="L375" s="144" t="e">
        <f t="shared" si="128"/>
        <v>#NUM!</v>
      </c>
      <c r="M375" s="143" t="e">
        <f t="shared" si="138"/>
        <v>#NUM!</v>
      </c>
      <c r="O375" s="33">
        <v>366</v>
      </c>
      <c r="P375" s="34">
        <f t="shared" si="147"/>
        <v>57405</v>
      </c>
      <c r="Q375" s="141" t="e">
        <f t="shared" si="129"/>
        <v>#NUM!</v>
      </c>
      <c r="R375" s="142" t="e">
        <f t="shared" si="139"/>
        <v>#NUM!</v>
      </c>
      <c r="S375" s="144" t="e">
        <f t="shared" si="130"/>
        <v>#NUM!</v>
      </c>
      <c r="T375" s="143" t="e">
        <f t="shared" si="140"/>
        <v>#NUM!</v>
      </c>
      <c r="V375" s="33">
        <v>366</v>
      </c>
      <c r="W375" s="34">
        <f t="shared" si="148"/>
        <v>57405</v>
      </c>
      <c r="X375" s="141" t="e">
        <f t="shared" si="131"/>
        <v>#NUM!</v>
      </c>
      <c r="Y375" s="142" t="e">
        <f t="shared" si="141"/>
        <v>#NUM!</v>
      </c>
      <c r="Z375" s="144" t="e">
        <f t="shared" si="132"/>
        <v>#NUM!</v>
      </c>
      <c r="AA375" s="143" t="e">
        <f t="shared" si="142"/>
        <v>#NUM!</v>
      </c>
      <c r="AC375" s="33">
        <v>366</v>
      </c>
      <c r="AD375" s="34">
        <f t="shared" si="149"/>
        <v>57405</v>
      </c>
      <c r="AE375" s="141" t="e">
        <f t="shared" si="133"/>
        <v>#VALUE!</v>
      </c>
      <c r="AF375" s="142" t="e">
        <f t="shared" si="143"/>
        <v>#VALUE!</v>
      </c>
      <c r="AG375" s="144" t="e">
        <f t="shared" si="134"/>
        <v>#VALUE!</v>
      </c>
      <c r="AH375" s="143" t="e">
        <f t="shared" si="144"/>
        <v>#VALUE!</v>
      </c>
    </row>
    <row r="376" spans="1:34" x14ac:dyDescent="0.45">
      <c r="A376" s="47">
        <v>367</v>
      </c>
      <c r="B376" s="34">
        <f t="shared" si="145"/>
        <v>57436</v>
      </c>
      <c r="C376" s="150" t="e">
        <f t="shared" si="125"/>
        <v>#NUM!</v>
      </c>
      <c r="D376" s="142" t="e">
        <f t="shared" si="135"/>
        <v>#NUM!</v>
      </c>
      <c r="E376" s="142" t="e">
        <f t="shared" si="126"/>
        <v>#NUM!</v>
      </c>
      <c r="F376" s="143" t="e">
        <f t="shared" si="136"/>
        <v>#NUM!</v>
      </c>
      <c r="G376" s="127"/>
      <c r="H376" s="33">
        <v>367</v>
      </c>
      <c r="I376" s="34">
        <f t="shared" si="146"/>
        <v>57436</v>
      </c>
      <c r="J376" s="141" t="e">
        <f t="shared" si="127"/>
        <v>#NUM!</v>
      </c>
      <c r="K376" s="142" t="e">
        <f t="shared" si="137"/>
        <v>#NUM!</v>
      </c>
      <c r="L376" s="144" t="e">
        <f t="shared" si="128"/>
        <v>#NUM!</v>
      </c>
      <c r="M376" s="143" t="e">
        <f t="shared" si="138"/>
        <v>#NUM!</v>
      </c>
      <c r="O376" s="33">
        <v>367</v>
      </c>
      <c r="P376" s="34">
        <f t="shared" si="147"/>
        <v>57436</v>
      </c>
      <c r="Q376" s="141" t="e">
        <f t="shared" si="129"/>
        <v>#NUM!</v>
      </c>
      <c r="R376" s="142" t="e">
        <f t="shared" si="139"/>
        <v>#NUM!</v>
      </c>
      <c r="S376" s="144" t="e">
        <f t="shared" si="130"/>
        <v>#NUM!</v>
      </c>
      <c r="T376" s="143" t="e">
        <f t="shared" si="140"/>
        <v>#NUM!</v>
      </c>
      <c r="V376" s="33">
        <v>367</v>
      </c>
      <c r="W376" s="34">
        <f t="shared" si="148"/>
        <v>57436</v>
      </c>
      <c r="X376" s="141" t="e">
        <f t="shared" si="131"/>
        <v>#NUM!</v>
      </c>
      <c r="Y376" s="142" t="e">
        <f t="shared" si="141"/>
        <v>#NUM!</v>
      </c>
      <c r="Z376" s="144" t="e">
        <f t="shared" si="132"/>
        <v>#NUM!</v>
      </c>
      <c r="AA376" s="143" t="e">
        <f t="shared" si="142"/>
        <v>#NUM!</v>
      </c>
      <c r="AC376" s="33">
        <v>367</v>
      </c>
      <c r="AD376" s="34">
        <f t="shared" si="149"/>
        <v>57436</v>
      </c>
      <c r="AE376" s="141" t="e">
        <f t="shared" si="133"/>
        <v>#VALUE!</v>
      </c>
      <c r="AF376" s="142" t="e">
        <f t="shared" si="143"/>
        <v>#VALUE!</v>
      </c>
      <c r="AG376" s="144" t="e">
        <f t="shared" si="134"/>
        <v>#VALUE!</v>
      </c>
      <c r="AH376" s="143" t="e">
        <f t="shared" si="144"/>
        <v>#VALUE!</v>
      </c>
    </row>
    <row r="377" spans="1:34" x14ac:dyDescent="0.45">
      <c r="A377" s="47">
        <v>368</v>
      </c>
      <c r="B377" s="34">
        <f t="shared" si="145"/>
        <v>57466</v>
      </c>
      <c r="C377" s="150" t="e">
        <f t="shared" si="125"/>
        <v>#NUM!</v>
      </c>
      <c r="D377" s="142" t="e">
        <f t="shared" si="135"/>
        <v>#NUM!</v>
      </c>
      <c r="E377" s="142" t="e">
        <f t="shared" si="126"/>
        <v>#NUM!</v>
      </c>
      <c r="F377" s="143" t="e">
        <f t="shared" si="136"/>
        <v>#NUM!</v>
      </c>
      <c r="G377" s="127"/>
      <c r="H377" s="33">
        <v>368</v>
      </c>
      <c r="I377" s="34">
        <f t="shared" si="146"/>
        <v>57466</v>
      </c>
      <c r="J377" s="141" t="e">
        <f t="shared" si="127"/>
        <v>#NUM!</v>
      </c>
      <c r="K377" s="142" t="e">
        <f t="shared" si="137"/>
        <v>#NUM!</v>
      </c>
      <c r="L377" s="144" t="e">
        <f t="shared" si="128"/>
        <v>#NUM!</v>
      </c>
      <c r="M377" s="143" t="e">
        <f t="shared" si="138"/>
        <v>#NUM!</v>
      </c>
      <c r="O377" s="33">
        <v>368</v>
      </c>
      <c r="P377" s="34">
        <f t="shared" si="147"/>
        <v>57466</v>
      </c>
      <c r="Q377" s="141" t="e">
        <f t="shared" si="129"/>
        <v>#NUM!</v>
      </c>
      <c r="R377" s="142" t="e">
        <f t="shared" si="139"/>
        <v>#NUM!</v>
      </c>
      <c r="S377" s="144" t="e">
        <f t="shared" si="130"/>
        <v>#NUM!</v>
      </c>
      <c r="T377" s="143" t="e">
        <f t="shared" si="140"/>
        <v>#NUM!</v>
      </c>
      <c r="V377" s="33">
        <v>368</v>
      </c>
      <c r="W377" s="34">
        <f t="shared" si="148"/>
        <v>57466</v>
      </c>
      <c r="X377" s="141" t="e">
        <f t="shared" si="131"/>
        <v>#NUM!</v>
      </c>
      <c r="Y377" s="142" t="e">
        <f t="shared" si="141"/>
        <v>#NUM!</v>
      </c>
      <c r="Z377" s="144" t="e">
        <f t="shared" si="132"/>
        <v>#NUM!</v>
      </c>
      <c r="AA377" s="143" t="e">
        <f t="shared" si="142"/>
        <v>#NUM!</v>
      </c>
      <c r="AC377" s="33">
        <v>368</v>
      </c>
      <c r="AD377" s="34">
        <f t="shared" si="149"/>
        <v>57466</v>
      </c>
      <c r="AE377" s="141" t="e">
        <f t="shared" si="133"/>
        <v>#VALUE!</v>
      </c>
      <c r="AF377" s="142" t="e">
        <f t="shared" si="143"/>
        <v>#VALUE!</v>
      </c>
      <c r="AG377" s="144" t="e">
        <f t="shared" si="134"/>
        <v>#VALUE!</v>
      </c>
      <c r="AH377" s="143" t="e">
        <f t="shared" si="144"/>
        <v>#VALUE!</v>
      </c>
    </row>
    <row r="378" spans="1:34" x14ac:dyDescent="0.45">
      <c r="A378" s="47">
        <v>369</v>
      </c>
      <c r="B378" s="34">
        <f t="shared" si="145"/>
        <v>57497</v>
      </c>
      <c r="C378" s="150" t="e">
        <f t="shared" si="125"/>
        <v>#NUM!</v>
      </c>
      <c r="D378" s="142" t="e">
        <f t="shared" si="135"/>
        <v>#NUM!</v>
      </c>
      <c r="E378" s="142" t="e">
        <f t="shared" si="126"/>
        <v>#NUM!</v>
      </c>
      <c r="F378" s="143" t="e">
        <f t="shared" si="136"/>
        <v>#NUM!</v>
      </c>
      <c r="G378" s="127"/>
      <c r="H378" s="33">
        <v>369</v>
      </c>
      <c r="I378" s="34">
        <f t="shared" si="146"/>
        <v>57497</v>
      </c>
      <c r="J378" s="141" t="e">
        <f t="shared" si="127"/>
        <v>#NUM!</v>
      </c>
      <c r="K378" s="142" t="e">
        <f t="shared" si="137"/>
        <v>#NUM!</v>
      </c>
      <c r="L378" s="144" t="e">
        <f t="shared" si="128"/>
        <v>#NUM!</v>
      </c>
      <c r="M378" s="143" t="e">
        <f t="shared" si="138"/>
        <v>#NUM!</v>
      </c>
      <c r="O378" s="33">
        <v>369</v>
      </c>
      <c r="P378" s="34">
        <f t="shared" si="147"/>
        <v>57497</v>
      </c>
      <c r="Q378" s="141" t="e">
        <f t="shared" si="129"/>
        <v>#NUM!</v>
      </c>
      <c r="R378" s="142" t="e">
        <f t="shared" si="139"/>
        <v>#NUM!</v>
      </c>
      <c r="S378" s="144" t="e">
        <f t="shared" si="130"/>
        <v>#NUM!</v>
      </c>
      <c r="T378" s="143" t="e">
        <f t="shared" si="140"/>
        <v>#NUM!</v>
      </c>
      <c r="V378" s="33">
        <v>369</v>
      </c>
      <c r="W378" s="34">
        <f t="shared" si="148"/>
        <v>57497</v>
      </c>
      <c r="X378" s="141" t="e">
        <f t="shared" si="131"/>
        <v>#NUM!</v>
      </c>
      <c r="Y378" s="142" t="e">
        <f t="shared" si="141"/>
        <v>#NUM!</v>
      </c>
      <c r="Z378" s="144" t="e">
        <f t="shared" si="132"/>
        <v>#NUM!</v>
      </c>
      <c r="AA378" s="143" t="e">
        <f t="shared" si="142"/>
        <v>#NUM!</v>
      </c>
      <c r="AC378" s="33">
        <v>369</v>
      </c>
      <c r="AD378" s="34">
        <f t="shared" si="149"/>
        <v>57497</v>
      </c>
      <c r="AE378" s="141" t="e">
        <f t="shared" si="133"/>
        <v>#VALUE!</v>
      </c>
      <c r="AF378" s="142" t="e">
        <f t="shared" si="143"/>
        <v>#VALUE!</v>
      </c>
      <c r="AG378" s="144" t="e">
        <f t="shared" si="134"/>
        <v>#VALUE!</v>
      </c>
      <c r="AH378" s="143" t="e">
        <f t="shared" si="144"/>
        <v>#VALUE!</v>
      </c>
    </row>
    <row r="379" spans="1:34" x14ac:dyDescent="0.45">
      <c r="A379" s="47">
        <v>370</v>
      </c>
      <c r="B379" s="34">
        <f t="shared" si="145"/>
        <v>57527</v>
      </c>
      <c r="C379" s="150" t="e">
        <f t="shared" si="125"/>
        <v>#NUM!</v>
      </c>
      <c r="D379" s="142" t="e">
        <f t="shared" si="135"/>
        <v>#NUM!</v>
      </c>
      <c r="E379" s="142" t="e">
        <f t="shared" si="126"/>
        <v>#NUM!</v>
      </c>
      <c r="F379" s="143" t="e">
        <f t="shared" si="136"/>
        <v>#NUM!</v>
      </c>
      <c r="G379" s="127"/>
      <c r="H379" s="33">
        <v>370</v>
      </c>
      <c r="I379" s="34">
        <f t="shared" si="146"/>
        <v>57527</v>
      </c>
      <c r="J379" s="141" t="e">
        <f t="shared" si="127"/>
        <v>#NUM!</v>
      </c>
      <c r="K379" s="142" t="e">
        <f t="shared" si="137"/>
        <v>#NUM!</v>
      </c>
      <c r="L379" s="144" t="e">
        <f t="shared" si="128"/>
        <v>#NUM!</v>
      </c>
      <c r="M379" s="143" t="e">
        <f t="shared" si="138"/>
        <v>#NUM!</v>
      </c>
      <c r="O379" s="33">
        <v>370</v>
      </c>
      <c r="P379" s="34">
        <f t="shared" si="147"/>
        <v>57527</v>
      </c>
      <c r="Q379" s="141" t="e">
        <f t="shared" si="129"/>
        <v>#NUM!</v>
      </c>
      <c r="R379" s="142" t="e">
        <f t="shared" si="139"/>
        <v>#NUM!</v>
      </c>
      <c r="S379" s="144" t="e">
        <f t="shared" si="130"/>
        <v>#NUM!</v>
      </c>
      <c r="T379" s="143" t="e">
        <f t="shared" si="140"/>
        <v>#NUM!</v>
      </c>
      <c r="V379" s="33">
        <v>370</v>
      </c>
      <c r="W379" s="34">
        <f t="shared" si="148"/>
        <v>57527</v>
      </c>
      <c r="X379" s="141" t="e">
        <f t="shared" si="131"/>
        <v>#NUM!</v>
      </c>
      <c r="Y379" s="142" t="e">
        <f t="shared" si="141"/>
        <v>#NUM!</v>
      </c>
      <c r="Z379" s="144" t="e">
        <f t="shared" si="132"/>
        <v>#NUM!</v>
      </c>
      <c r="AA379" s="143" t="e">
        <f t="shared" si="142"/>
        <v>#NUM!</v>
      </c>
      <c r="AC379" s="33">
        <v>370</v>
      </c>
      <c r="AD379" s="34">
        <f t="shared" si="149"/>
        <v>57527</v>
      </c>
      <c r="AE379" s="141" t="e">
        <f t="shared" si="133"/>
        <v>#VALUE!</v>
      </c>
      <c r="AF379" s="142" t="e">
        <f t="shared" si="143"/>
        <v>#VALUE!</v>
      </c>
      <c r="AG379" s="144" t="e">
        <f t="shared" si="134"/>
        <v>#VALUE!</v>
      </c>
      <c r="AH379" s="143" t="e">
        <f t="shared" si="144"/>
        <v>#VALUE!</v>
      </c>
    </row>
    <row r="380" spans="1:34" x14ac:dyDescent="0.45">
      <c r="A380" s="47">
        <v>371</v>
      </c>
      <c r="B380" s="34">
        <f t="shared" si="145"/>
        <v>57558</v>
      </c>
      <c r="C380" s="150" t="e">
        <f t="shared" si="125"/>
        <v>#NUM!</v>
      </c>
      <c r="D380" s="142" t="e">
        <f t="shared" si="135"/>
        <v>#NUM!</v>
      </c>
      <c r="E380" s="142" t="e">
        <f t="shared" si="126"/>
        <v>#NUM!</v>
      </c>
      <c r="F380" s="143" t="e">
        <f t="shared" si="136"/>
        <v>#NUM!</v>
      </c>
      <c r="G380" s="127"/>
      <c r="H380" s="33">
        <v>371</v>
      </c>
      <c r="I380" s="34">
        <f t="shared" si="146"/>
        <v>57558</v>
      </c>
      <c r="J380" s="141" t="e">
        <f t="shared" si="127"/>
        <v>#NUM!</v>
      </c>
      <c r="K380" s="142" t="e">
        <f t="shared" si="137"/>
        <v>#NUM!</v>
      </c>
      <c r="L380" s="144" t="e">
        <f t="shared" si="128"/>
        <v>#NUM!</v>
      </c>
      <c r="M380" s="143" t="e">
        <f t="shared" si="138"/>
        <v>#NUM!</v>
      </c>
      <c r="O380" s="33">
        <v>371</v>
      </c>
      <c r="P380" s="34">
        <f t="shared" si="147"/>
        <v>57558</v>
      </c>
      <c r="Q380" s="141" t="e">
        <f t="shared" si="129"/>
        <v>#NUM!</v>
      </c>
      <c r="R380" s="142" t="e">
        <f t="shared" si="139"/>
        <v>#NUM!</v>
      </c>
      <c r="S380" s="144" t="e">
        <f t="shared" si="130"/>
        <v>#NUM!</v>
      </c>
      <c r="T380" s="143" t="e">
        <f t="shared" si="140"/>
        <v>#NUM!</v>
      </c>
      <c r="V380" s="33">
        <v>371</v>
      </c>
      <c r="W380" s="34">
        <f t="shared" si="148"/>
        <v>57558</v>
      </c>
      <c r="X380" s="141" t="e">
        <f t="shared" si="131"/>
        <v>#NUM!</v>
      </c>
      <c r="Y380" s="142" t="e">
        <f t="shared" si="141"/>
        <v>#NUM!</v>
      </c>
      <c r="Z380" s="144" t="e">
        <f t="shared" si="132"/>
        <v>#NUM!</v>
      </c>
      <c r="AA380" s="143" t="e">
        <f t="shared" si="142"/>
        <v>#NUM!</v>
      </c>
      <c r="AC380" s="33">
        <v>371</v>
      </c>
      <c r="AD380" s="34">
        <f t="shared" si="149"/>
        <v>57558</v>
      </c>
      <c r="AE380" s="141" t="e">
        <f t="shared" si="133"/>
        <v>#VALUE!</v>
      </c>
      <c r="AF380" s="142" t="e">
        <f t="shared" si="143"/>
        <v>#VALUE!</v>
      </c>
      <c r="AG380" s="144" t="e">
        <f t="shared" si="134"/>
        <v>#VALUE!</v>
      </c>
      <c r="AH380" s="143" t="e">
        <f t="shared" si="144"/>
        <v>#VALUE!</v>
      </c>
    </row>
    <row r="381" spans="1:34" ht="14.65" thickBot="1" x14ac:dyDescent="0.5">
      <c r="A381" s="750">
        <v>372</v>
      </c>
      <c r="B381" s="267">
        <f t="shared" si="145"/>
        <v>57589</v>
      </c>
      <c r="C381" s="151" t="e">
        <f t="shared" si="125"/>
        <v>#NUM!</v>
      </c>
      <c r="D381" s="146" t="e">
        <f t="shared" si="135"/>
        <v>#NUM!</v>
      </c>
      <c r="E381" s="146" t="e">
        <f t="shared" si="126"/>
        <v>#NUM!</v>
      </c>
      <c r="F381" s="147" t="e">
        <f t="shared" si="136"/>
        <v>#NUM!</v>
      </c>
      <c r="G381" s="127"/>
      <c r="H381" s="40">
        <v>372</v>
      </c>
      <c r="I381" s="267">
        <f t="shared" si="146"/>
        <v>57589</v>
      </c>
      <c r="J381" s="145" t="e">
        <f t="shared" si="127"/>
        <v>#NUM!</v>
      </c>
      <c r="K381" s="146" t="e">
        <f t="shared" si="137"/>
        <v>#NUM!</v>
      </c>
      <c r="L381" s="148" t="e">
        <f t="shared" si="128"/>
        <v>#NUM!</v>
      </c>
      <c r="M381" s="147" t="e">
        <f t="shared" si="138"/>
        <v>#NUM!</v>
      </c>
      <c r="O381" s="40">
        <v>372</v>
      </c>
      <c r="P381" s="267">
        <f t="shared" si="147"/>
        <v>57589</v>
      </c>
      <c r="Q381" s="145" t="e">
        <f t="shared" si="129"/>
        <v>#NUM!</v>
      </c>
      <c r="R381" s="146" t="e">
        <f t="shared" si="139"/>
        <v>#NUM!</v>
      </c>
      <c r="S381" s="148" t="e">
        <f t="shared" si="130"/>
        <v>#NUM!</v>
      </c>
      <c r="T381" s="147" t="e">
        <f t="shared" si="140"/>
        <v>#NUM!</v>
      </c>
      <c r="V381" s="40">
        <v>372</v>
      </c>
      <c r="W381" s="267">
        <f t="shared" si="148"/>
        <v>57589</v>
      </c>
      <c r="X381" s="145" t="e">
        <f t="shared" si="131"/>
        <v>#NUM!</v>
      </c>
      <c r="Y381" s="146" t="e">
        <f t="shared" si="141"/>
        <v>#NUM!</v>
      </c>
      <c r="Z381" s="148" t="e">
        <f t="shared" si="132"/>
        <v>#NUM!</v>
      </c>
      <c r="AA381" s="147" t="e">
        <f t="shared" si="142"/>
        <v>#NUM!</v>
      </c>
      <c r="AC381" s="40">
        <v>372</v>
      </c>
      <c r="AD381" s="267">
        <f t="shared" si="149"/>
        <v>57589</v>
      </c>
      <c r="AE381" s="145" t="e">
        <f t="shared" si="133"/>
        <v>#VALUE!</v>
      </c>
      <c r="AF381" s="146" t="e">
        <f t="shared" si="143"/>
        <v>#VALUE!</v>
      </c>
      <c r="AG381" s="148" t="e">
        <f t="shared" si="134"/>
        <v>#VALUE!</v>
      </c>
      <c r="AH381" s="147" t="e">
        <f t="shared" si="144"/>
        <v>#VALUE!</v>
      </c>
    </row>
    <row r="382" spans="1:34" x14ac:dyDescent="0.45">
      <c r="A382" s="47">
        <v>373</v>
      </c>
      <c r="B382" s="34">
        <f t="shared" si="145"/>
        <v>57619</v>
      </c>
      <c r="C382" s="152" t="e">
        <f t="shared" si="125"/>
        <v>#NUM!</v>
      </c>
      <c r="D382" s="138" t="e">
        <f t="shared" si="135"/>
        <v>#NUM!</v>
      </c>
      <c r="E382" s="138" t="e">
        <f t="shared" si="126"/>
        <v>#NUM!</v>
      </c>
      <c r="F382" s="139" t="e">
        <f t="shared" si="136"/>
        <v>#NUM!</v>
      </c>
      <c r="G382" s="127"/>
      <c r="H382" s="26">
        <v>373</v>
      </c>
      <c r="I382" s="34">
        <f t="shared" si="146"/>
        <v>57619</v>
      </c>
      <c r="J382" s="137" t="e">
        <f t="shared" si="127"/>
        <v>#NUM!</v>
      </c>
      <c r="K382" s="138" t="e">
        <f t="shared" si="137"/>
        <v>#NUM!</v>
      </c>
      <c r="L382" s="140" t="e">
        <f t="shared" si="128"/>
        <v>#NUM!</v>
      </c>
      <c r="M382" s="139" t="e">
        <f t="shared" si="138"/>
        <v>#NUM!</v>
      </c>
      <c r="O382" s="26">
        <v>373</v>
      </c>
      <c r="P382" s="34">
        <f t="shared" si="147"/>
        <v>57619</v>
      </c>
      <c r="Q382" s="137" t="e">
        <f t="shared" si="129"/>
        <v>#NUM!</v>
      </c>
      <c r="R382" s="138" t="e">
        <f t="shared" si="139"/>
        <v>#NUM!</v>
      </c>
      <c r="S382" s="140" t="e">
        <f t="shared" si="130"/>
        <v>#NUM!</v>
      </c>
      <c r="T382" s="139" t="e">
        <f t="shared" si="140"/>
        <v>#NUM!</v>
      </c>
      <c r="V382" s="26">
        <v>373</v>
      </c>
      <c r="W382" s="34">
        <f t="shared" si="148"/>
        <v>57619</v>
      </c>
      <c r="X382" s="137" t="e">
        <f t="shared" si="131"/>
        <v>#NUM!</v>
      </c>
      <c r="Y382" s="138" t="e">
        <f t="shared" si="141"/>
        <v>#NUM!</v>
      </c>
      <c r="Z382" s="140" t="e">
        <f t="shared" si="132"/>
        <v>#NUM!</v>
      </c>
      <c r="AA382" s="139" t="e">
        <f t="shared" si="142"/>
        <v>#NUM!</v>
      </c>
      <c r="AC382" s="26">
        <v>373</v>
      </c>
      <c r="AD382" s="34">
        <f t="shared" si="149"/>
        <v>57619</v>
      </c>
      <c r="AE382" s="137" t="e">
        <f t="shared" si="133"/>
        <v>#VALUE!</v>
      </c>
      <c r="AF382" s="138" t="e">
        <f t="shared" si="143"/>
        <v>#VALUE!</v>
      </c>
      <c r="AG382" s="140" t="e">
        <f t="shared" si="134"/>
        <v>#VALUE!</v>
      </c>
      <c r="AH382" s="139" t="e">
        <f t="shared" si="144"/>
        <v>#VALUE!</v>
      </c>
    </row>
    <row r="383" spans="1:34" x14ac:dyDescent="0.45">
      <c r="A383" s="47">
        <v>374</v>
      </c>
      <c r="B383" s="34">
        <f t="shared" si="145"/>
        <v>57650</v>
      </c>
      <c r="C383" s="150" t="e">
        <f t="shared" si="125"/>
        <v>#NUM!</v>
      </c>
      <c r="D383" s="142" t="e">
        <f t="shared" si="135"/>
        <v>#NUM!</v>
      </c>
      <c r="E383" s="142" t="e">
        <f t="shared" si="126"/>
        <v>#NUM!</v>
      </c>
      <c r="F383" s="143" t="e">
        <f t="shared" si="136"/>
        <v>#NUM!</v>
      </c>
      <c r="G383" s="127"/>
      <c r="H383" s="33">
        <v>374</v>
      </c>
      <c r="I383" s="34">
        <f t="shared" si="146"/>
        <v>57650</v>
      </c>
      <c r="J383" s="141" t="e">
        <f t="shared" si="127"/>
        <v>#NUM!</v>
      </c>
      <c r="K383" s="142" t="e">
        <f t="shared" si="137"/>
        <v>#NUM!</v>
      </c>
      <c r="L383" s="144" t="e">
        <f t="shared" si="128"/>
        <v>#NUM!</v>
      </c>
      <c r="M383" s="143" t="e">
        <f t="shared" si="138"/>
        <v>#NUM!</v>
      </c>
      <c r="O383" s="33">
        <v>374</v>
      </c>
      <c r="P383" s="34">
        <f t="shared" si="147"/>
        <v>57650</v>
      </c>
      <c r="Q383" s="141" t="e">
        <f t="shared" si="129"/>
        <v>#NUM!</v>
      </c>
      <c r="R383" s="142" t="e">
        <f t="shared" si="139"/>
        <v>#NUM!</v>
      </c>
      <c r="S383" s="144" t="e">
        <f t="shared" si="130"/>
        <v>#NUM!</v>
      </c>
      <c r="T383" s="143" t="e">
        <f t="shared" si="140"/>
        <v>#NUM!</v>
      </c>
      <c r="V383" s="33">
        <v>374</v>
      </c>
      <c r="W383" s="34">
        <f t="shared" si="148"/>
        <v>57650</v>
      </c>
      <c r="X383" s="141" t="e">
        <f t="shared" si="131"/>
        <v>#NUM!</v>
      </c>
      <c r="Y383" s="142" t="e">
        <f t="shared" si="141"/>
        <v>#NUM!</v>
      </c>
      <c r="Z383" s="144" t="e">
        <f t="shared" si="132"/>
        <v>#NUM!</v>
      </c>
      <c r="AA383" s="143" t="e">
        <f t="shared" si="142"/>
        <v>#NUM!</v>
      </c>
      <c r="AC383" s="33">
        <v>374</v>
      </c>
      <c r="AD383" s="34">
        <f t="shared" si="149"/>
        <v>57650</v>
      </c>
      <c r="AE383" s="141" t="e">
        <f t="shared" si="133"/>
        <v>#VALUE!</v>
      </c>
      <c r="AF383" s="142" t="e">
        <f t="shared" si="143"/>
        <v>#VALUE!</v>
      </c>
      <c r="AG383" s="144" t="e">
        <f t="shared" si="134"/>
        <v>#VALUE!</v>
      </c>
      <c r="AH383" s="143" t="e">
        <f t="shared" si="144"/>
        <v>#VALUE!</v>
      </c>
    </row>
    <row r="384" spans="1:34" x14ac:dyDescent="0.45">
      <c r="A384" s="47">
        <v>375</v>
      </c>
      <c r="B384" s="34">
        <f t="shared" si="145"/>
        <v>57680</v>
      </c>
      <c r="C384" s="150" t="e">
        <f t="shared" si="125"/>
        <v>#NUM!</v>
      </c>
      <c r="D384" s="142" t="e">
        <f t="shared" si="135"/>
        <v>#NUM!</v>
      </c>
      <c r="E384" s="142" t="e">
        <f t="shared" si="126"/>
        <v>#NUM!</v>
      </c>
      <c r="F384" s="143" t="e">
        <f t="shared" si="136"/>
        <v>#NUM!</v>
      </c>
      <c r="G384" s="127"/>
      <c r="H384" s="33">
        <v>375</v>
      </c>
      <c r="I384" s="34">
        <f t="shared" si="146"/>
        <v>57680</v>
      </c>
      <c r="J384" s="141" t="e">
        <f t="shared" si="127"/>
        <v>#NUM!</v>
      </c>
      <c r="K384" s="142" t="e">
        <f t="shared" si="137"/>
        <v>#NUM!</v>
      </c>
      <c r="L384" s="144" t="e">
        <f t="shared" si="128"/>
        <v>#NUM!</v>
      </c>
      <c r="M384" s="143" t="e">
        <f t="shared" si="138"/>
        <v>#NUM!</v>
      </c>
      <c r="O384" s="33">
        <v>375</v>
      </c>
      <c r="P384" s="34">
        <f t="shared" si="147"/>
        <v>57680</v>
      </c>
      <c r="Q384" s="141" t="e">
        <f t="shared" si="129"/>
        <v>#NUM!</v>
      </c>
      <c r="R384" s="142" t="e">
        <f t="shared" si="139"/>
        <v>#NUM!</v>
      </c>
      <c r="S384" s="144" t="e">
        <f t="shared" si="130"/>
        <v>#NUM!</v>
      </c>
      <c r="T384" s="143" t="e">
        <f t="shared" si="140"/>
        <v>#NUM!</v>
      </c>
      <c r="V384" s="33">
        <v>375</v>
      </c>
      <c r="W384" s="34">
        <f t="shared" si="148"/>
        <v>57680</v>
      </c>
      <c r="X384" s="141" t="e">
        <f t="shared" si="131"/>
        <v>#NUM!</v>
      </c>
      <c r="Y384" s="142" t="e">
        <f t="shared" si="141"/>
        <v>#NUM!</v>
      </c>
      <c r="Z384" s="144" t="e">
        <f t="shared" si="132"/>
        <v>#NUM!</v>
      </c>
      <c r="AA384" s="143" t="e">
        <f t="shared" si="142"/>
        <v>#NUM!</v>
      </c>
      <c r="AC384" s="33">
        <v>375</v>
      </c>
      <c r="AD384" s="34">
        <f t="shared" si="149"/>
        <v>57680</v>
      </c>
      <c r="AE384" s="141" t="e">
        <f t="shared" si="133"/>
        <v>#VALUE!</v>
      </c>
      <c r="AF384" s="142" t="e">
        <f t="shared" si="143"/>
        <v>#VALUE!</v>
      </c>
      <c r="AG384" s="144" t="e">
        <f t="shared" si="134"/>
        <v>#VALUE!</v>
      </c>
      <c r="AH384" s="143" t="e">
        <f t="shared" si="144"/>
        <v>#VALUE!</v>
      </c>
    </row>
    <row r="385" spans="1:34" x14ac:dyDescent="0.45">
      <c r="A385" s="47">
        <v>376</v>
      </c>
      <c r="B385" s="34">
        <f t="shared" si="145"/>
        <v>57711</v>
      </c>
      <c r="C385" s="150" t="e">
        <f t="shared" si="125"/>
        <v>#NUM!</v>
      </c>
      <c r="D385" s="142" t="e">
        <f t="shared" si="135"/>
        <v>#NUM!</v>
      </c>
      <c r="E385" s="142" t="e">
        <f t="shared" si="126"/>
        <v>#NUM!</v>
      </c>
      <c r="F385" s="143" t="e">
        <f t="shared" si="136"/>
        <v>#NUM!</v>
      </c>
      <c r="G385" s="127"/>
      <c r="H385" s="33">
        <v>376</v>
      </c>
      <c r="I385" s="34">
        <f t="shared" si="146"/>
        <v>57711</v>
      </c>
      <c r="J385" s="141" t="e">
        <f t="shared" si="127"/>
        <v>#NUM!</v>
      </c>
      <c r="K385" s="142" t="e">
        <f t="shared" si="137"/>
        <v>#NUM!</v>
      </c>
      <c r="L385" s="144" t="e">
        <f t="shared" si="128"/>
        <v>#NUM!</v>
      </c>
      <c r="M385" s="143" t="e">
        <f t="shared" si="138"/>
        <v>#NUM!</v>
      </c>
      <c r="O385" s="33">
        <v>376</v>
      </c>
      <c r="P385" s="34">
        <f t="shared" si="147"/>
        <v>57711</v>
      </c>
      <c r="Q385" s="141" t="e">
        <f t="shared" si="129"/>
        <v>#NUM!</v>
      </c>
      <c r="R385" s="142" t="e">
        <f t="shared" si="139"/>
        <v>#NUM!</v>
      </c>
      <c r="S385" s="144" t="e">
        <f t="shared" si="130"/>
        <v>#NUM!</v>
      </c>
      <c r="T385" s="143" t="e">
        <f t="shared" si="140"/>
        <v>#NUM!</v>
      </c>
      <c r="V385" s="33">
        <v>376</v>
      </c>
      <c r="W385" s="34">
        <f t="shared" si="148"/>
        <v>57711</v>
      </c>
      <c r="X385" s="141" t="e">
        <f t="shared" si="131"/>
        <v>#NUM!</v>
      </c>
      <c r="Y385" s="142" t="e">
        <f t="shared" si="141"/>
        <v>#NUM!</v>
      </c>
      <c r="Z385" s="144" t="e">
        <f t="shared" si="132"/>
        <v>#NUM!</v>
      </c>
      <c r="AA385" s="143" t="e">
        <f t="shared" si="142"/>
        <v>#NUM!</v>
      </c>
      <c r="AC385" s="33">
        <v>376</v>
      </c>
      <c r="AD385" s="34">
        <f t="shared" si="149"/>
        <v>57711</v>
      </c>
      <c r="AE385" s="141" t="e">
        <f t="shared" si="133"/>
        <v>#VALUE!</v>
      </c>
      <c r="AF385" s="142" t="e">
        <f t="shared" si="143"/>
        <v>#VALUE!</v>
      </c>
      <c r="AG385" s="144" t="e">
        <f t="shared" si="134"/>
        <v>#VALUE!</v>
      </c>
      <c r="AH385" s="143" t="e">
        <f t="shared" si="144"/>
        <v>#VALUE!</v>
      </c>
    </row>
    <row r="386" spans="1:34" x14ac:dyDescent="0.45">
      <c r="A386" s="47">
        <v>377</v>
      </c>
      <c r="B386" s="34">
        <f t="shared" si="145"/>
        <v>57742</v>
      </c>
      <c r="C386" s="150" t="e">
        <f t="shared" si="125"/>
        <v>#NUM!</v>
      </c>
      <c r="D386" s="142" t="e">
        <f t="shared" si="135"/>
        <v>#NUM!</v>
      </c>
      <c r="E386" s="142" t="e">
        <f t="shared" si="126"/>
        <v>#NUM!</v>
      </c>
      <c r="F386" s="143" t="e">
        <f t="shared" si="136"/>
        <v>#NUM!</v>
      </c>
      <c r="G386" s="127"/>
      <c r="H386" s="33">
        <v>377</v>
      </c>
      <c r="I386" s="34">
        <f t="shared" si="146"/>
        <v>57742</v>
      </c>
      <c r="J386" s="141" t="e">
        <f t="shared" si="127"/>
        <v>#NUM!</v>
      </c>
      <c r="K386" s="142" t="e">
        <f t="shared" si="137"/>
        <v>#NUM!</v>
      </c>
      <c r="L386" s="144" t="e">
        <f t="shared" si="128"/>
        <v>#NUM!</v>
      </c>
      <c r="M386" s="143" t="e">
        <f t="shared" si="138"/>
        <v>#NUM!</v>
      </c>
      <c r="O386" s="33">
        <v>377</v>
      </c>
      <c r="P386" s="34">
        <f t="shared" si="147"/>
        <v>57742</v>
      </c>
      <c r="Q386" s="141" t="e">
        <f t="shared" si="129"/>
        <v>#NUM!</v>
      </c>
      <c r="R386" s="142" t="e">
        <f t="shared" si="139"/>
        <v>#NUM!</v>
      </c>
      <c r="S386" s="144" t="e">
        <f t="shared" si="130"/>
        <v>#NUM!</v>
      </c>
      <c r="T386" s="143" t="e">
        <f t="shared" si="140"/>
        <v>#NUM!</v>
      </c>
      <c r="V386" s="33">
        <v>377</v>
      </c>
      <c r="W386" s="34">
        <f t="shared" si="148"/>
        <v>57742</v>
      </c>
      <c r="X386" s="141" t="e">
        <f t="shared" si="131"/>
        <v>#NUM!</v>
      </c>
      <c r="Y386" s="142" t="e">
        <f t="shared" si="141"/>
        <v>#NUM!</v>
      </c>
      <c r="Z386" s="144" t="e">
        <f t="shared" si="132"/>
        <v>#NUM!</v>
      </c>
      <c r="AA386" s="143" t="e">
        <f t="shared" si="142"/>
        <v>#NUM!</v>
      </c>
      <c r="AC386" s="33">
        <v>377</v>
      </c>
      <c r="AD386" s="34">
        <f t="shared" si="149"/>
        <v>57742</v>
      </c>
      <c r="AE386" s="141" t="e">
        <f t="shared" si="133"/>
        <v>#VALUE!</v>
      </c>
      <c r="AF386" s="142" t="e">
        <f t="shared" si="143"/>
        <v>#VALUE!</v>
      </c>
      <c r="AG386" s="144" t="e">
        <f t="shared" si="134"/>
        <v>#VALUE!</v>
      </c>
      <c r="AH386" s="143" t="e">
        <f t="shared" si="144"/>
        <v>#VALUE!</v>
      </c>
    </row>
    <row r="387" spans="1:34" x14ac:dyDescent="0.45">
      <c r="A387" s="47">
        <v>378</v>
      </c>
      <c r="B387" s="34">
        <f t="shared" si="145"/>
        <v>57770</v>
      </c>
      <c r="C387" s="150" t="e">
        <f t="shared" si="125"/>
        <v>#NUM!</v>
      </c>
      <c r="D387" s="142" t="e">
        <f t="shared" si="135"/>
        <v>#NUM!</v>
      </c>
      <c r="E387" s="142" t="e">
        <f t="shared" si="126"/>
        <v>#NUM!</v>
      </c>
      <c r="F387" s="143" t="e">
        <f t="shared" si="136"/>
        <v>#NUM!</v>
      </c>
      <c r="G387" s="127"/>
      <c r="H387" s="33">
        <v>378</v>
      </c>
      <c r="I387" s="34">
        <f t="shared" si="146"/>
        <v>57770</v>
      </c>
      <c r="J387" s="141" t="e">
        <f t="shared" si="127"/>
        <v>#NUM!</v>
      </c>
      <c r="K387" s="142" t="e">
        <f t="shared" si="137"/>
        <v>#NUM!</v>
      </c>
      <c r="L387" s="144" t="e">
        <f t="shared" si="128"/>
        <v>#NUM!</v>
      </c>
      <c r="M387" s="143" t="e">
        <f t="shared" si="138"/>
        <v>#NUM!</v>
      </c>
      <c r="O387" s="33">
        <v>378</v>
      </c>
      <c r="P387" s="34">
        <f t="shared" si="147"/>
        <v>57770</v>
      </c>
      <c r="Q387" s="141" t="e">
        <f t="shared" si="129"/>
        <v>#NUM!</v>
      </c>
      <c r="R387" s="142" t="e">
        <f t="shared" si="139"/>
        <v>#NUM!</v>
      </c>
      <c r="S387" s="144" t="e">
        <f t="shared" si="130"/>
        <v>#NUM!</v>
      </c>
      <c r="T387" s="143" t="e">
        <f t="shared" si="140"/>
        <v>#NUM!</v>
      </c>
      <c r="V387" s="33">
        <v>378</v>
      </c>
      <c r="W387" s="34">
        <f t="shared" si="148"/>
        <v>57770</v>
      </c>
      <c r="X387" s="141" t="e">
        <f t="shared" si="131"/>
        <v>#NUM!</v>
      </c>
      <c r="Y387" s="142" t="e">
        <f t="shared" si="141"/>
        <v>#NUM!</v>
      </c>
      <c r="Z387" s="144" t="e">
        <f t="shared" si="132"/>
        <v>#NUM!</v>
      </c>
      <c r="AA387" s="143" t="e">
        <f t="shared" si="142"/>
        <v>#NUM!</v>
      </c>
      <c r="AC387" s="33">
        <v>378</v>
      </c>
      <c r="AD387" s="34">
        <f t="shared" si="149"/>
        <v>57770</v>
      </c>
      <c r="AE387" s="141" t="e">
        <f t="shared" si="133"/>
        <v>#VALUE!</v>
      </c>
      <c r="AF387" s="142" t="e">
        <f t="shared" si="143"/>
        <v>#VALUE!</v>
      </c>
      <c r="AG387" s="144" t="e">
        <f t="shared" si="134"/>
        <v>#VALUE!</v>
      </c>
      <c r="AH387" s="143" t="e">
        <f t="shared" si="144"/>
        <v>#VALUE!</v>
      </c>
    </row>
    <row r="388" spans="1:34" x14ac:dyDescent="0.45">
      <c r="A388" s="47">
        <v>379</v>
      </c>
      <c r="B388" s="34">
        <f t="shared" si="145"/>
        <v>57801</v>
      </c>
      <c r="C388" s="150" t="e">
        <f t="shared" si="125"/>
        <v>#NUM!</v>
      </c>
      <c r="D388" s="142" t="e">
        <f t="shared" si="135"/>
        <v>#NUM!</v>
      </c>
      <c r="E388" s="142" t="e">
        <f t="shared" si="126"/>
        <v>#NUM!</v>
      </c>
      <c r="F388" s="143" t="e">
        <f t="shared" si="136"/>
        <v>#NUM!</v>
      </c>
      <c r="G388" s="127"/>
      <c r="H388" s="33">
        <v>379</v>
      </c>
      <c r="I388" s="34">
        <f t="shared" si="146"/>
        <v>57801</v>
      </c>
      <c r="J388" s="141" t="e">
        <f t="shared" si="127"/>
        <v>#NUM!</v>
      </c>
      <c r="K388" s="142" t="e">
        <f t="shared" si="137"/>
        <v>#NUM!</v>
      </c>
      <c r="L388" s="144" t="e">
        <f t="shared" si="128"/>
        <v>#NUM!</v>
      </c>
      <c r="M388" s="143" t="e">
        <f t="shared" si="138"/>
        <v>#NUM!</v>
      </c>
      <c r="O388" s="33">
        <v>379</v>
      </c>
      <c r="P388" s="34">
        <f t="shared" si="147"/>
        <v>57801</v>
      </c>
      <c r="Q388" s="141" t="e">
        <f t="shared" si="129"/>
        <v>#NUM!</v>
      </c>
      <c r="R388" s="142" t="e">
        <f t="shared" si="139"/>
        <v>#NUM!</v>
      </c>
      <c r="S388" s="144" t="e">
        <f t="shared" si="130"/>
        <v>#NUM!</v>
      </c>
      <c r="T388" s="143" t="e">
        <f t="shared" si="140"/>
        <v>#NUM!</v>
      </c>
      <c r="V388" s="33">
        <v>379</v>
      </c>
      <c r="W388" s="34">
        <f t="shared" si="148"/>
        <v>57801</v>
      </c>
      <c r="X388" s="141" t="e">
        <f t="shared" si="131"/>
        <v>#NUM!</v>
      </c>
      <c r="Y388" s="142" t="e">
        <f t="shared" si="141"/>
        <v>#NUM!</v>
      </c>
      <c r="Z388" s="144" t="e">
        <f t="shared" si="132"/>
        <v>#NUM!</v>
      </c>
      <c r="AA388" s="143" t="e">
        <f t="shared" si="142"/>
        <v>#NUM!</v>
      </c>
      <c r="AC388" s="33">
        <v>379</v>
      </c>
      <c r="AD388" s="34">
        <f t="shared" si="149"/>
        <v>57801</v>
      </c>
      <c r="AE388" s="141" t="e">
        <f t="shared" si="133"/>
        <v>#VALUE!</v>
      </c>
      <c r="AF388" s="142" t="e">
        <f t="shared" si="143"/>
        <v>#VALUE!</v>
      </c>
      <c r="AG388" s="144" t="e">
        <f t="shared" si="134"/>
        <v>#VALUE!</v>
      </c>
      <c r="AH388" s="143" t="e">
        <f t="shared" si="144"/>
        <v>#VALUE!</v>
      </c>
    </row>
    <row r="389" spans="1:34" x14ac:dyDescent="0.45">
      <c r="A389" s="47">
        <v>380</v>
      </c>
      <c r="B389" s="34">
        <f t="shared" si="145"/>
        <v>57831</v>
      </c>
      <c r="C389" s="150" t="e">
        <f t="shared" si="125"/>
        <v>#NUM!</v>
      </c>
      <c r="D389" s="142" t="e">
        <f t="shared" si="135"/>
        <v>#NUM!</v>
      </c>
      <c r="E389" s="142" t="e">
        <f t="shared" si="126"/>
        <v>#NUM!</v>
      </c>
      <c r="F389" s="143" t="e">
        <f t="shared" si="136"/>
        <v>#NUM!</v>
      </c>
      <c r="G389" s="127"/>
      <c r="H389" s="33">
        <v>380</v>
      </c>
      <c r="I389" s="34">
        <f t="shared" si="146"/>
        <v>57831</v>
      </c>
      <c r="J389" s="141" t="e">
        <f t="shared" si="127"/>
        <v>#NUM!</v>
      </c>
      <c r="K389" s="142" t="e">
        <f t="shared" si="137"/>
        <v>#NUM!</v>
      </c>
      <c r="L389" s="144" t="e">
        <f t="shared" si="128"/>
        <v>#NUM!</v>
      </c>
      <c r="M389" s="143" t="e">
        <f t="shared" si="138"/>
        <v>#NUM!</v>
      </c>
      <c r="O389" s="33">
        <v>380</v>
      </c>
      <c r="P389" s="34">
        <f t="shared" si="147"/>
        <v>57831</v>
      </c>
      <c r="Q389" s="141" t="e">
        <f t="shared" si="129"/>
        <v>#NUM!</v>
      </c>
      <c r="R389" s="142" t="e">
        <f t="shared" si="139"/>
        <v>#NUM!</v>
      </c>
      <c r="S389" s="144" t="e">
        <f t="shared" si="130"/>
        <v>#NUM!</v>
      </c>
      <c r="T389" s="143" t="e">
        <f t="shared" si="140"/>
        <v>#NUM!</v>
      </c>
      <c r="V389" s="33">
        <v>380</v>
      </c>
      <c r="W389" s="34">
        <f t="shared" si="148"/>
        <v>57831</v>
      </c>
      <c r="X389" s="141" t="e">
        <f t="shared" si="131"/>
        <v>#NUM!</v>
      </c>
      <c r="Y389" s="142" t="e">
        <f t="shared" si="141"/>
        <v>#NUM!</v>
      </c>
      <c r="Z389" s="144" t="e">
        <f t="shared" si="132"/>
        <v>#NUM!</v>
      </c>
      <c r="AA389" s="143" t="e">
        <f t="shared" si="142"/>
        <v>#NUM!</v>
      </c>
      <c r="AC389" s="33">
        <v>380</v>
      </c>
      <c r="AD389" s="34">
        <f t="shared" si="149"/>
        <v>57831</v>
      </c>
      <c r="AE389" s="141" t="e">
        <f t="shared" si="133"/>
        <v>#VALUE!</v>
      </c>
      <c r="AF389" s="142" t="e">
        <f t="shared" si="143"/>
        <v>#VALUE!</v>
      </c>
      <c r="AG389" s="144" t="e">
        <f t="shared" si="134"/>
        <v>#VALUE!</v>
      </c>
      <c r="AH389" s="143" t="e">
        <f t="shared" si="144"/>
        <v>#VALUE!</v>
      </c>
    </row>
    <row r="390" spans="1:34" x14ac:dyDescent="0.45">
      <c r="A390" s="47">
        <v>381</v>
      </c>
      <c r="B390" s="34">
        <f t="shared" si="145"/>
        <v>57862</v>
      </c>
      <c r="C390" s="150" t="e">
        <f t="shared" si="125"/>
        <v>#NUM!</v>
      </c>
      <c r="D390" s="142" t="e">
        <f t="shared" si="135"/>
        <v>#NUM!</v>
      </c>
      <c r="E390" s="142" t="e">
        <f t="shared" si="126"/>
        <v>#NUM!</v>
      </c>
      <c r="F390" s="143" t="e">
        <f t="shared" si="136"/>
        <v>#NUM!</v>
      </c>
      <c r="G390" s="127"/>
      <c r="H390" s="33">
        <v>381</v>
      </c>
      <c r="I390" s="34">
        <f t="shared" si="146"/>
        <v>57862</v>
      </c>
      <c r="J390" s="141" t="e">
        <f t="shared" si="127"/>
        <v>#NUM!</v>
      </c>
      <c r="K390" s="142" t="e">
        <f t="shared" si="137"/>
        <v>#NUM!</v>
      </c>
      <c r="L390" s="144" t="e">
        <f t="shared" si="128"/>
        <v>#NUM!</v>
      </c>
      <c r="M390" s="143" t="e">
        <f t="shared" si="138"/>
        <v>#NUM!</v>
      </c>
      <c r="O390" s="33">
        <v>381</v>
      </c>
      <c r="P390" s="34">
        <f t="shared" si="147"/>
        <v>57862</v>
      </c>
      <c r="Q390" s="141" t="e">
        <f t="shared" si="129"/>
        <v>#NUM!</v>
      </c>
      <c r="R390" s="142" t="e">
        <f t="shared" si="139"/>
        <v>#NUM!</v>
      </c>
      <c r="S390" s="144" t="e">
        <f t="shared" si="130"/>
        <v>#NUM!</v>
      </c>
      <c r="T390" s="143" t="e">
        <f t="shared" si="140"/>
        <v>#NUM!</v>
      </c>
      <c r="V390" s="33">
        <v>381</v>
      </c>
      <c r="W390" s="34">
        <f t="shared" si="148"/>
        <v>57862</v>
      </c>
      <c r="X390" s="141" t="e">
        <f t="shared" si="131"/>
        <v>#NUM!</v>
      </c>
      <c r="Y390" s="142" t="e">
        <f t="shared" si="141"/>
        <v>#NUM!</v>
      </c>
      <c r="Z390" s="144" t="e">
        <f t="shared" si="132"/>
        <v>#NUM!</v>
      </c>
      <c r="AA390" s="143" t="e">
        <f t="shared" si="142"/>
        <v>#NUM!</v>
      </c>
      <c r="AC390" s="33">
        <v>381</v>
      </c>
      <c r="AD390" s="34">
        <f t="shared" si="149"/>
        <v>57862</v>
      </c>
      <c r="AE390" s="141" t="e">
        <f t="shared" si="133"/>
        <v>#VALUE!</v>
      </c>
      <c r="AF390" s="142" t="e">
        <f t="shared" si="143"/>
        <v>#VALUE!</v>
      </c>
      <c r="AG390" s="144" t="e">
        <f t="shared" si="134"/>
        <v>#VALUE!</v>
      </c>
      <c r="AH390" s="143" t="e">
        <f t="shared" si="144"/>
        <v>#VALUE!</v>
      </c>
    </row>
    <row r="391" spans="1:34" x14ac:dyDescent="0.45">
      <c r="A391" s="47">
        <v>382</v>
      </c>
      <c r="B391" s="34">
        <f t="shared" si="145"/>
        <v>57892</v>
      </c>
      <c r="C391" s="150" t="e">
        <f t="shared" si="125"/>
        <v>#NUM!</v>
      </c>
      <c r="D391" s="142" t="e">
        <f t="shared" si="135"/>
        <v>#NUM!</v>
      </c>
      <c r="E391" s="142" t="e">
        <f t="shared" si="126"/>
        <v>#NUM!</v>
      </c>
      <c r="F391" s="143" t="e">
        <f t="shared" si="136"/>
        <v>#NUM!</v>
      </c>
      <c r="G391" s="127"/>
      <c r="H391" s="33">
        <v>382</v>
      </c>
      <c r="I391" s="34">
        <f t="shared" si="146"/>
        <v>57892</v>
      </c>
      <c r="J391" s="141" t="e">
        <f t="shared" si="127"/>
        <v>#NUM!</v>
      </c>
      <c r="K391" s="142" t="e">
        <f t="shared" si="137"/>
        <v>#NUM!</v>
      </c>
      <c r="L391" s="144" t="e">
        <f t="shared" si="128"/>
        <v>#NUM!</v>
      </c>
      <c r="M391" s="143" t="e">
        <f t="shared" si="138"/>
        <v>#NUM!</v>
      </c>
      <c r="O391" s="33">
        <v>382</v>
      </c>
      <c r="P391" s="34">
        <f t="shared" si="147"/>
        <v>57892</v>
      </c>
      <c r="Q391" s="141" t="e">
        <f t="shared" si="129"/>
        <v>#NUM!</v>
      </c>
      <c r="R391" s="142" t="e">
        <f t="shared" si="139"/>
        <v>#NUM!</v>
      </c>
      <c r="S391" s="144" t="e">
        <f t="shared" si="130"/>
        <v>#NUM!</v>
      </c>
      <c r="T391" s="143" t="e">
        <f t="shared" si="140"/>
        <v>#NUM!</v>
      </c>
      <c r="V391" s="33">
        <v>382</v>
      </c>
      <c r="W391" s="34">
        <f t="shared" si="148"/>
        <v>57892</v>
      </c>
      <c r="X391" s="141" t="e">
        <f t="shared" si="131"/>
        <v>#NUM!</v>
      </c>
      <c r="Y391" s="142" t="e">
        <f t="shared" si="141"/>
        <v>#NUM!</v>
      </c>
      <c r="Z391" s="144" t="e">
        <f t="shared" si="132"/>
        <v>#NUM!</v>
      </c>
      <c r="AA391" s="143" t="e">
        <f t="shared" si="142"/>
        <v>#NUM!</v>
      </c>
      <c r="AC391" s="33">
        <v>382</v>
      </c>
      <c r="AD391" s="34">
        <f t="shared" si="149"/>
        <v>57892</v>
      </c>
      <c r="AE391" s="141" t="e">
        <f t="shared" si="133"/>
        <v>#VALUE!</v>
      </c>
      <c r="AF391" s="142" t="e">
        <f t="shared" si="143"/>
        <v>#VALUE!</v>
      </c>
      <c r="AG391" s="144" t="e">
        <f t="shared" si="134"/>
        <v>#VALUE!</v>
      </c>
      <c r="AH391" s="143" t="e">
        <f t="shared" si="144"/>
        <v>#VALUE!</v>
      </c>
    </row>
    <row r="392" spans="1:34" x14ac:dyDescent="0.45">
      <c r="A392" s="47">
        <v>383</v>
      </c>
      <c r="B392" s="34">
        <f t="shared" si="145"/>
        <v>57923</v>
      </c>
      <c r="C392" s="150" t="e">
        <f t="shared" si="125"/>
        <v>#NUM!</v>
      </c>
      <c r="D392" s="142" t="e">
        <f t="shared" si="135"/>
        <v>#NUM!</v>
      </c>
      <c r="E392" s="142" t="e">
        <f t="shared" si="126"/>
        <v>#NUM!</v>
      </c>
      <c r="F392" s="143" t="e">
        <f t="shared" si="136"/>
        <v>#NUM!</v>
      </c>
      <c r="G392" s="127"/>
      <c r="H392" s="33">
        <v>383</v>
      </c>
      <c r="I392" s="34">
        <f t="shared" si="146"/>
        <v>57923</v>
      </c>
      <c r="J392" s="141" t="e">
        <f t="shared" si="127"/>
        <v>#NUM!</v>
      </c>
      <c r="K392" s="142" t="e">
        <f t="shared" si="137"/>
        <v>#NUM!</v>
      </c>
      <c r="L392" s="144" t="e">
        <f t="shared" si="128"/>
        <v>#NUM!</v>
      </c>
      <c r="M392" s="143" t="e">
        <f t="shared" si="138"/>
        <v>#NUM!</v>
      </c>
      <c r="O392" s="33">
        <v>383</v>
      </c>
      <c r="P392" s="34">
        <f t="shared" si="147"/>
        <v>57923</v>
      </c>
      <c r="Q392" s="141" t="e">
        <f t="shared" si="129"/>
        <v>#NUM!</v>
      </c>
      <c r="R392" s="142" t="e">
        <f t="shared" si="139"/>
        <v>#NUM!</v>
      </c>
      <c r="S392" s="144" t="e">
        <f t="shared" si="130"/>
        <v>#NUM!</v>
      </c>
      <c r="T392" s="143" t="e">
        <f t="shared" si="140"/>
        <v>#NUM!</v>
      </c>
      <c r="V392" s="33">
        <v>383</v>
      </c>
      <c r="W392" s="34">
        <f t="shared" si="148"/>
        <v>57923</v>
      </c>
      <c r="X392" s="141" t="e">
        <f t="shared" si="131"/>
        <v>#NUM!</v>
      </c>
      <c r="Y392" s="142" t="e">
        <f t="shared" si="141"/>
        <v>#NUM!</v>
      </c>
      <c r="Z392" s="144" t="e">
        <f t="shared" si="132"/>
        <v>#NUM!</v>
      </c>
      <c r="AA392" s="143" t="e">
        <f t="shared" si="142"/>
        <v>#NUM!</v>
      </c>
      <c r="AC392" s="33">
        <v>383</v>
      </c>
      <c r="AD392" s="34">
        <f t="shared" si="149"/>
        <v>57923</v>
      </c>
      <c r="AE392" s="141" t="e">
        <f t="shared" si="133"/>
        <v>#VALUE!</v>
      </c>
      <c r="AF392" s="142" t="e">
        <f t="shared" si="143"/>
        <v>#VALUE!</v>
      </c>
      <c r="AG392" s="144" t="e">
        <f t="shared" si="134"/>
        <v>#VALUE!</v>
      </c>
      <c r="AH392" s="143" t="e">
        <f t="shared" si="144"/>
        <v>#VALUE!</v>
      </c>
    </row>
    <row r="393" spans="1:34" ht="14.65" thickBot="1" x14ac:dyDescent="0.5">
      <c r="A393" s="750">
        <v>384</v>
      </c>
      <c r="B393" s="267">
        <f t="shared" si="145"/>
        <v>57954</v>
      </c>
      <c r="C393" s="151" t="e">
        <f t="shared" si="125"/>
        <v>#NUM!</v>
      </c>
      <c r="D393" s="146" t="e">
        <f t="shared" si="135"/>
        <v>#NUM!</v>
      </c>
      <c r="E393" s="146" t="e">
        <f t="shared" si="126"/>
        <v>#NUM!</v>
      </c>
      <c r="F393" s="147" t="e">
        <f t="shared" si="136"/>
        <v>#NUM!</v>
      </c>
      <c r="G393" s="127"/>
      <c r="H393" s="40">
        <v>384</v>
      </c>
      <c r="I393" s="267">
        <f t="shared" si="146"/>
        <v>57954</v>
      </c>
      <c r="J393" s="145" t="e">
        <f t="shared" si="127"/>
        <v>#NUM!</v>
      </c>
      <c r="K393" s="146" t="e">
        <f t="shared" si="137"/>
        <v>#NUM!</v>
      </c>
      <c r="L393" s="148" t="e">
        <f t="shared" si="128"/>
        <v>#NUM!</v>
      </c>
      <c r="M393" s="147" t="e">
        <f t="shared" si="138"/>
        <v>#NUM!</v>
      </c>
      <c r="O393" s="40">
        <v>384</v>
      </c>
      <c r="P393" s="267">
        <f t="shared" si="147"/>
        <v>57954</v>
      </c>
      <c r="Q393" s="145" t="e">
        <f t="shared" si="129"/>
        <v>#NUM!</v>
      </c>
      <c r="R393" s="146" t="e">
        <f t="shared" si="139"/>
        <v>#NUM!</v>
      </c>
      <c r="S393" s="148" t="e">
        <f t="shared" si="130"/>
        <v>#NUM!</v>
      </c>
      <c r="T393" s="147" t="e">
        <f t="shared" si="140"/>
        <v>#NUM!</v>
      </c>
      <c r="V393" s="40">
        <v>384</v>
      </c>
      <c r="W393" s="267">
        <f t="shared" si="148"/>
        <v>57954</v>
      </c>
      <c r="X393" s="145" t="e">
        <f t="shared" si="131"/>
        <v>#NUM!</v>
      </c>
      <c r="Y393" s="146" t="e">
        <f t="shared" si="141"/>
        <v>#NUM!</v>
      </c>
      <c r="Z393" s="148" t="e">
        <f t="shared" si="132"/>
        <v>#NUM!</v>
      </c>
      <c r="AA393" s="147" t="e">
        <f t="shared" si="142"/>
        <v>#NUM!</v>
      </c>
      <c r="AC393" s="40">
        <v>384</v>
      </c>
      <c r="AD393" s="267">
        <f t="shared" si="149"/>
        <v>57954</v>
      </c>
      <c r="AE393" s="145" t="e">
        <f t="shared" si="133"/>
        <v>#VALUE!</v>
      </c>
      <c r="AF393" s="146" t="e">
        <f t="shared" si="143"/>
        <v>#VALUE!</v>
      </c>
      <c r="AG393" s="148" t="e">
        <f t="shared" si="134"/>
        <v>#VALUE!</v>
      </c>
      <c r="AH393" s="147" t="e">
        <f t="shared" si="144"/>
        <v>#VALUE!</v>
      </c>
    </row>
    <row r="394" spans="1:34" x14ac:dyDescent="0.45">
      <c r="A394" s="47">
        <v>385</v>
      </c>
      <c r="B394" s="34">
        <f t="shared" si="145"/>
        <v>57984</v>
      </c>
      <c r="C394" s="152" t="e">
        <f t="shared" ref="C394:C457" si="150">C393-D394</f>
        <v>#NUM!</v>
      </c>
      <c r="D394" s="138" t="e">
        <f t="shared" si="135"/>
        <v>#NUM!</v>
      </c>
      <c r="E394" s="138" t="e">
        <f t="shared" ref="E394:E457" si="151">F394-D394</f>
        <v>#NUM!</v>
      </c>
      <c r="F394" s="139" t="e">
        <f t="shared" si="136"/>
        <v>#NUM!</v>
      </c>
      <c r="G394" s="127"/>
      <c r="H394" s="26">
        <v>385</v>
      </c>
      <c r="I394" s="34">
        <f t="shared" si="146"/>
        <v>57984</v>
      </c>
      <c r="J394" s="137" t="e">
        <f t="shared" ref="J394:J457" si="152">J393-K394</f>
        <v>#NUM!</v>
      </c>
      <c r="K394" s="138" t="e">
        <f t="shared" si="137"/>
        <v>#NUM!</v>
      </c>
      <c r="L394" s="140" t="e">
        <f t="shared" ref="L394:L457" si="153">M394-K394</f>
        <v>#NUM!</v>
      </c>
      <c r="M394" s="139" t="e">
        <f t="shared" si="138"/>
        <v>#NUM!</v>
      </c>
      <c r="O394" s="26">
        <v>385</v>
      </c>
      <c r="P394" s="34">
        <f t="shared" si="147"/>
        <v>57984</v>
      </c>
      <c r="Q394" s="137" t="e">
        <f t="shared" ref="Q394:Q457" si="154">Q393-R394</f>
        <v>#NUM!</v>
      </c>
      <c r="R394" s="138" t="e">
        <f t="shared" si="139"/>
        <v>#NUM!</v>
      </c>
      <c r="S394" s="140" t="e">
        <f t="shared" ref="S394:S457" si="155">T394-R394</f>
        <v>#NUM!</v>
      </c>
      <c r="T394" s="139" t="e">
        <f t="shared" si="140"/>
        <v>#NUM!</v>
      </c>
      <c r="V394" s="26">
        <v>385</v>
      </c>
      <c r="W394" s="34">
        <f t="shared" si="148"/>
        <v>57984</v>
      </c>
      <c r="X394" s="137" t="e">
        <f t="shared" ref="X394:X457" si="156">X393-Y394</f>
        <v>#NUM!</v>
      </c>
      <c r="Y394" s="138" t="e">
        <f t="shared" si="141"/>
        <v>#NUM!</v>
      </c>
      <c r="Z394" s="140" t="e">
        <f t="shared" ref="Z394:Z457" si="157">AA394-Y394</f>
        <v>#NUM!</v>
      </c>
      <c r="AA394" s="139" t="e">
        <f t="shared" si="142"/>
        <v>#NUM!</v>
      </c>
      <c r="AC394" s="26">
        <v>385</v>
      </c>
      <c r="AD394" s="34">
        <f t="shared" si="149"/>
        <v>57984</v>
      </c>
      <c r="AE394" s="137" t="e">
        <f t="shared" ref="AE394:AE457" si="158">AE393-AF394</f>
        <v>#VALUE!</v>
      </c>
      <c r="AF394" s="138" t="e">
        <f t="shared" si="143"/>
        <v>#VALUE!</v>
      </c>
      <c r="AG394" s="140" t="e">
        <f t="shared" ref="AG394:AG457" si="159">AH394-AF394</f>
        <v>#VALUE!</v>
      </c>
      <c r="AH394" s="139" t="e">
        <f t="shared" si="144"/>
        <v>#VALUE!</v>
      </c>
    </row>
    <row r="395" spans="1:34" x14ac:dyDescent="0.45">
      <c r="A395" s="47">
        <v>386</v>
      </c>
      <c r="B395" s="34">
        <f t="shared" si="145"/>
        <v>58015</v>
      </c>
      <c r="C395" s="150" t="e">
        <f t="shared" si="150"/>
        <v>#NUM!</v>
      </c>
      <c r="D395" s="142" t="e">
        <f t="shared" ref="D395:D458" si="160">IF(D$5="I/O",0,IF(AND(D$6&gt;0,A395/12&lt;=D$6),0,-PPMT(C$3/12,(A395-D$6*12),D$3*D$5,C$2)))</f>
        <v>#NUM!</v>
      </c>
      <c r="E395" s="142" t="e">
        <f t="shared" si="151"/>
        <v>#NUM!</v>
      </c>
      <c r="F395" s="143" t="e">
        <f t="shared" ref="F395:F458" si="161">IF(AND($D$6&gt;0,A395/12&lt;=$D$6),$C$2*($C$3/12),$D$2)</f>
        <v>#NUM!</v>
      </c>
      <c r="G395" s="127"/>
      <c r="H395" s="33">
        <v>386</v>
      </c>
      <c r="I395" s="34">
        <f t="shared" si="146"/>
        <v>58015</v>
      </c>
      <c r="J395" s="141" t="e">
        <f t="shared" si="152"/>
        <v>#NUM!</v>
      </c>
      <c r="K395" s="142" t="e">
        <f t="shared" ref="K395:K458" si="162">IF(K$5="I/O",0,IF(AND(K$6&gt;0,H395/12&lt;=K$6),0,-PPMT(J$3/12,(H395-K$6*12),K$3*K$5,J$2)))</f>
        <v>#NUM!</v>
      </c>
      <c r="L395" s="144" t="e">
        <f t="shared" si="153"/>
        <v>#NUM!</v>
      </c>
      <c r="M395" s="143" t="e">
        <f t="shared" ref="M395:M458" si="163">IF(AND(K$6&gt;0,H395/12&lt;=K$6),J$2*(J$3/12),K$2)</f>
        <v>#NUM!</v>
      </c>
      <c r="O395" s="33">
        <v>386</v>
      </c>
      <c r="P395" s="34">
        <f t="shared" si="147"/>
        <v>58015</v>
      </c>
      <c r="Q395" s="141" t="e">
        <f t="shared" si="154"/>
        <v>#NUM!</v>
      </c>
      <c r="R395" s="142" t="e">
        <f t="shared" ref="R395:R458" si="164">IF(R$5="I/O",0,IF(AND(R$6&gt;0,O395/12&lt;=R$6),0,-PPMT(Q$3/12,(O395-R$6*12),R$3*R$5,Q$2)))</f>
        <v>#NUM!</v>
      </c>
      <c r="S395" s="144" t="e">
        <f t="shared" si="155"/>
        <v>#NUM!</v>
      </c>
      <c r="T395" s="143" t="e">
        <f t="shared" ref="T395:T458" si="165">IF(AND(R$6&gt;0,O395/12&lt;=R$6),Q$2*(Q$3/12),R$2)</f>
        <v>#NUM!</v>
      </c>
      <c r="V395" s="33">
        <v>386</v>
      </c>
      <c r="W395" s="34">
        <f t="shared" si="148"/>
        <v>58015</v>
      </c>
      <c r="X395" s="141" t="e">
        <f t="shared" si="156"/>
        <v>#NUM!</v>
      </c>
      <c r="Y395" s="142" t="e">
        <f t="shared" ref="Y395:Y458" si="166">IF(Y$5="I/O",0,IF(AND(Y$6&gt;0,V395/12&lt;=Y$6),0,-PPMT(X$3/12,(V395-Y$6*12),Y$3*Y$5,X$2)))</f>
        <v>#NUM!</v>
      </c>
      <c r="Z395" s="144" t="e">
        <f t="shared" si="157"/>
        <v>#NUM!</v>
      </c>
      <c r="AA395" s="143" t="e">
        <f t="shared" ref="AA395:AA458" si="167">IF(AND(Y$6&gt;0,V395/12&lt;=Y$6),X$2*(X$3/12),Y$2)</f>
        <v>#NUM!</v>
      </c>
      <c r="AC395" s="33">
        <v>386</v>
      </c>
      <c r="AD395" s="34">
        <f t="shared" si="149"/>
        <v>58015</v>
      </c>
      <c r="AE395" s="141" t="e">
        <f t="shared" si="158"/>
        <v>#VALUE!</v>
      </c>
      <c r="AF395" s="142" t="e">
        <f t="shared" ref="AF395:AF458" si="168">IF(AF$5="I/O",0,IF(AND(AF$6&gt;0,AC395/12&lt;=AF$6),0,-PPMT(AE$3/12,(AC395-AF$6*12),AF$3*AF$5,AE$2)))</f>
        <v>#VALUE!</v>
      </c>
      <c r="AG395" s="144" t="e">
        <f t="shared" si="159"/>
        <v>#VALUE!</v>
      </c>
      <c r="AH395" s="143" t="e">
        <f t="shared" ref="AH395:AH458" si="169">IF(AND(AF$6&gt;0,AC395/12&lt;=AF$6),AE$2*(AE$3/12),AF$2)</f>
        <v>#VALUE!</v>
      </c>
    </row>
    <row r="396" spans="1:34" x14ac:dyDescent="0.45">
      <c r="A396" s="47">
        <v>387</v>
      </c>
      <c r="B396" s="34">
        <f t="shared" si="145"/>
        <v>58045</v>
      </c>
      <c r="C396" s="150" t="e">
        <f t="shared" si="150"/>
        <v>#NUM!</v>
      </c>
      <c r="D396" s="142" t="e">
        <f t="shared" si="160"/>
        <v>#NUM!</v>
      </c>
      <c r="E396" s="142" t="e">
        <f t="shared" si="151"/>
        <v>#NUM!</v>
      </c>
      <c r="F396" s="143" t="e">
        <f t="shared" si="161"/>
        <v>#NUM!</v>
      </c>
      <c r="G396" s="127"/>
      <c r="H396" s="33">
        <v>387</v>
      </c>
      <c r="I396" s="34">
        <f t="shared" si="146"/>
        <v>58045</v>
      </c>
      <c r="J396" s="141" t="e">
        <f t="shared" si="152"/>
        <v>#NUM!</v>
      </c>
      <c r="K396" s="142" t="e">
        <f t="shared" si="162"/>
        <v>#NUM!</v>
      </c>
      <c r="L396" s="144" t="e">
        <f t="shared" si="153"/>
        <v>#NUM!</v>
      </c>
      <c r="M396" s="143" t="e">
        <f t="shared" si="163"/>
        <v>#NUM!</v>
      </c>
      <c r="O396" s="33">
        <v>387</v>
      </c>
      <c r="P396" s="34">
        <f t="shared" si="147"/>
        <v>58045</v>
      </c>
      <c r="Q396" s="141" t="e">
        <f t="shared" si="154"/>
        <v>#NUM!</v>
      </c>
      <c r="R396" s="142" t="e">
        <f t="shared" si="164"/>
        <v>#NUM!</v>
      </c>
      <c r="S396" s="144" t="e">
        <f t="shared" si="155"/>
        <v>#NUM!</v>
      </c>
      <c r="T396" s="143" t="e">
        <f t="shared" si="165"/>
        <v>#NUM!</v>
      </c>
      <c r="V396" s="33">
        <v>387</v>
      </c>
      <c r="W396" s="34">
        <f t="shared" si="148"/>
        <v>58045</v>
      </c>
      <c r="X396" s="141" t="e">
        <f t="shared" si="156"/>
        <v>#NUM!</v>
      </c>
      <c r="Y396" s="142" t="e">
        <f t="shared" si="166"/>
        <v>#NUM!</v>
      </c>
      <c r="Z396" s="144" t="e">
        <f t="shared" si="157"/>
        <v>#NUM!</v>
      </c>
      <c r="AA396" s="143" t="e">
        <f t="shared" si="167"/>
        <v>#NUM!</v>
      </c>
      <c r="AC396" s="33">
        <v>387</v>
      </c>
      <c r="AD396" s="34">
        <f t="shared" si="149"/>
        <v>58045</v>
      </c>
      <c r="AE396" s="141" t="e">
        <f t="shared" si="158"/>
        <v>#VALUE!</v>
      </c>
      <c r="AF396" s="142" t="e">
        <f t="shared" si="168"/>
        <v>#VALUE!</v>
      </c>
      <c r="AG396" s="144" t="e">
        <f t="shared" si="159"/>
        <v>#VALUE!</v>
      </c>
      <c r="AH396" s="143" t="e">
        <f t="shared" si="169"/>
        <v>#VALUE!</v>
      </c>
    </row>
    <row r="397" spans="1:34" x14ac:dyDescent="0.45">
      <c r="A397" s="47">
        <v>388</v>
      </c>
      <c r="B397" s="34">
        <f t="shared" ref="B397:B460" si="170">EDATE(B396,1)</f>
        <v>58076</v>
      </c>
      <c r="C397" s="150" t="e">
        <f t="shared" si="150"/>
        <v>#NUM!</v>
      </c>
      <c r="D397" s="142" t="e">
        <f t="shared" si="160"/>
        <v>#NUM!</v>
      </c>
      <c r="E397" s="142" t="e">
        <f t="shared" si="151"/>
        <v>#NUM!</v>
      </c>
      <c r="F397" s="143" t="e">
        <f t="shared" si="161"/>
        <v>#NUM!</v>
      </c>
      <c r="G397" s="127"/>
      <c r="H397" s="33">
        <v>388</v>
      </c>
      <c r="I397" s="34">
        <f t="shared" ref="I397:I460" si="171">EDATE(I396,1)</f>
        <v>58076</v>
      </c>
      <c r="J397" s="141" t="e">
        <f t="shared" si="152"/>
        <v>#NUM!</v>
      </c>
      <c r="K397" s="142" t="e">
        <f t="shared" si="162"/>
        <v>#NUM!</v>
      </c>
      <c r="L397" s="144" t="e">
        <f t="shared" si="153"/>
        <v>#NUM!</v>
      </c>
      <c r="M397" s="143" t="e">
        <f t="shared" si="163"/>
        <v>#NUM!</v>
      </c>
      <c r="O397" s="33">
        <v>388</v>
      </c>
      <c r="P397" s="34">
        <f t="shared" ref="P397:P460" si="172">EDATE(P396,1)</f>
        <v>58076</v>
      </c>
      <c r="Q397" s="141" t="e">
        <f t="shared" si="154"/>
        <v>#NUM!</v>
      </c>
      <c r="R397" s="142" t="e">
        <f t="shared" si="164"/>
        <v>#NUM!</v>
      </c>
      <c r="S397" s="144" t="e">
        <f t="shared" si="155"/>
        <v>#NUM!</v>
      </c>
      <c r="T397" s="143" t="e">
        <f t="shared" si="165"/>
        <v>#NUM!</v>
      </c>
      <c r="V397" s="33">
        <v>388</v>
      </c>
      <c r="W397" s="34">
        <f t="shared" ref="W397:W460" si="173">EDATE(W396,1)</f>
        <v>58076</v>
      </c>
      <c r="X397" s="141" t="e">
        <f t="shared" si="156"/>
        <v>#NUM!</v>
      </c>
      <c r="Y397" s="142" t="e">
        <f t="shared" si="166"/>
        <v>#NUM!</v>
      </c>
      <c r="Z397" s="144" t="e">
        <f t="shared" si="157"/>
        <v>#NUM!</v>
      </c>
      <c r="AA397" s="143" t="e">
        <f t="shared" si="167"/>
        <v>#NUM!</v>
      </c>
      <c r="AC397" s="33">
        <v>388</v>
      </c>
      <c r="AD397" s="34">
        <f t="shared" ref="AD397:AD460" si="174">EDATE(AD396,1)</f>
        <v>58076</v>
      </c>
      <c r="AE397" s="141" t="e">
        <f t="shared" si="158"/>
        <v>#VALUE!</v>
      </c>
      <c r="AF397" s="142" t="e">
        <f t="shared" si="168"/>
        <v>#VALUE!</v>
      </c>
      <c r="AG397" s="144" t="e">
        <f t="shared" si="159"/>
        <v>#VALUE!</v>
      </c>
      <c r="AH397" s="143" t="e">
        <f t="shared" si="169"/>
        <v>#VALUE!</v>
      </c>
    </row>
    <row r="398" spans="1:34" x14ac:dyDescent="0.45">
      <c r="A398" s="47">
        <v>389</v>
      </c>
      <c r="B398" s="34">
        <f t="shared" si="170"/>
        <v>58107</v>
      </c>
      <c r="C398" s="150" t="e">
        <f t="shared" si="150"/>
        <v>#NUM!</v>
      </c>
      <c r="D398" s="142" t="e">
        <f t="shared" si="160"/>
        <v>#NUM!</v>
      </c>
      <c r="E398" s="142" t="e">
        <f t="shared" si="151"/>
        <v>#NUM!</v>
      </c>
      <c r="F398" s="143" t="e">
        <f t="shared" si="161"/>
        <v>#NUM!</v>
      </c>
      <c r="G398" s="127"/>
      <c r="H398" s="33">
        <v>389</v>
      </c>
      <c r="I398" s="34">
        <f t="shared" si="171"/>
        <v>58107</v>
      </c>
      <c r="J398" s="141" t="e">
        <f t="shared" si="152"/>
        <v>#NUM!</v>
      </c>
      <c r="K398" s="142" t="e">
        <f t="shared" si="162"/>
        <v>#NUM!</v>
      </c>
      <c r="L398" s="144" t="e">
        <f t="shared" si="153"/>
        <v>#NUM!</v>
      </c>
      <c r="M398" s="143" t="e">
        <f t="shared" si="163"/>
        <v>#NUM!</v>
      </c>
      <c r="O398" s="33">
        <v>389</v>
      </c>
      <c r="P398" s="34">
        <f t="shared" si="172"/>
        <v>58107</v>
      </c>
      <c r="Q398" s="141" t="e">
        <f t="shared" si="154"/>
        <v>#NUM!</v>
      </c>
      <c r="R398" s="142" t="e">
        <f t="shared" si="164"/>
        <v>#NUM!</v>
      </c>
      <c r="S398" s="144" t="e">
        <f t="shared" si="155"/>
        <v>#NUM!</v>
      </c>
      <c r="T398" s="143" t="e">
        <f t="shared" si="165"/>
        <v>#NUM!</v>
      </c>
      <c r="V398" s="33">
        <v>389</v>
      </c>
      <c r="W398" s="34">
        <f t="shared" si="173"/>
        <v>58107</v>
      </c>
      <c r="X398" s="141" t="e">
        <f t="shared" si="156"/>
        <v>#NUM!</v>
      </c>
      <c r="Y398" s="142" t="e">
        <f t="shared" si="166"/>
        <v>#NUM!</v>
      </c>
      <c r="Z398" s="144" t="e">
        <f t="shared" si="157"/>
        <v>#NUM!</v>
      </c>
      <c r="AA398" s="143" t="e">
        <f t="shared" si="167"/>
        <v>#NUM!</v>
      </c>
      <c r="AC398" s="33">
        <v>389</v>
      </c>
      <c r="AD398" s="34">
        <f t="shared" si="174"/>
        <v>58107</v>
      </c>
      <c r="AE398" s="141" t="e">
        <f t="shared" si="158"/>
        <v>#VALUE!</v>
      </c>
      <c r="AF398" s="142" t="e">
        <f t="shared" si="168"/>
        <v>#VALUE!</v>
      </c>
      <c r="AG398" s="144" t="e">
        <f t="shared" si="159"/>
        <v>#VALUE!</v>
      </c>
      <c r="AH398" s="143" t="e">
        <f t="shared" si="169"/>
        <v>#VALUE!</v>
      </c>
    </row>
    <row r="399" spans="1:34" x14ac:dyDescent="0.45">
      <c r="A399" s="47">
        <v>390</v>
      </c>
      <c r="B399" s="34">
        <f t="shared" si="170"/>
        <v>58135</v>
      </c>
      <c r="C399" s="150" t="e">
        <f t="shared" si="150"/>
        <v>#NUM!</v>
      </c>
      <c r="D399" s="142" t="e">
        <f t="shared" si="160"/>
        <v>#NUM!</v>
      </c>
      <c r="E399" s="142" t="e">
        <f t="shared" si="151"/>
        <v>#NUM!</v>
      </c>
      <c r="F399" s="143" t="e">
        <f t="shared" si="161"/>
        <v>#NUM!</v>
      </c>
      <c r="G399" s="127"/>
      <c r="H399" s="33">
        <v>390</v>
      </c>
      <c r="I399" s="34">
        <f t="shared" si="171"/>
        <v>58135</v>
      </c>
      <c r="J399" s="141" t="e">
        <f t="shared" si="152"/>
        <v>#NUM!</v>
      </c>
      <c r="K399" s="142" t="e">
        <f t="shared" si="162"/>
        <v>#NUM!</v>
      </c>
      <c r="L399" s="144" t="e">
        <f t="shared" si="153"/>
        <v>#NUM!</v>
      </c>
      <c r="M399" s="143" t="e">
        <f t="shared" si="163"/>
        <v>#NUM!</v>
      </c>
      <c r="O399" s="33">
        <v>390</v>
      </c>
      <c r="P399" s="34">
        <f t="shared" si="172"/>
        <v>58135</v>
      </c>
      <c r="Q399" s="141" t="e">
        <f t="shared" si="154"/>
        <v>#NUM!</v>
      </c>
      <c r="R399" s="142" t="e">
        <f t="shared" si="164"/>
        <v>#NUM!</v>
      </c>
      <c r="S399" s="144" t="e">
        <f t="shared" si="155"/>
        <v>#NUM!</v>
      </c>
      <c r="T399" s="143" t="e">
        <f t="shared" si="165"/>
        <v>#NUM!</v>
      </c>
      <c r="V399" s="33">
        <v>390</v>
      </c>
      <c r="W399" s="34">
        <f t="shared" si="173"/>
        <v>58135</v>
      </c>
      <c r="X399" s="141" t="e">
        <f t="shared" si="156"/>
        <v>#NUM!</v>
      </c>
      <c r="Y399" s="142" t="e">
        <f t="shared" si="166"/>
        <v>#NUM!</v>
      </c>
      <c r="Z399" s="144" t="e">
        <f t="shared" si="157"/>
        <v>#NUM!</v>
      </c>
      <c r="AA399" s="143" t="e">
        <f t="shared" si="167"/>
        <v>#NUM!</v>
      </c>
      <c r="AC399" s="33">
        <v>390</v>
      </c>
      <c r="AD399" s="34">
        <f t="shared" si="174"/>
        <v>58135</v>
      </c>
      <c r="AE399" s="141" t="e">
        <f t="shared" si="158"/>
        <v>#VALUE!</v>
      </c>
      <c r="AF399" s="142" t="e">
        <f t="shared" si="168"/>
        <v>#VALUE!</v>
      </c>
      <c r="AG399" s="144" t="e">
        <f t="shared" si="159"/>
        <v>#VALUE!</v>
      </c>
      <c r="AH399" s="143" t="e">
        <f t="shared" si="169"/>
        <v>#VALUE!</v>
      </c>
    </row>
    <row r="400" spans="1:34" x14ac:dyDescent="0.45">
      <c r="A400" s="47">
        <v>391</v>
      </c>
      <c r="B400" s="34">
        <f t="shared" si="170"/>
        <v>58166</v>
      </c>
      <c r="C400" s="150" t="e">
        <f t="shared" si="150"/>
        <v>#NUM!</v>
      </c>
      <c r="D400" s="142" t="e">
        <f t="shared" si="160"/>
        <v>#NUM!</v>
      </c>
      <c r="E400" s="142" t="e">
        <f t="shared" si="151"/>
        <v>#NUM!</v>
      </c>
      <c r="F400" s="143" t="e">
        <f t="shared" si="161"/>
        <v>#NUM!</v>
      </c>
      <c r="G400" s="127"/>
      <c r="H400" s="33">
        <v>391</v>
      </c>
      <c r="I400" s="34">
        <f t="shared" si="171"/>
        <v>58166</v>
      </c>
      <c r="J400" s="141" t="e">
        <f t="shared" si="152"/>
        <v>#NUM!</v>
      </c>
      <c r="K400" s="142" t="e">
        <f t="shared" si="162"/>
        <v>#NUM!</v>
      </c>
      <c r="L400" s="144" t="e">
        <f t="shared" si="153"/>
        <v>#NUM!</v>
      </c>
      <c r="M400" s="143" t="e">
        <f t="shared" si="163"/>
        <v>#NUM!</v>
      </c>
      <c r="O400" s="33">
        <v>391</v>
      </c>
      <c r="P400" s="34">
        <f t="shared" si="172"/>
        <v>58166</v>
      </c>
      <c r="Q400" s="141" t="e">
        <f t="shared" si="154"/>
        <v>#NUM!</v>
      </c>
      <c r="R400" s="142" t="e">
        <f t="shared" si="164"/>
        <v>#NUM!</v>
      </c>
      <c r="S400" s="144" t="e">
        <f t="shared" si="155"/>
        <v>#NUM!</v>
      </c>
      <c r="T400" s="143" t="e">
        <f t="shared" si="165"/>
        <v>#NUM!</v>
      </c>
      <c r="V400" s="33">
        <v>391</v>
      </c>
      <c r="W400" s="34">
        <f t="shared" si="173"/>
        <v>58166</v>
      </c>
      <c r="X400" s="141" t="e">
        <f t="shared" si="156"/>
        <v>#NUM!</v>
      </c>
      <c r="Y400" s="142" t="e">
        <f t="shared" si="166"/>
        <v>#NUM!</v>
      </c>
      <c r="Z400" s="144" t="e">
        <f t="shared" si="157"/>
        <v>#NUM!</v>
      </c>
      <c r="AA400" s="143" t="e">
        <f t="shared" si="167"/>
        <v>#NUM!</v>
      </c>
      <c r="AC400" s="33">
        <v>391</v>
      </c>
      <c r="AD400" s="34">
        <f t="shared" si="174"/>
        <v>58166</v>
      </c>
      <c r="AE400" s="141" t="e">
        <f t="shared" si="158"/>
        <v>#VALUE!</v>
      </c>
      <c r="AF400" s="142" t="e">
        <f t="shared" si="168"/>
        <v>#VALUE!</v>
      </c>
      <c r="AG400" s="144" t="e">
        <f t="shared" si="159"/>
        <v>#VALUE!</v>
      </c>
      <c r="AH400" s="143" t="e">
        <f t="shared" si="169"/>
        <v>#VALUE!</v>
      </c>
    </row>
    <row r="401" spans="1:34" x14ac:dyDescent="0.45">
      <c r="A401" s="47">
        <v>392</v>
      </c>
      <c r="B401" s="34">
        <f t="shared" si="170"/>
        <v>58196</v>
      </c>
      <c r="C401" s="150" t="e">
        <f t="shared" si="150"/>
        <v>#NUM!</v>
      </c>
      <c r="D401" s="142" t="e">
        <f t="shared" si="160"/>
        <v>#NUM!</v>
      </c>
      <c r="E401" s="142" t="e">
        <f t="shared" si="151"/>
        <v>#NUM!</v>
      </c>
      <c r="F401" s="143" t="e">
        <f t="shared" si="161"/>
        <v>#NUM!</v>
      </c>
      <c r="G401" s="127"/>
      <c r="H401" s="33">
        <v>392</v>
      </c>
      <c r="I401" s="34">
        <f t="shared" si="171"/>
        <v>58196</v>
      </c>
      <c r="J401" s="141" t="e">
        <f t="shared" si="152"/>
        <v>#NUM!</v>
      </c>
      <c r="K401" s="142" t="e">
        <f t="shared" si="162"/>
        <v>#NUM!</v>
      </c>
      <c r="L401" s="144" t="e">
        <f t="shared" si="153"/>
        <v>#NUM!</v>
      </c>
      <c r="M401" s="143" t="e">
        <f t="shared" si="163"/>
        <v>#NUM!</v>
      </c>
      <c r="O401" s="33">
        <v>392</v>
      </c>
      <c r="P401" s="34">
        <f t="shared" si="172"/>
        <v>58196</v>
      </c>
      <c r="Q401" s="141" t="e">
        <f t="shared" si="154"/>
        <v>#NUM!</v>
      </c>
      <c r="R401" s="142" t="e">
        <f t="shared" si="164"/>
        <v>#NUM!</v>
      </c>
      <c r="S401" s="144" t="e">
        <f t="shared" si="155"/>
        <v>#NUM!</v>
      </c>
      <c r="T401" s="143" t="e">
        <f t="shared" si="165"/>
        <v>#NUM!</v>
      </c>
      <c r="V401" s="33">
        <v>392</v>
      </c>
      <c r="W401" s="34">
        <f t="shared" si="173"/>
        <v>58196</v>
      </c>
      <c r="X401" s="141" t="e">
        <f t="shared" si="156"/>
        <v>#NUM!</v>
      </c>
      <c r="Y401" s="142" t="e">
        <f t="shared" si="166"/>
        <v>#NUM!</v>
      </c>
      <c r="Z401" s="144" t="e">
        <f t="shared" si="157"/>
        <v>#NUM!</v>
      </c>
      <c r="AA401" s="143" t="e">
        <f t="shared" si="167"/>
        <v>#NUM!</v>
      </c>
      <c r="AC401" s="33">
        <v>392</v>
      </c>
      <c r="AD401" s="34">
        <f t="shared" si="174"/>
        <v>58196</v>
      </c>
      <c r="AE401" s="141" t="e">
        <f t="shared" si="158"/>
        <v>#VALUE!</v>
      </c>
      <c r="AF401" s="142" t="e">
        <f t="shared" si="168"/>
        <v>#VALUE!</v>
      </c>
      <c r="AG401" s="144" t="e">
        <f t="shared" si="159"/>
        <v>#VALUE!</v>
      </c>
      <c r="AH401" s="143" t="e">
        <f t="shared" si="169"/>
        <v>#VALUE!</v>
      </c>
    </row>
    <row r="402" spans="1:34" x14ac:dyDescent="0.45">
      <c r="A402" s="47">
        <v>393</v>
      </c>
      <c r="B402" s="34">
        <f t="shared" si="170"/>
        <v>58227</v>
      </c>
      <c r="C402" s="150" t="e">
        <f t="shared" si="150"/>
        <v>#NUM!</v>
      </c>
      <c r="D402" s="142" t="e">
        <f t="shared" si="160"/>
        <v>#NUM!</v>
      </c>
      <c r="E402" s="142" t="e">
        <f t="shared" si="151"/>
        <v>#NUM!</v>
      </c>
      <c r="F402" s="143" t="e">
        <f t="shared" si="161"/>
        <v>#NUM!</v>
      </c>
      <c r="G402" s="127"/>
      <c r="H402" s="33">
        <v>393</v>
      </c>
      <c r="I402" s="34">
        <f t="shared" si="171"/>
        <v>58227</v>
      </c>
      <c r="J402" s="141" t="e">
        <f t="shared" si="152"/>
        <v>#NUM!</v>
      </c>
      <c r="K402" s="142" t="e">
        <f t="shared" si="162"/>
        <v>#NUM!</v>
      </c>
      <c r="L402" s="144" t="e">
        <f t="shared" si="153"/>
        <v>#NUM!</v>
      </c>
      <c r="M402" s="143" t="e">
        <f t="shared" si="163"/>
        <v>#NUM!</v>
      </c>
      <c r="O402" s="33">
        <v>393</v>
      </c>
      <c r="P402" s="34">
        <f t="shared" si="172"/>
        <v>58227</v>
      </c>
      <c r="Q402" s="141" t="e">
        <f t="shared" si="154"/>
        <v>#NUM!</v>
      </c>
      <c r="R402" s="142" t="e">
        <f t="shared" si="164"/>
        <v>#NUM!</v>
      </c>
      <c r="S402" s="144" t="e">
        <f t="shared" si="155"/>
        <v>#NUM!</v>
      </c>
      <c r="T402" s="143" t="e">
        <f t="shared" si="165"/>
        <v>#NUM!</v>
      </c>
      <c r="V402" s="33">
        <v>393</v>
      </c>
      <c r="W402" s="34">
        <f t="shared" si="173"/>
        <v>58227</v>
      </c>
      <c r="X402" s="141" t="e">
        <f t="shared" si="156"/>
        <v>#NUM!</v>
      </c>
      <c r="Y402" s="142" t="e">
        <f t="shared" si="166"/>
        <v>#NUM!</v>
      </c>
      <c r="Z402" s="144" t="e">
        <f t="shared" si="157"/>
        <v>#NUM!</v>
      </c>
      <c r="AA402" s="143" t="e">
        <f t="shared" si="167"/>
        <v>#NUM!</v>
      </c>
      <c r="AC402" s="33">
        <v>393</v>
      </c>
      <c r="AD402" s="34">
        <f t="shared" si="174"/>
        <v>58227</v>
      </c>
      <c r="AE402" s="141" t="e">
        <f t="shared" si="158"/>
        <v>#VALUE!</v>
      </c>
      <c r="AF402" s="142" t="e">
        <f t="shared" si="168"/>
        <v>#VALUE!</v>
      </c>
      <c r="AG402" s="144" t="e">
        <f t="shared" si="159"/>
        <v>#VALUE!</v>
      </c>
      <c r="AH402" s="143" t="e">
        <f t="shared" si="169"/>
        <v>#VALUE!</v>
      </c>
    </row>
    <row r="403" spans="1:34" x14ac:dyDescent="0.45">
      <c r="A403" s="47">
        <v>394</v>
      </c>
      <c r="B403" s="34">
        <f t="shared" si="170"/>
        <v>58257</v>
      </c>
      <c r="C403" s="150" t="e">
        <f t="shared" si="150"/>
        <v>#NUM!</v>
      </c>
      <c r="D403" s="142" t="e">
        <f t="shared" si="160"/>
        <v>#NUM!</v>
      </c>
      <c r="E403" s="142" t="e">
        <f t="shared" si="151"/>
        <v>#NUM!</v>
      </c>
      <c r="F403" s="143" t="e">
        <f t="shared" si="161"/>
        <v>#NUM!</v>
      </c>
      <c r="G403" s="127"/>
      <c r="H403" s="33">
        <v>394</v>
      </c>
      <c r="I403" s="34">
        <f t="shared" si="171"/>
        <v>58257</v>
      </c>
      <c r="J403" s="141" t="e">
        <f t="shared" si="152"/>
        <v>#NUM!</v>
      </c>
      <c r="K403" s="142" t="e">
        <f t="shared" si="162"/>
        <v>#NUM!</v>
      </c>
      <c r="L403" s="144" t="e">
        <f t="shared" si="153"/>
        <v>#NUM!</v>
      </c>
      <c r="M403" s="143" t="e">
        <f t="shared" si="163"/>
        <v>#NUM!</v>
      </c>
      <c r="O403" s="33">
        <v>394</v>
      </c>
      <c r="P403" s="34">
        <f t="shared" si="172"/>
        <v>58257</v>
      </c>
      <c r="Q403" s="141" t="e">
        <f t="shared" si="154"/>
        <v>#NUM!</v>
      </c>
      <c r="R403" s="142" t="e">
        <f t="shared" si="164"/>
        <v>#NUM!</v>
      </c>
      <c r="S403" s="144" t="e">
        <f t="shared" si="155"/>
        <v>#NUM!</v>
      </c>
      <c r="T403" s="143" t="e">
        <f t="shared" si="165"/>
        <v>#NUM!</v>
      </c>
      <c r="V403" s="33">
        <v>394</v>
      </c>
      <c r="W403" s="34">
        <f t="shared" si="173"/>
        <v>58257</v>
      </c>
      <c r="X403" s="141" t="e">
        <f t="shared" si="156"/>
        <v>#NUM!</v>
      </c>
      <c r="Y403" s="142" t="e">
        <f t="shared" si="166"/>
        <v>#NUM!</v>
      </c>
      <c r="Z403" s="144" t="e">
        <f t="shared" si="157"/>
        <v>#NUM!</v>
      </c>
      <c r="AA403" s="143" t="e">
        <f t="shared" si="167"/>
        <v>#NUM!</v>
      </c>
      <c r="AC403" s="33">
        <v>394</v>
      </c>
      <c r="AD403" s="34">
        <f t="shared" si="174"/>
        <v>58257</v>
      </c>
      <c r="AE403" s="141" t="e">
        <f t="shared" si="158"/>
        <v>#VALUE!</v>
      </c>
      <c r="AF403" s="142" t="e">
        <f t="shared" si="168"/>
        <v>#VALUE!</v>
      </c>
      <c r="AG403" s="144" t="e">
        <f t="shared" si="159"/>
        <v>#VALUE!</v>
      </c>
      <c r="AH403" s="143" t="e">
        <f t="shared" si="169"/>
        <v>#VALUE!</v>
      </c>
    </row>
    <row r="404" spans="1:34" x14ac:dyDescent="0.45">
      <c r="A404" s="47">
        <v>395</v>
      </c>
      <c r="B404" s="34">
        <f t="shared" si="170"/>
        <v>58288</v>
      </c>
      <c r="C404" s="150" t="e">
        <f t="shared" si="150"/>
        <v>#NUM!</v>
      </c>
      <c r="D404" s="142" t="e">
        <f t="shared" si="160"/>
        <v>#NUM!</v>
      </c>
      <c r="E404" s="142" t="e">
        <f t="shared" si="151"/>
        <v>#NUM!</v>
      </c>
      <c r="F404" s="143" t="e">
        <f t="shared" si="161"/>
        <v>#NUM!</v>
      </c>
      <c r="G404" s="127"/>
      <c r="H404" s="33">
        <v>395</v>
      </c>
      <c r="I404" s="34">
        <f t="shared" si="171"/>
        <v>58288</v>
      </c>
      <c r="J404" s="141" t="e">
        <f t="shared" si="152"/>
        <v>#NUM!</v>
      </c>
      <c r="K404" s="142" t="e">
        <f t="shared" si="162"/>
        <v>#NUM!</v>
      </c>
      <c r="L404" s="144" t="e">
        <f t="shared" si="153"/>
        <v>#NUM!</v>
      </c>
      <c r="M404" s="143" t="e">
        <f t="shared" si="163"/>
        <v>#NUM!</v>
      </c>
      <c r="O404" s="33">
        <v>395</v>
      </c>
      <c r="P404" s="34">
        <f t="shared" si="172"/>
        <v>58288</v>
      </c>
      <c r="Q404" s="141" t="e">
        <f t="shared" si="154"/>
        <v>#NUM!</v>
      </c>
      <c r="R404" s="142" t="e">
        <f t="shared" si="164"/>
        <v>#NUM!</v>
      </c>
      <c r="S404" s="144" t="e">
        <f t="shared" si="155"/>
        <v>#NUM!</v>
      </c>
      <c r="T404" s="143" t="e">
        <f t="shared" si="165"/>
        <v>#NUM!</v>
      </c>
      <c r="V404" s="33">
        <v>395</v>
      </c>
      <c r="W404" s="34">
        <f t="shared" si="173"/>
        <v>58288</v>
      </c>
      <c r="X404" s="141" t="e">
        <f t="shared" si="156"/>
        <v>#NUM!</v>
      </c>
      <c r="Y404" s="142" t="e">
        <f t="shared" si="166"/>
        <v>#NUM!</v>
      </c>
      <c r="Z404" s="144" t="e">
        <f t="shared" si="157"/>
        <v>#NUM!</v>
      </c>
      <c r="AA404" s="143" t="e">
        <f t="shared" si="167"/>
        <v>#NUM!</v>
      </c>
      <c r="AC404" s="33">
        <v>395</v>
      </c>
      <c r="AD404" s="34">
        <f t="shared" si="174"/>
        <v>58288</v>
      </c>
      <c r="AE404" s="141" t="e">
        <f t="shared" si="158"/>
        <v>#VALUE!</v>
      </c>
      <c r="AF404" s="142" t="e">
        <f t="shared" si="168"/>
        <v>#VALUE!</v>
      </c>
      <c r="AG404" s="144" t="e">
        <f t="shared" si="159"/>
        <v>#VALUE!</v>
      </c>
      <c r="AH404" s="143" t="e">
        <f t="shared" si="169"/>
        <v>#VALUE!</v>
      </c>
    </row>
    <row r="405" spans="1:34" ht="14.65" thickBot="1" x14ac:dyDescent="0.5">
      <c r="A405" s="750">
        <v>396</v>
      </c>
      <c r="B405" s="267">
        <f t="shared" si="170"/>
        <v>58319</v>
      </c>
      <c r="C405" s="151" t="e">
        <f t="shared" si="150"/>
        <v>#NUM!</v>
      </c>
      <c r="D405" s="146" t="e">
        <f t="shared" si="160"/>
        <v>#NUM!</v>
      </c>
      <c r="E405" s="146" t="e">
        <f t="shared" si="151"/>
        <v>#NUM!</v>
      </c>
      <c r="F405" s="147" t="e">
        <f t="shared" si="161"/>
        <v>#NUM!</v>
      </c>
      <c r="G405" s="127"/>
      <c r="H405" s="40">
        <v>396</v>
      </c>
      <c r="I405" s="267">
        <f t="shared" si="171"/>
        <v>58319</v>
      </c>
      <c r="J405" s="145" t="e">
        <f t="shared" si="152"/>
        <v>#NUM!</v>
      </c>
      <c r="K405" s="146" t="e">
        <f t="shared" si="162"/>
        <v>#NUM!</v>
      </c>
      <c r="L405" s="148" t="e">
        <f t="shared" si="153"/>
        <v>#NUM!</v>
      </c>
      <c r="M405" s="147" t="e">
        <f t="shared" si="163"/>
        <v>#NUM!</v>
      </c>
      <c r="O405" s="40">
        <v>396</v>
      </c>
      <c r="P405" s="267">
        <f t="shared" si="172"/>
        <v>58319</v>
      </c>
      <c r="Q405" s="145" t="e">
        <f t="shared" si="154"/>
        <v>#NUM!</v>
      </c>
      <c r="R405" s="146" t="e">
        <f t="shared" si="164"/>
        <v>#NUM!</v>
      </c>
      <c r="S405" s="148" t="e">
        <f t="shared" si="155"/>
        <v>#NUM!</v>
      </c>
      <c r="T405" s="147" t="e">
        <f t="shared" si="165"/>
        <v>#NUM!</v>
      </c>
      <c r="V405" s="40">
        <v>396</v>
      </c>
      <c r="W405" s="267">
        <f t="shared" si="173"/>
        <v>58319</v>
      </c>
      <c r="X405" s="145" t="e">
        <f t="shared" si="156"/>
        <v>#NUM!</v>
      </c>
      <c r="Y405" s="146" t="e">
        <f t="shared" si="166"/>
        <v>#NUM!</v>
      </c>
      <c r="Z405" s="148" t="e">
        <f t="shared" si="157"/>
        <v>#NUM!</v>
      </c>
      <c r="AA405" s="147" t="e">
        <f t="shared" si="167"/>
        <v>#NUM!</v>
      </c>
      <c r="AC405" s="40">
        <v>396</v>
      </c>
      <c r="AD405" s="267">
        <f t="shared" si="174"/>
        <v>58319</v>
      </c>
      <c r="AE405" s="145" t="e">
        <f t="shared" si="158"/>
        <v>#VALUE!</v>
      </c>
      <c r="AF405" s="146" t="e">
        <f t="shared" si="168"/>
        <v>#VALUE!</v>
      </c>
      <c r="AG405" s="148" t="e">
        <f t="shared" si="159"/>
        <v>#VALUE!</v>
      </c>
      <c r="AH405" s="147" t="e">
        <f t="shared" si="169"/>
        <v>#VALUE!</v>
      </c>
    </row>
    <row r="406" spans="1:34" x14ac:dyDescent="0.45">
      <c r="A406" s="47">
        <v>397</v>
      </c>
      <c r="B406" s="34">
        <f t="shared" si="170"/>
        <v>58349</v>
      </c>
      <c r="C406" s="152" t="e">
        <f t="shared" si="150"/>
        <v>#NUM!</v>
      </c>
      <c r="D406" s="138" t="e">
        <f t="shared" si="160"/>
        <v>#NUM!</v>
      </c>
      <c r="E406" s="138" t="e">
        <f t="shared" si="151"/>
        <v>#NUM!</v>
      </c>
      <c r="F406" s="139" t="e">
        <f t="shared" si="161"/>
        <v>#NUM!</v>
      </c>
      <c r="G406" s="127"/>
      <c r="H406" s="26">
        <v>397</v>
      </c>
      <c r="I406" s="34">
        <f t="shared" si="171"/>
        <v>58349</v>
      </c>
      <c r="J406" s="137" t="e">
        <f t="shared" si="152"/>
        <v>#NUM!</v>
      </c>
      <c r="K406" s="138" t="e">
        <f t="shared" si="162"/>
        <v>#NUM!</v>
      </c>
      <c r="L406" s="140" t="e">
        <f t="shared" si="153"/>
        <v>#NUM!</v>
      </c>
      <c r="M406" s="139" t="e">
        <f t="shared" si="163"/>
        <v>#NUM!</v>
      </c>
      <c r="O406" s="26">
        <v>397</v>
      </c>
      <c r="P406" s="34">
        <f t="shared" si="172"/>
        <v>58349</v>
      </c>
      <c r="Q406" s="137" t="e">
        <f t="shared" si="154"/>
        <v>#NUM!</v>
      </c>
      <c r="R406" s="138" t="e">
        <f t="shared" si="164"/>
        <v>#NUM!</v>
      </c>
      <c r="S406" s="140" t="e">
        <f t="shared" si="155"/>
        <v>#NUM!</v>
      </c>
      <c r="T406" s="139" t="e">
        <f t="shared" si="165"/>
        <v>#NUM!</v>
      </c>
      <c r="V406" s="26">
        <v>397</v>
      </c>
      <c r="W406" s="34">
        <f t="shared" si="173"/>
        <v>58349</v>
      </c>
      <c r="X406" s="137" t="e">
        <f t="shared" si="156"/>
        <v>#NUM!</v>
      </c>
      <c r="Y406" s="138" t="e">
        <f t="shared" si="166"/>
        <v>#NUM!</v>
      </c>
      <c r="Z406" s="140" t="e">
        <f t="shared" si="157"/>
        <v>#NUM!</v>
      </c>
      <c r="AA406" s="139" t="e">
        <f t="shared" si="167"/>
        <v>#NUM!</v>
      </c>
      <c r="AC406" s="26">
        <v>397</v>
      </c>
      <c r="AD406" s="34">
        <f t="shared" si="174"/>
        <v>58349</v>
      </c>
      <c r="AE406" s="137" t="e">
        <f t="shared" si="158"/>
        <v>#VALUE!</v>
      </c>
      <c r="AF406" s="138" t="e">
        <f t="shared" si="168"/>
        <v>#VALUE!</v>
      </c>
      <c r="AG406" s="140" t="e">
        <f t="shared" si="159"/>
        <v>#VALUE!</v>
      </c>
      <c r="AH406" s="139" t="e">
        <f t="shared" si="169"/>
        <v>#VALUE!</v>
      </c>
    </row>
    <row r="407" spans="1:34" x14ac:dyDescent="0.45">
      <c r="A407" s="47">
        <v>398</v>
      </c>
      <c r="B407" s="34">
        <f t="shared" si="170"/>
        <v>58380</v>
      </c>
      <c r="C407" s="150" t="e">
        <f t="shared" si="150"/>
        <v>#NUM!</v>
      </c>
      <c r="D407" s="142" t="e">
        <f t="shared" si="160"/>
        <v>#NUM!</v>
      </c>
      <c r="E407" s="142" t="e">
        <f t="shared" si="151"/>
        <v>#NUM!</v>
      </c>
      <c r="F407" s="143" t="e">
        <f t="shared" si="161"/>
        <v>#NUM!</v>
      </c>
      <c r="G407" s="127"/>
      <c r="H407" s="33">
        <v>398</v>
      </c>
      <c r="I407" s="34">
        <f t="shared" si="171"/>
        <v>58380</v>
      </c>
      <c r="J407" s="141" t="e">
        <f t="shared" si="152"/>
        <v>#NUM!</v>
      </c>
      <c r="K407" s="142" t="e">
        <f t="shared" si="162"/>
        <v>#NUM!</v>
      </c>
      <c r="L407" s="144" t="e">
        <f t="shared" si="153"/>
        <v>#NUM!</v>
      </c>
      <c r="M407" s="143" t="e">
        <f t="shared" si="163"/>
        <v>#NUM!</v>
      </c>
      <c r="O407" s="33">
        <v>398</v>
      </c>
      <c r="P407" s="34">
        <f t="shared" si="172"/>
        <v>58380</v>
      </c>
      <c r="Q407" s="141" t="e">
        <f t="shared" si="154"/>
        <v>#NUM!</v>
      </c>
      <c r="R407" s="142" t="e">
        <f t="shared" si="164"/>
        <v>#NUM!</v>
      </c>
      <c r="S407" s="144" t="e">
        <f t="shared" si="155"/>
        <v>#NUM!</v>
      </c>
      <c r="T407" s="143" t="e">
        <f t="shared" si="165"/>
        <v>#NUM!</v>
      </c>
      <c r="V407" s="33">
        <v>398</v>
      </c>
      <c r="W407" s="34">
        <f t="shared" si="173"/>
        <v>58380</v>
      </c>
      <c r="X407" s="141" t="e">
        <f t="shared" si="156"/>
        <v>#NUM!</v>
      </c>
      <c r="Y407" s="142" t="e">
        <f t="shared" si="166"/>
        <v>#NUM!</v>
      </c>
      <c r="Z407" s="144" t="e">
        <f t="shared" si="157"/>
        <v>#NUM!</v>
      </c>
      <c r="AA407" s="143" t="e">
        <f t="shared" si="167"/>
        <v>#NUM!</v>
      </c>
      <c r="AC407" s="33">
        <v>398</v>
      </c>
      <c r="AD407" s="34">
        <f t="shared" si="174"/>
        <v>58380</v>
      </c>
      <c r="AE407" s="141" t="e">
        <f t="shared" si="158"/>
        <v>#VALUE!</v>
      </c>
      <c r="AF407" s="142" t="e">
        <f t="shared" si="168"/>
        <v>#VALUE!</v>
      </c>
      <c r="AG407" s="144" t="e">
        <f t="shared" si="159"/>
        <v>#VALUE!</v>
      </c>
      <c r="AH407" s="143" t="e">
        <f t="shared" si="169"/>
        <v>#VALUE!</v>
      </c>
    </row>
    <row r="408" spans="1:34" x14ac:dyDescent="0.45">
      <c r="A408" s="47">
        <v>399</v>
      </c>
      <c r="B408" s="34">
        <f t="shared" si="170"/>
        <v>58410</v>
      </c>
      <c r="C408" s="150" t="e">
        <f t="shared" si="150"/>
        <v>#NUM!</v>
      </c>
      <c r="D408" s="142" t="e">
        <f t="shared" si="160"/>
        <v>#NUM!</v>
      </c>
      <c r="E408" s="142" t="e">
        <f t="shared" si="151"/>
        <v>#NUM!</v>
      </c>
      <c r="F408" s="143" t="e">
        <f t="shared" si="161"/>
        <v>#NUM!</v>
      </c>
      <c r="G408" s="127"/>
      <c r="H408" s="33">
        <v>399</v>
      </c>
      <c r="I408" s="34">
        <f t="shared" si="171"/>
        <v>58410</v>
      </c>
      <c r="J408" s="141" t="e">
        <f t="shared" si="152"/>
        <v>#NUM!</v>
      </c>
      <c r="K408" s="142" t="e">
        <f t="shared" si="162"/>
        <v>#NUM!</v>
      </c>
      <c r="L408" s="144" t="e">
        <f t="shared" si="153"/>
        <v>#NUM!</v>
      </c>
      <c r="M408" s="143" t="e">
        <f t="shared" si="163"/>
        <v>#NUM!</v>
      </c>
      <c r="O408" s="33">
        <v>399</v>
      </c>
      <c r="P408" s="34">
        <f t="shared" si="172"/>
        <v>58410</v>
      </c>
      <c r="Q408" s="141" t="e">
        <f t="shared" si="154"/>
        <v>#NUM!</v>
      </c>
      <c r="R408" s="142" t="e">
        <f t="shared" si="164"/>
        <v>#NUM!</v>
      </c>
      <c r="S408" s="144" t="e">
        <f t="shared" si="155"/>
        <v>#NUM!</v>
      </c>
      <c r="T408" s="143" t="e">
        <f t="shared" si="165"/>
        <v>#NUM!</v>
      </c>
      <c r="V408" s="33">
        <v>399</v>
      </c>
      <c r="W408" s="34">
        <f t="shared" si="173"/>
        <v>58410</v>
      </c>
      <c r="X408" s="141" t="e">
        <f t="shared" si="156"/>
        <v>#NUM!</v>
      </c>
      <c r="Y408" s="142" t="e">
        <f t="shared" si="166"/>
        <v>#NUM!</v>
      </c>
      <c r="Z408" s="144" t="e">
        <f t="shared" si="157"/>
        <v>#NUM!</v>
      </c>
      <c r="AA408" s="143" t="e">
        <f t="shared" si="167"/>
        <v>#NUM!</v>
      </c>
      <c r="AC408" s="33">
        <v>399</v>
      </c>
      <c r="AD408" s="34">
        <f t="shared" si="174"/>
        <v>58410</v>
      </c>
      <c r="AE408" s="141" t="e">
        <f t="shared" si="158"/>
        <v>#VALUE!</v>
      </c>
      <c r="AF408" s="142" t="e">
        <f t="shared" si="168"/>
        <v>#VALUE!</v>
      </c>
      <c r="AG408" s="144" t="e">
        <f t="shared" si="159"/>
        <v>#VALUE!</v>
      </c>
      <c r="AH408" s="143" t="e">
        <f t="shared" si="169"/>
        <v>#VALUE!</v>
      </c>
    </row>
    <row r="409" spans="1:34" x14ac:dyDescent="0.45">
      <c r="A409" s="47">
        <v>400</v>
      </c>
      <c r="B409" s="34">
        <f t="shared" si="170"/>
        <v>58441</v>
      </c>
      <c r="C409" s="150" t="e">
        <f t="shared" si="150"/>
        <v>#NUM!</v>
      </c>
      <c r="D409" s="142" t="e">
        <f t="shared" si="160"/>
        <v>#NUM!</v>
      </c>
      <c r="E409" s="142" t="e">
        <f t="shared" si="151"/>
        <v>#NUM!</v>
      </c>
      <c r="F409" s="143" t="e">
        <f t="shared" si="161"/>
        <v>#NUM!</v>
      </c>
      <c r="G409" s="127"/>
      <c r="H409" s="33">
        <v>400</v>
      </c>
      <c r="I409" s="34">
        <f t="shared" si="171"/>
        <v>58441</v>
      </c>
      <c r="J409" s="141" t="e">
        <f t="shared" si="152"/>
        <v>#NUM!</v>
      </c>
      <c r="K409" s="142" t="e">
        <f t="shared" si="162"/>
        <v>#NUM!</v>
      </c>
      <c r="L409" s="144" t="e">
        <f t="shared" si="153"/>
        <v>#NUM!</v>
      </c>
      <c r="M409" s="143" t="e">
        <f t="shared" si="163"/>
        <v>#NUM!</v>
      </c>
      <c r="O409" s="33">
        <v>400</v>
      </c>
      <c r="P409" s="34">
        <f t="shared" si="172"/>
        <v>58441</v>
      </c>
      <c r="Q409" s="141" t="e">
        <f t="shared" si="154"/>
        <v>#NUM!</v>
      </c>
      <c r="R409" s="142" t="e">
        <f t="shared" si="164"/>
        <v>#NUM!</v>
      </c>
      <c r="S409" s="144" t="e">
        <f t="shared" si="155"/>
        <v>#NUM!</v>
      </c>
      <c r="T409" s="143" t="e">
        <f t="shared" si="165"/>
        <v>#NUM!</v>
      </c>
      <c r="V409" s="33">
        <v>400</v>
      </c>
      <c r="W409" s="34">
        <f t="shared" si="173"/>
        <v>58441</v>
      </c>
      <c r="X409" s="141" t="e">
        <f t="shared" si="156"/>
        <v>#NUM!</v>
      </c>
      <c r="Y409" s="142" t="e">
        <f t="shared" si="166"/>
        <v>#NUM!</v>
      </c>
      <c r="Z409" s="144" t="e">
        <f t="shared" si="157"/>
        <v>#NUM!</v>
      </c>
      <c r="AA409" s="143" t="e">
        <f t="shared" si="167"/>
        <v>#NUM!</v>
      </c>
      <c r="AC409" s="33">
        <v>400</v>
      </c>
      <c r="AD409" s="34">
        <f t="shared" si="174"/>
        <v>58441</v>
      </c>
      <c r="AE409" s="141" t="e">
        <f t="shared" si="158"/>
        <v>#VALUE!</v>
      </c>
      <c r="AF409" s="142" t="e">
        <f t="shared" si="168"/>
        <v>#VALUE!</v>
      </c>
      <c r="AG409" s="144" t="e">
        <f t="shared" si="159"/>
        <v>#VALUE!</v>
      </c>
      <c r="AH409" s="143" t="e">
        <f t="shared" si="169"/>
        <v>#VALUE!</v>
      </c>
    </row>
    <row r="410" spans="1:34" x14ac:dyDescent="0.45">
      <c r="A410" s="47">
        <v>401</v>
      </c>
      <c r="B410" s="34">
        <f t="shared" si="170"/>
        <v>58472</v>
      </c>
      <c r="C410" s="150" t="e">
        <f t="shared" si="150"/>
        <v>#NUM!</v>
      </c>
      <c r="D410" s="142" t="e">
        <f t="shared" si="160"/>
        <v>#NUM!</v>
      </c>
      <c r="E410" s="142" t="e">
        <f t="shared" si="151"/>
        <v>#NUM!</v>
      </c>
      <c r="F410" s="143" t="e">
        <f t="shared" si="161"/>
        <v>#NUM!</v>
      </c>
      <c r="G410" s="127"/>
      <c r="H410" s="33">
        <v>401</v>
      </c>
      <c r="I410" s="34">
        <f t="shared" si="171"/>
        <v>58472</v>
      </c>
      <c r="J410" s="141" t="e">
        <f t="shared" si="152"/>
        <v>#NUM!</v>
      </c>
      <c r="K410" s="142" t="e">
        <f t="shared" si="162"/>
        <v>#NUM!</v>
      </c>
      <c r="L410" s="144" t="e">
        <f t="shared" si="153"/>
        <v>#NUM!</v>
      </c>
      <c r="M410" s="143" t="e">
        <f t="shared" si="163"/>
        <v>#NUM!</v>
      </c>
      <c r="O410" s="33">
        <v>401</v>
      </c>
      <c r="P410" s="34">
        <f t="shared" si="172"/>
        <v>58472</v>
      </c>
      <c r="Q410" s="141" t="e">
        <f t="shared" si="154"/>
        <v>#NUM!</v>
      </c>
      <c r="R410" s="142" t="e">
        <f t="shared" si="164"/>
        <v>#NUM!</v>
      </c>
      <c r="S410" s="144" t="e">
        <f t="shared" si="155"/>
        <v>#NUM!</v>
      </c>
      <c r="T410" s="143" t="e">
        <f t="shared" si="165"/>
        <v>#NUM!</v>
      </c>
      <c r="V410" s="33">
        <v>401</v>
      </c>
      <c r="W410" s="34">
        <f t="shared" si="173"/>
        <v>58472</v>
      </c>
      <c r="X410" s="141" t="e">
        <f t="shared" si="156"/>
        <v>#NUM!</v>
      </c>
      <c r="Y410" s="142" t="e">
        <f t="shared" si="166"/>
        <v>#NUM!</v>
      </c>
      <c r="Z410" s="144" t="e">
        <f t="shared" si="157"/>
        <v>#NUM!</v>
      </c>
      <c r="AA410" s="143" t="e">
        <f t="shared" si="167"/>
        <v>#NUM!</v>
      </c>
      <c r="AC410" s="33">
        <v>401</v>
      </c>
      <c r="AD410" s="34">
        <f t="shared" si="174"/>
        <v>58472</v>
      </c>
      <c r="AE410" s="141" t="e">
        <f t="shared" si="158"/>
        <v>#VALUE!</v>
      </c>
      <c r="AF410" s="142" t="e">
        <f t="shared" si="168"/>
        <v>#VALUE!</v>
      </c>
      <c r="AG410" s="144" t="e">
        <f t="shared" si="159"/>
        <v>#VALUE!</v>
      </c>
      <c r="AH410" s="143" t="e">
        <f t="shared" si="169"/>
        <v>#VALUE!</v>
      </c>
    </row>
    <row r="411" spans="1:34" x14ac:dyDescent="0.45">
      <c r="A411" s="47">
        <v>402</v>
      </c>
      <c r="B411" s="34">
        <f t="shared" si="170"/>
        <v>58501</v>
      </c>
      <c r="C411" s="150" t="e">
        <f t="shared" si="150"/>
        <v>#NUM!</v>
      </c>
      <c r="D411" s="142" t="e">
        <f t="shared" si="160"/>
        <v>#NUM!</v>
      </c>
      <c r="E411" s="142" t="e">
        <f t="shared" si="151"/>
        <v>#NUM!</v>
      </c>
      <c r="F411" s="143" t="e">
        <f t="shared" si="161"/>
        <v>#NUM!</v>
      </c>
      <c r="G411" s="127"/>
      <c r="H411" s="33">
        <v>402</v>
      </c>
      <c r="I411" s="34">
        <f t="shared" si="171"/>
        <v>58501</v>
      </c>
      <c r="J411" s="141" t="e">
        <f t="shared" si="152"/>
        <v>#NUM!</v>
      </c>
      <c r="K411" s="142" t="e">
        <f t="shared" si="162"/>
        <v>#NUM!</v>
      </c>
      <c r="L411" s="144" t="e">
        <f t="shared" si="153"/>
        <v>#NUM!</v>
      </c>
      <c r="M411" s="143" t="e">
        <f t="shared" si="163"/>
        <v>#NUM!</v>
      </c>
      <c r="O411" s="33">
        <v>402</v>
      </c>
      <c r="P411" s="34">
        <f t="shared" si="172"/>
        <v>58501</v>
      </c>
      <c r="Q411" s="141" t="e">
        <f t="shared" si="154"/>
        <v>#NUM!</v>
      </c>
      <c r="R411" s="142" t="e">
        <f t="shared" si="164"/>
        <v>#NUM!</v>
      </c>
      <c r="S411" s="144" t="e">
        <f t="shared" si="155"/>
        <v>#NUM!</v>
      </c>
      <c r="T411" s="143" t="e">
        <f t="shared" si="165"/>
        <v>#NUM!</v>
      </c>
      <c r="V411" s="33">
        <v>402</v>
      </c>
      <c r="W411" s="34">
        <f t="shared" si="173"/>
        <v>58501</v>
      </c>
      <c r="X411" s="141" t="e">
        <f t="shared" si="156"/>
        <v>#NUM!</v>
      </c>
      <c r="Y411" s="142" t="e">
        <f t="shared" si="166"/>
        <v>#NUM!</v>
      </c>
      <c r="Z411" s="144" t="e">
        <f t="shared" si="157"/>
        <v>#NUM!</v>
      </c>
      <c r="AA411" s="143" t="e">
        <f t="shared" si="167"/>
        <v>#NUM!</v>
      </c>
      <c r="AC411" s="33">
        <v>402</v>
      </c>
      <c r="AD411" s="34">
        <f t="shared" si="174"/>
        <v>58501</v>
      </c>
      <c r="AE411" s="141" t="e">
        <f t="shared" si="158"/>
        <v>#VALUE!</v>
      </c>
      <c r="AF411" s="142" t="e">
        <f t="shared" si="168"/>
        <v>#VALUE!</v>
      </c>
      <c r="AG411" s="144" t="e">
        <f t="shared" si="159"/>
        <v>#VALUE!</v>
      </c>
      <c r="AH411" s="143" t="e">
        <f t="shared" si="169"/>
        <v>#VALUE!</v>
      </c>
    </row>
    <row r="412" spans="1:34" x14ac:dyDescent="0.45">
      <c r="A412" s="47">
        <v>403</v>
      </c>
      <c r="B412" s="34">
        <f t="shared" si="170"/>
        <v>58532</v>
      </c>
      <c r="C412" s="150" t="e">
        <f t="shared" si="150"/>
        <v>#NUM!</v>
      </c>
      <c r="D412" s="142" t="e">
        <f t="shared" si="160"/>
        <v>#NUM!</v>
      </c>
      <c r="E412" s="142" t="e">
        <f t="shared" si="151"/>
        <v>#NUM!</v>
      </c>
      <c r="F412" s="143" t="e">
        <f t="shared" si="161"/>
        <v>#NUM!</v>
      </c>
      <c r="G412" s="127"/>
      <c r="H412" s="33">
        <v>403</v>
      </c>
      <c r="I412" s="34">
        <f t="shared" si="171"/>
        <v>58532</v>
      </c>
      <c r="J412" s="141" t="e">
        <f t="shared" si="152"/>
        <v>#NUM!</v>
      </c>
      <c r="K412" s="142" t="e">
        <f t="shared" si="162"/>
        <v>#NUM!</v>
      </c>
      <c r="L412" s="144" t="e">
        <f t="shared" si="153"/>
        <v>#NUM!</v>
      </c>
      <c r="M412" s="143" t="e">
        <f t="shared" si="163"/>
        <v>#NUM!</v>
      </c>
      <c r="O412" s="33">
        <v>403</v>
      </c>
      <c r="P412" s="34">
        <f t="shared" si="172"/>
        <v>58532</v>
      </c>
      <c r="Q412" s="141" t="e">
        <f t="shared" si="154"/>
        <v>#NUM!</v>
      </c>
      <c r="R412" s="142" t="e">
        <f t="shared" si="164"/>
        <v>#NUM!</v>
      </c>
      <c r="S412" s="144" t="e">
        <f t="shared" si="155"/>
        <v>#NUM!</v>
      </c>
      <c r="T412" s="143" t="e">
        <f t="shared" si="165"/>
        <v>#NUM!</v>
      </c>
      <c r="V412" s="33">
        <v>403</v>
      </c>
      <c r="W412" s="34">
        <f t="shared" si="173"/>
        <v>58532</v>
      </c>
      <c r="X412" s="141" t="e">
        <f t="shared" si="156"/>
        <v>#NUM!</v>
      </c>
      <c r="Y412" s="142" t="e">
        <f t="shared" si="166"/>
        <v>#NUM!</v>
      </c>
      <c r="Z412" s="144" t="e">
        <f t="shared" si="157"/>
        <v>#NUM!</v>
      </c>
      <c r="AA412" s="143" t="e">
        <f t="shared" si="167"/>
        <v>#NUM!</v>
      </c>
      <c r="AC412" s="33">
        <v>403</v>
      </c>
      <c r="AD412" s="34">
        <f t="shared" si="174"/>
        <v>58532</v>
      </c>
      <c r="AE412" s="141" t="e">
        <f t="shared" si="158"/>
        <v>#VALUE!</v>
      </c>
      <c r="AF412" s="142" t="e">
        <f t="shared" si="168"/>
        <v>#VALUE!</v>
      </c>
      <c r="AG412" s="144" t="e">
        <f t="shared" si="159"/>
        <v>#VALUE!</v>
      </c>
      <c r="AH412" s="143" t="e">
        <f t="shared" si="169"/>
        <v>#VALUE!</v>
      </c>
    </row>
    <row r="413" spans="1:34" x14ac:dyDescent="0.45">
      <c r="A413" s="47">
        <v>404</v>
      </c>
      <c r="B413" s="34">
        <f t="shared" si="170"/>
        <v>58562</v>
      </c>
      <c r="C413" s="150" t="e">
        <f t="shared" si="150"/>
        <v>#NUM!</v>
      </c>
      <c r="D413" s="142" t="e">
        <f t="shared" si="160"/>
        <v>#NUM!</v>
      </c>
      <c r="E413" s="142" t="e">
        <f t="shared" si="151"/>
        <v>#NUM!</v>
      </c>
      <c r="F413" s="143" t="e">
        <f t="shared" si="161"/>
        <v>#NUM!</v>
      </c>
      <c r="G413" s="127"/>
      <c r="H413" s="33">
        <v>404</v>
      </c>
      <c r="I413" s="34">
        <f t="shared" si="171"/>
        <v>58562</v>
      </c>
      <c r="J413" s="141" t="e">
        <f t="shared" si="152"/>
        <v>#NUM!</v>
      </c>
      <c r="K413" s="142" t="e">
        <f t="shared" si="162"/>
        <v>#NUM!</v>
      </c>
      <c r="L413" s="144" t="e">
        <f t="shared" si="153"/>
        <v>#NUM!</v>
      </c>
      <c r="M413" s="143" t="e">
        <f t="shared" si="163"/>
        <v>#NUM!</v>
      </c>
      <c r="O413" s="33">
        <v>404</v>
      </c>
      <c r="P413" s="34">
        <f t="shared" si="172"/>
        <v>58562</v>
      </c>
      <c r="Q413" s="141" t="e">
        <f t="shared" si="154"/>
        <v>#NUM!</v>
      </c>
      <c r="R413" s="142" t="e">
        <f t="shared" si="164"/>
        <v>#NUM!</v>
      </c>
      <c r="S413" s="144" t="e">
        <f t="shared" si="155"/>
        <v>#NUM!</v>
      </c>
      <c r="T413" s="143" t="e">
        <f t="shared" si="165"/>
        <v>#NUM!</v>
      </c>
      <c r="V413" s="33">
        <v>404</v>
      </c>
      <c r="W413" s="34">
        <f t="shared" si="173"/>
        <v>58562</v>
      </c>
      <c r="X413" s="141" t="e">
        <f t="shared" si="156"/>
        <v>#NUM!</v>
      </c>
      <c r="Y413" s="142" t="e">
        <f t="shared" si="166"/>
        <v>#NUM!</v>
      </c>
      <c r="Z413" s="144" t="e">
        <f t="shared" si="157"/>
        <v>#NUM!</v>
      </c>
      <c r="AA413" s="143" t="e">
        <f t="shared" si="167"/>
        <v>#NUM!</v>
      </c>
      <c r="AC413" s="33">
        <v>404</v>
      </c>
      <c r="AD413" s="34">
        <f t="shared" si="174"/>
        <v>58562</v>
      </c>
      <c r="AE413" s="141" t="e">
        <f t="shared" si="158"/>
        <v>#VALUE!</v>
      </c>
      <c r="AF413" s="142" t="e">
        <f t="shared" si="168"/>
        <v>#VALUE!</v>
      </c>
      <c r="AG413" s="144" t="e">
        <f t="shared" si="159"/>
        <v>#VALUE!</v>
      </c>
      <c r="AH413" s="143" t="e">
        <f t="shared" si="169"/>
        <v>#VALUE!</v>
      </c>
    </row>
    <row r="414" spans="1:34" x14ac:dyDescent="0.45">
      <c r="A414" s="47">
        <v>405</v>
      </c>
      <c r="B414" s="34">
        <f t="shared" si="170"/>
        <v>58593</v>
      </c>
      <c r="C414" s="150" t="e">
        <f t="shared" si="150"/>
        <v>#NUM!</v>
      </c>
      <c r="D414" s="142" t="e">
        <f t="shared" si="160"/>
        <v>#NUM!</v>
      </c>
      <c r="E414" s="142" t="e">
        <f t="shared" si="151"/>
        <v>#NUM!</v>
      </c>
      <c r="F414" s="143" t="e">
        <f t="shared" si="161"/>
        <v>#NUM!</v>
      </c>
      <c r="G414" s="127"/>
      <c r="H414" s="33">
        <v>405</v>
      </c>
      <c r="I414" s="34">
        <f t="shared" si="171"/>
        <v>58593</v>
      </c>
      <c r="J414" s="141" t="e">
        <f t="shared" si="152"/>
        <v>#NUM!</v>
      </c>
      <c r="K414" s="142" t="e">
        <f t="shared" si="162"/>
        <v>#NUM!</v>
      </c>
      <c r="L414" s="144" t="e">
        <f t="shared" si="153"/>
        <v>#NUM!</v>
      </c>
      <c r="M414" s="143" t="e">
        <f t="shared" si="163"/>
        <v>#NUM!</v>
      </c>
      <c r="O414" s="33">
        <v>405</v>
      </c>
      <c r="P414" s="34">
        <f t="shared" si="172"/>
        <v>58593</v>
      </c>
      <c r="Q414" s="141" t="e">
        <f t="shared" si="154"/>
        <v>#NUM!</v>
      </c>
      <c r="R414" s="142" t="e">
        <f t="shared" si="164"/>
        <v>#NUM!</v>
      </c>
      <c r="S414" s="144" t="e">
        <f t="shared" si="155"/>
        <v>#NUM!</v>
      </c>
      <c r="T414" s="143" t="e">
        <f t="shared" si="165"/>
        <v>#NUM!</v>
      </c>
      <c r="V414" s="33">
        <v>405</v>
      </c>
      <c r="W414" s="34">
        <f t="shared" si="173"/>
        <v>58593</v>
      </c>
      <c r="X414" s="141" t="e">
        <f t="shared" si="156"/>
        <v>#NUM!</v>
      </c>
      <c r="Y414" s="142" t="e">
        <f t="shared" si="166"/>
        <v>#NUM!</v>
      </c>
      <c r="Z414" s="144" t="e">
        <f t="shared" si="157"/>
        <v>#NUM!</v>
      </c>
      <c r="AA414" s="143" t="e">
        <f t="shared" si="167"/>
        <v>#NUM!</v>
      </c>
      <c r="AC414" s="33">
        <v>405</v>
      </c>
      <c r="AD414" s="34">
        <f t="shared" si="174"/>
        <v>58593</v>
      </c>
      <c r="AE414" s="141" t="e">
        <f t="shared" si="158"/>
        <v>#VALUE!</v>
      </c>
      <c r="AF414" s="142" t="e">
        <f t="shared" si="168"/>
        <v>#VALUE!</v>
      </c>
      <c r="AG414" s="144" t="e">
        <f t="shared" si="159"/>
        <v>#VALUE!</v>
      </c>
      <c r="AH414" s="143" t="e">
        <f t="shared" si="169"/>
        <v>#VALUE!</v>
      </c>
    </row>
    <row r="415" spans="1:34" x14ac:dyDescent="0.45">
      <c r="A415" s="47">
        <v>406</v>
      </c>
      <c r="B415" s="34">
        <f t="shared" si="170"/>
        <v>58623</v>
      </c>
      <c r="C415" s="150" t="e">
        <f t="shared" si="150"/>
        <v>#NUM!</v>
      </c>
      <c r="D415" s="142" t="e">
        <f t="shared" si="160"/>
        <v>#NUM!</v>
      </c>
      <c r="E415" s="142" t="e">
        <f t="shared" si="151"/>
        <v>#NUM!</v>
      </c>
      <c r="F415" s="143" t="e">
        <f t="shared" si="161"/>
        <v>#NUM!</v>
      </c>
      <c r="G415" s="127"/>
      <c r="H415" s="33">
        <v>406</v>
      </c>
      <c r="I415" s="34">
        <f t="shared" si="171"/>
        <v>58623</v>
      </c>
      <c r="J415" s="141" t="e">
        <f t="shared" si="152"/>
        <v>#NUM!</v>
      </c>
      <c r="K415" s="142" t="e">
        <f t="shared" si="162"/>
        <v>#NUM!</v>
      </c>
      <c r="L415" s="144" t="e">
        <f t="shared" si="153"/>
        <v>#NUM!</v>
      </c>
      <c r="M415" s="143" t="e">
        <f t="shared" si="163"/>
        <v>#NUM!</v>
      </c>
      <c r="O415" s="33">
        <v>406</v>
      </c>
      <c r="P415" s="34">
        <f t="shared" si="172"/>
        <v>58623</v>
      </c>
      <c r="Q415" s="141" t="e">
        <f t="shared" si="154"/>
        <v>#NUM!</v>
      </c>
      <c r="R415" s="142" t="e">
        <f t="shared" si="164"/>
        <v>#NUM!</v>
      </c>
      <c r="S415" s="144" t="e">
        <f t="shared" si="155"/>
        <v>#NUM!</v>
      </c>
      <c r="T415" s="143" t="e">
        <f t="shared" si="165"/>
        <v>#NUM!</v>
      </c>
      <c r="V415" s="33">
        <v>406</v>
      </c>
      <c r="W415" s="34">
        <f t="shared" si="173"/>
        <v>58623</v>
      </c>
      <c r="X415" s="141" t="e">
        <f t="shared" si="156"/>
        <v>#NUM!</v>
      </c>
      <c r="Y415" s="142" t="e">
        <f t="shared" si="166"/>
        <v>#NUM!</v>
      </c>
      <c r="Z415" s="144" t="e">
        <f t="shared" si="157"/>
        <v>#NUM!</v>
      </c>
      <c r="AA415" s="143" t="e">
        <f t="shared" si="167"/>
        <v>#NUM!</v>
      </c>
      <c r="AC415" s="33">
        <v>406</v>
      </c>
      <c r="AD415" s="34">
        <f t="shared" si="174"/>
        <v>58623</v>
      </c>
      <c r="AE415" s="141" t="e">
        <f t="shared" si="158"/>
        <v>#VALUE!</v>
      </c>
      <c r="AF415" s="142" t="e">
        <f t="shared" si="168"/>
        <v>#VALUE!</v>
      </c>
      <c r="AG415" s="144" t="e">
        <f t="shared" si="159"/>
        <v>#VALUE!</v>
      </c>
      <c r="AH415" s="143" t="e">
        <f t="shared" si="169"/>
        <v>#VALUE!</v>
      </c>
    </row>
    <row r="416" spans="1:34" x14ac:dyDescent="0.45">
      <c r="A416" s="47">
        <v>407</v>
      </c>
      <c r="B416" s="34">
        <f t="shared" si="170"/>
        <v>58654</v>
      </c>
      <c r="C416" s="150" t="e">
        <f t="shared" si="150"/>
        <v>#NUM!</v>
      </c>
      <c r="D416" s="142" t="e">
        <f t="shared" si="160"/>
        <v>#NUM!</v>
      </c>
      <c r="E416" s="142" t="e">
        <f t="shared" si="151"/>
        <v>#NUM!</v>
      </c>
      <c r="F416" s="143" t="e">
        <f t="shared" si="161"/>
        <v>#NUM!</v>
      </c>
      <c r="G416" s="127"/>
      <c r="H416" s="33">
        <v>407</v>
      </c>
      <c r="I416" s="34">
        <f t="shared" si="171"/>
        <v>58654</v>
      </c>
      <c r="J416" s="141" t="e">
        <f t="shared" si="152"/>
        <v>#NUM!</v>
      </c>
      <c r="K416" s="142" t="e">
        <f t="shared" si="162"/>
        <v>#NUM!</v>
      </c>
      <c r="L416" s="144" t="e">
        <f t="shared" si="153"/>
        <v>#NUM!</v>
      </c>
      <c r="M416" s="143" t="e">
        <f t="shared" si="163"/>
        <v>#NUM!</v>
      </c>
      <c r="O416" s="33">
        <v>407</v>
      </c>
      <c r="P416" s="34">
        <f t="shared" si="172"/>
        <v>58654</v>
      </c>
      <c r="Q416" s="141" t="e">
        <f t="shared" si="154"/>
        <v>#NUM!</v>
      </c>
      <c r="R416" s="142" t="e">
        <f t="shared" si="164"/>
        <v>#NUM!</v>
      </c>
      <c r="S416" s="144" t="e">
        <f t="shared" si="155"/>
        <v>#NUM!</v>
      </c>
      <c r="T416" s="143" t="e">
        <f t="shared" si="165"/>
        <v>#NUM!</v>
      </c>
      <c r="V416" s="33">
        <v>407</v>
      </c>
      <c r="W416" s="34">
        <f t="shared" si="173"/>
        <v>58654</v>
      </c>
      <c r="X416" s="141" t="e">
        <f t="shared" si="156"/>
        <v>#NUM!</v>
      </c>
      <c r="Y416" s="142" t="e">
        <f t="shared" si="166"/>
        <v>#NUM!</v>
      </c>
      <c r="Z416" s="144" t="e">
        <f t="shared" si="157"/>
        <v>#NUM!</v>
      </c>
      <c r="AA416" s="143" t="e">
        <f t="shared" si="167"/>
        <v>#NUM!</v>
      </c>
      <c r="AC416" s="33">
        <v>407</v>
      </c>
      <c r="AD416" s="34">
        <f t="shared" si="174"/>
        <v>58654</v>
      </c>
      <c r="AE416" s="141" t="e">
        <f t="shared" si="158"/>
        <v>#VALUE!</v>
      </c>
      <c r="AF416" s="142" t="e">
        <f t="shared" si="168"/>
        <v>#VALUE!</v>
      </c>
      <c r="AG416" s="144" t="e">
        <f t="shared" si="159"/>
        <v>#VALUE!</v>
      </c>
      <c r="AH416" s="143" t="e">
        <f t="shared" si="169"/>
        <v>#VALUE!</v>
      </c>
    </row>
    <row r="417" spans="1:34" ht="14.65" thickBot="1" x14ac:dyDescent="0.5">
      <c r="A417" s="750">
        <v>408</v>
      </c>
      <c r="B417" s="267">
        <f t="shared" si="170"/>
        <v>58685</v>
      </c>
      <c r="C417" s="151" t="e">
        <f t="shared" si="150"/>
        <v>#NUM!</v>
      </c>
      <c r="D417" s="146" t="e">
        <f t="shared" si="160"/>
        <v>#NUM!</v>
      </c>
      <c r="E417" s="146" t="e">
        <f t="shared" si="151"/>
        <v>#NUM!</v>
      </c>
      <c r="F417" s="147" t="e">
        <f t="shared" si="161"/>
        <v>#NUM!</v>
      </c>
      <c r="G417" s="127"/>
      <c r="H417" s="40">
        <v>408</v>
      </c>
      <c r="I417" s="267">
        <f t="shared" si="171"/>
        <v>58685</v>
      </c>
      <c r="J417" s="145" t="e">
        <f t="shared" si="152"/>
        <v>#NUM!</v>
      </c>
      <c r="K417" s="146" t="e">
        <f t="shared" si="162"/>
        <v>#NUM!</v>
      </c>
      <c r="L417" s="148" t="e">
        <f t="shared" si="153"/>
        <v>#NUM!</v>
      </c>
      <c r="M417" s="147" t="e">
        <f t="shared" si="163"/>
        <v>#NUM!</v>
      </c>
      <c r="O417" s="40">
        <v>408</v>
      </c>
      <c r="P417" s="267">
        <f t="shared" si="172"/>
        <v>58685</v>
      </c>
      <c r="Q417" s="145" t="e">
        <f t="shared" si="154"/>
        <v>#NUM!</v>
      </c>
      <c r="R417" s="146" t="e">
        <f t="shared" si="164"/>
        <v>#NUM!</v>
      </c>
      <c r="S417" s="148" t="e">
        <f t="shared" si="155"/>
        <v>#NUM!</v>
      </c>
      <c r="T417" s="147" t="e">
        <f t="shared" si="165"/>
        <v>#NUM!</v>
      </c>
      <c r="V417" s="40">
        <v>408</v>
      </c>
      <c r="W417" s="267">
        <f t="shared" si="173"/>
        <v>58685</v>
      </c>
      <c r="X417" s="145" t="e">
        <f t="shared" si="156"/>
        <v>#NUM!</v>
      </c>
      <c r="Y417" s="146" t="e">
        <f t="shared" si="166"/>
        <v>#NUM!</v>
      </c>
      <c r="Z417" s="148" t="e">
        <f t="shared" si="157"/>
        <v>#NUM!</v>
      </c>
      <c r="AA417" s="147" t="e">
        <f t="shared" si="167"/>
        <v>#NUM!</v>
      </c>
      <c r="AC417" s="40">
        <v>408</v>
      </c>
      <c r="AD417" s="267">
        <f t="shared" si="174"/>
        <v>58685</v>
      </c>
      <c r="AE417" s="145" t="e">
        <f t="shared" si="158"/>
        <v>#VALUE!</v>
      </c>
      <c r="AF417" s="146" t="e">
        <f t="shared" si="168"/>
        <v>#VALUE!</v>
      </c>
      <c r="AG417" s="148" t="e">
        <f t="shared" si="159"/>
        <v>#VALUE!</v>
      </c>
      <c r="AH417" s="147" t="e">
        <f t="shared" si="169"/>
        <v>#VALUE!</v>
      </c>
    </row>
    <row r="418" spans="1:34" x14ac:dyDescent="0.45">
      <c r="A418" s="47">
        <v>409</v>
      </c>
      <c r="B418" s="34">
        <f t="shared" si="170"/>
        <v>58715</v>
      </c>
      <c r="C418" s="152" t="e">
        <f t="shared" si="150"/>
        <v>#NUM!</v>
      </c>
      <c r="D418" s="138" t="e">
        <f t="shared" si="160"/>
        <v>#NUM!</v>
      </c>
      <c r="E418" s="138" t="e">
        <f t="shared" si="151"/>
        <v>#NUM!</v>
      </c>
      <c r="F418" s="139" t="e">
        <f t="shared" si="161"/>
        <v>#NUM!</v>
      </c>
      <c r="G418" s="127"/>
      <c r="H418" s="26">
        <v>409</v>
      </c>
      <c r="I418" s="34">
        <f t="shared" si="171"/>
        <v>58715</v>
      </c>
      <c r="J418" s="137" t="e">
        <f t="shared" si="152"/>
        <v>#NUM!</v>
      </c>
      <c r="K418" s="138" t="e">
        <f t="shared" si="162"/>
        <v>#NUM!</v>
      </c>
      <c r="L418" s="140" t="e">
        <f t="shared" si="153"/>
        <v>#NUM!</v>
      </c>
      <c r="M418" s="139" t="e">
        <f t="shared" si="163"/>
        <v>#NUM!</v>
      </c>
      <c r="O418" s="26">
        <v>409</v>
      </c>
      <c r="P418" s="34">
        <f t="shared" si="172"/>
        <v>58715</v>
      </c>
      <c r="Q418" s="137" t="e">
        <f t="shared" si="154"/>
        <v>#NUM!</v>
      </c>
      <c r="R418" s="138" t="e">
        <f t="shared" si="164"/>
        <v>#NUM!</v>
      </c>
      <c r="S418" s="140" t="e">
        <f t="shared" si="155"/>
        <v>#NUM!</v>
      </c>
      <c r="T418" s="139" t="e">
        <f t="shared" si="165"/>
        <v>#NUM!</v>
      </c>
      <c r="V418" s="26">
        <v>409</v>
      </c>
      <c r="W418" s="34">
        <f t="shared" si="173"/>
        <v>58715</v>
      </c>
      <c r="X418" s="137" t="e">
        <f t="shared" si="156"/>
        <v>#NUM!</v>
      </c>
      <c r="Y418" s="138" t="e">
        <f t="shared" si="166"/>
        <v>#NUM!</v>
      </c>
      <c r="Z418" s="140" t="e">
        <f t="shared" si="157"/>
        <v>#NUM!</v>
      </c>
      <c r="AA418" s="139" t="e">
        <f t="shared" si="167"/>
        <v>#NUM!</v>
      </c>
      <c r="AC418" s="26">
        <v>409</v>
      </c>
      <c r="AD418" s="34">
        <f t="shared" si="174"/>
        <v>58715</v>
      </c>
      <c r="AE418" s="137" t="e">
        <f t="shared" si="158"/>
        <v>#VALUE!</v>
      </c>
      <c r="AF418" s="138" t="e">
        <f t="shared" si="168"/>
        <v>#VALUE!</v>
      </c>
      <c r="AG418" s="140" t="e">
        <f t="shared" si="159"/>
        <v>#VALUE!</v>
      </c>
      <c r="AH418" s="139" t="e">
        <f t="shared" si="169"/>
        <v>#VALUE!</v>
      </c>
    </row>
    <row r="419" spans="1:34" x14ac:dyDescent="0.45">
      <c r="A419" s="47">
        <v>410</v>
      </c>
      <c r="B419" s="34">
        <f t="shared" si="170"/>
        <v>58746</v>
      </c>
      <c r="C419" s="150" t="e">
        <f t="shared" si="150"/>
        <v>#NUM!</v>
      </c>
      <c r="D419" s="142" t="e">
        <f t="shared" si="160"/>
        <v>#NUM!</v>
      </c>
      <c r="E419" s="142" t="e">
        <f t="shared" si="151"/>
        <v>#NUM!</v>
      </c>
      <c r="F419" s="143" t="e">
        <f t="shared" si="161"/>
        <v>#NUM!</v>
      </c>
      <c r="G419" s="127"/>
      <c r="H419" s="33">
        <v>410</v>
      </c>
      <c r="I419" s="34">
        <f t="shared" si="171"/>
        <v>58746</v>
      </c>
      <c r="J419" s="141" t="e">
        <f t="shared" si="152"/>
        <v>#NUM!</v>
      </c>
      <c r="K419" s="142" t="e">
        <f t="shared" si="162"/>
        <v>#NUM!</v>
      </c>
      <c r="L419" s="144" t="e">
        <f t="shared" si="153"/>
        <v>#NUM!</v>
      </c>
      <c r="M419" s="143" t="e">
        <f t="shared" si="163"/>
        <v>#NUM!</v>
      </c>
      <c r="O419" s="33">
        <v>410</v>
      </c>
      <c r="P419" s="34">
        <f t="shared" si="172"/>
        <v>58746</v>
      </c>
      <c r="Q419" s="141" t="e">
        <f t="shared" si="154"/>
        <v>#NUM!</v>
      </c>
      <c r="R419" s="142" t="e">
        <f t="shared" si="164"/>
        <v>#NUM!</v>
      </c>
      <c r="S419" s="144" t="e">
        <f t="shared" si="155"/>
        <v>#NUM!</v>
      </c>
      <c r="T419" s="143" t="e">
        <f t="shared" si="165"/>
        <v>#NUM!</v>
      </c>
      <c r="V419" s="33">
        <v>410</v>
      </c>
      <c r="W419" s="34">
        <f t="shared" si="173"/>
        <v>58746</v>
      </c>
      <c r="X419" s="141" t="e">
        <f t="shared" si="156"/>
        <v>#NUM!</v>
      </c>
      <c r="Y419" s="142" t="e">
        <f t="shared" si="166"/>
        <v>#NUM!</v>
      </c>
      <c r="Z419" s="144" t="e">
        <f t="shared" si="157"/>
        <v>#NUM!</v>
      </c>
      <c r="AA419" s="143" t="e">
        <f t="shared" si="167"/>
        <v>#NUM!</v>
      </c>
      <c r="AC419" s="33">
        <v>410</v>
      </c>
      <c r="AD419" s="34">
        <f t="shared" si="174"/>
        <v>58746</v>
      </c>
      <c r="AE419" s="141" t="e">
        <f t="shared" si="158"/>
        <v>#VALUE!</v>
      </c>
      <c r="AF419" s="142" t="e">
        <f t="shared" si="168"/>
        <v>#VALUE!</v>
      </c>
      <c r="AG419" s="144" t="e">
        <f t="shared" si="159"/>
        <v>#VALUE!</v>
      </c>
      <c r="AH419" s="143" t="e">
        <f t="shared" si="169"/>
        <v>#VALUE!</v>
      </c>
    </row>
    <row r="420" spans="1:34" x14ac:dyDescent="0.45">
      <c r="A420" s="47">
        <v>411</v>
      </c>
      <c r="B420" s="34">
        <f t="shared" si="170"/>
        <v>58776</v>
      </c>
      <c r="C420" s="150" t="e">
        <f t="shared" si="150"/>
        <v>#NUM!</v>
      </c>
      <c r="D420" s="142" t="e">
        <f t="shared" si="160"/>
        <v>#NUM!</v>
      </c>
      <c r="E420" s="142" t="e">
        <f t="shared" si="151"/>
        <v>#NUM!</v>
      </c>
      <c r="F420" s="143" t="e">
        <f t="shared" si="161"/>
        <v>#NUM!</v>
      </c>
      <c r="G420" s="127"/>
      <c r="H420" s="33">
        <v>411</v>
      </c>
      <c r="I420" s="34">
        <f t="shared" si="171"/>
        <v>58776</v>
      </c>
      <c r="J420" s="141" t="e">
        <f t="shared" si="152"/>
        <v>#NUM!</v>
      </c>
      <c r="K420" s="142" t="e">
        <f t="shared" si="162"/>
        <v>#NUM!</v>
      </c>
      <c r="L420" s="144" t="e">
        <f t="shared" si="153"/>
        <v>#NUM!</v>
      </c>
      <c r="M420" s="143" t="e">
        <f t="shared" si="163"/>
        <v>#NUM!</v>
      </c>
      <c r="O420" s="33">
        <v>411</v>
      </c>
      <c r="P420" s="34">
        <f t="shared" si="172"/>
        <v>58776</v>
      </c>
      <c r="Q420" s="141" t="e">
        <f t="shared" si="154"/>
        <v>#NUM!</v>
      </c>
      <c r="R420" s="142" t="e">
        <f t="shared" si="164"/>
        <v>#NUM!</v>
      </c>
      <c r="S420" s="144" t="e">
        <f t="shared" si="155"/>
        <v>#NUM!</v>
      </c>
      <c r="T420" s="143" t="e">
        <f t="shared" si="165"/>
        <v>#NUM!</v>
      </c>
      <c r="V420" s="33">
        <v>411</v>
      </c>
      <c r="W420" s="34">
        <f t="shared" si="173"/>
        <v>58776</v>
      </c>
      <c r="X420" s="141" t="e">
        <f t="shared" si="156"/>
        <v>#NUM!</v>
      </c>
      <c r="Y420" s="142" t="e">
        <f t="shared" si="166"/>
        <v>#NUM!</v>
      </c>
      <c r="Z420" s="144" t="e">
        <f t="shared" si="157"/>
        <v>#NUM!</v>
      </c>
      <c r="AA420" s="143" t="e">
        <f t="shared" si="167"/>
        <v>#NUM!</v>
      </c>
      <c r="AC420" s="33">
        <v>411</v>
      </c>
      <c r="AD420" s="34">
        <f t="shared" si="174"/>
        <v>58776</v>
      </c>
      <c r="AE420" s="141" t="e">
        <f t="shared" si="158"/>
        <v>#VALUE!</v>
      </c>
      <c r="AF420" s="142" t="e">
        <f t="shared" si="168"/>
        <v>#VALUE!</v>
      </c>
      <c r="AG420" s="144" t="e">
        <f t="shared" si="159"/>
        <v>#VALUE!</v>
      </c>
      <c r="AH420" s="143" t="e">
        <f t="shared" si="169"/>
        <v>#VALUE!</v>
      </c>
    </row>
    <row r="421" spans="1:34" x14ac:dyDescent="0.45">
      <c r="A421" s="47">
        <v>412</v>
      </c>
      <c r="B421" s="34">
        <f t="shared" si="170"/>
        <v>58807</v>
      </c>
      <c r="C421" s="150" t="e">
        <f t="shared" si="150"/>
        <v>#NUM!</v>
      </c>
      <c r="D421" s="142" t="e">
        <f t="shared" si="160"/>
        <v>#NUM!</v>
      </c>
      <c r="E421" s="142" t="e">
        <f t="shared" si="151"/>
        <v>#NUM!</v>
      </c>
      <c r="F421" s="143" t="e">
        <f t="shared" si="161"/>
        <v>#NUM!</v>
      </c>
      <c r="G421" s="127"/>
      <c r="H421" s="33">
        <v>412</v>
      </c>
      <c r="I421" s="34">
        <f t="shared" si="171"/>
        <v>58807</v>
      </c>
      <c r="J421" s="141" t="e">
        <f t="shared" si="152"/>
        <v>#NUM!</v>
      </c>
      <c r="K421" s="142" t="e">
        <f t="shared" si="162"/>
        <v>#NUM!</v>
      </c>
      <c r="L421" s="144" t="e">
        <f t="shared" si="153"/>
        <v>#NUM!</v>
      </c>
      <c r="M421" s="143" t="e">
        <f t="shared" si="163"/>
        <v>#NUM!</v>
      </c>
      <c r="O421" s="33">
        <v>412</v>
      </c>
      <c r="P421" s="34">
        <f t="shared" si="172"/>
        <v>58807</v>
      </c>
      <c r="Q421" s="141" t="e">
        <f t="shared" si="154"/>
        <v>#NUM!</v>
      </c>
      <c r="R421" s="142" t="e">
        <f t="shared" si="164"/>
        <v>#NUM!</v>
      </c>
      <c r="S421" s="144" t="e">
        <f t="shared" si="155"/>
        <v>#NUM!</v>
      </c>
      <c r="T421" s="143" t="e">
        <f t="shared" si="165"/>
        <v>#NUM!</v>
      </c>
      <c r="V421" s="33">
        <v>412</v>
      </c>
      <c r="W421" s="34">
        <f t="shared" si="173"/>
        <v>58807</v>
      </c>
      <c r="X421" s="141" t="e">
        <f t="shared" si="156"/>
        <v>#NUM!</v>
      </c>
      <c r="Y421" s="142" t="e">
        <f t="shared" si="166"/>
        <v>#NUM!</v>
      </c>
      <c r="Z421" s="144" t="e">
        <f t="shared" si="157"/>
        <v>#NUM!</v>
      </c>
      <c r="AA421" s="143" t="e">
        <f t="shared" si="167"/>
        <v>#NUM!</v>
      </c>
      <c r="AC421" s="33">
        <v>412</v>
      </c>
      <c r="AD421" s="34">
        <f t="shared" si="174"/>
        <v>58807</v>
      </c>
      <c r="AE421" s="141" t="e">
        <f t="shared" si="158"/>
        <v>#VALUE!</v>
      </c>
      <c r="AF421" s="142" t="e">
        <f t="shared" si="168"/>
        <v>#VALUE!</v>
      </c>
      <c r="AG421" s="144" t="e">
        <f t="shared" si="159"/>
        <v>#VALUE!</v>
      </c>
      <c r="AH421" s="143" t="e">
        <f t="shared" si="169"/>
        <v>#VALUE!</v>
      </c>
    </row>
    <row r="422" spans="1:34" x14ac:dyDescent="0.45">
      <c r="A422" s="47">
        <v>413</v>
      </c>
      <c r="B422" s="34">
        <f t="shared" si="170"/>
        <v>58838</v>
      </c>
      <c r="C422" s="150" t="e">
        <f t="shared" si="150"/>
        <v>#NUM!</v>
      </c>
      <c r="D422" s="142" t="e">
        <f t="shared" si="160"/>
        <v>#NUM!</v>
      </c>
      <c r="E422" s="142" t="e">
        <f t="shared" si="151"/>
        <v>#NUM!</v>
      </c>
      <c r="F422" s="143" t="e">
        <f t="shared" si="161"/>
        <v>#NUM!</v>
      </c>
      <c r="G422" s="127"/>
      <c r="H422" s="33">
        <v>413</v>
      </c>
      <c r="I422" s="34">
        <f t="shared" si="171"/>
        <v>58838</v>
      </c>
      <c r="J422" s="141" t="e">
        <f t="shared" si="152"/>
        <v>#NUM!</v>
      </c>
      <c r="K422" s="142" t="e">
        <f t="shared" si="162"/>
        <v>#NUM!</v>
      </c>
      <c r="L422" s="144" t="e">
        <f t="shared" si="153"/>
        <v>#NUM!</v>
      </c>
      <c r="M422" s="143" t="e">
        <f t="shared" si="163"/>
        <v>#NUM!</v>
      </c>
      <c r="O422" s="33">
        <v>413</v>
      </c>
      <c r="P422" s="34">
        <f t="shared" si="172"/>
        <v>58838</v>
      </c>
      <c r="Q422" s="141" t="e">
        <f t="shared" si="154"/>
        <v>#NUM!</v>
      </c>
      <c r="R422" s="142" t="e">
        <f t="shared" si="164"/>
        <v>#NUM!</v>
      </c>
      <c r="S422" s="144" t="e">
        <f t="shared" si="155"/>
        <v>#NUM!</v>
      </c>
      <c r="T422" s="143" t="e">
        <f t="shared" si="165"/>
        <v>#NUM!</v>
      </c>
      <c r="V422" s="33">
        <v>413</v>
      </c>
      <c r="W422" s="34">
        <f t="shared" si="173"/>
        <v>58838</v>
      </c>
      <c r="X422" s="141" t="e">
        <f t="shared" si="156"/>
        <v>#NUM!</v>
      </c>
      <c r="Y422" s="142" t="e">
        <f t="shared" si="166"/>
        <v>#NUM!</v>
      </c>
      <c r="Z422" s="144" t="e">
        <f t="shared" si="157"/>
        <v>#NUM!</v>
      </c>
      <c r="AA422" s="143" t="e">
        <f t="shared" si="167"/>
        <v>#NUM!</v>
      </c>
      <c r="AC422" s="33">
        <v>413</v>
      </c>
      <c r="AD422" s="34">
        <f t="shared" si="174"/>
        <v>58838</v>
      </c>
      <c r="AE422" s="141" t="e">
        <f t="shared" si="158"/>
        <v>#VALUE!</v>
      </c>
      <c r="AF422" s="142" t="e">
        <f t="shared" si="168"/>
        <v>#VALUE!</v>
      </c>
      <c r="AG422" s="144" t="e">
        <f t="shared" si="159"/>
        <v>#VALUE!</v>
      </c>
      <c r="AH422" s="143" t="e">
        <f t="shared" si="169"/>
        <v>#VALUE!</v>
      </c>
    </row>
    <row r="423" spans="1:34" x14ac:dyDescent="0.45">
      <c r="A423" s="47">
        <v>414</v>
      </c>
      <c r="B423" s="34">
        <f t="shared" si="170"/>
        <v>58866</v>
      </c>
      <c r="C423" s="150" t="e">
        <f t="shared" si="150"/>
        <v>#NUM!</v>
      </c>
      <c r="D423" s="142" t="e">
        <f t="shared" si="160"/>
        <v>#NUM!</v>
      </c>
      <c r="E423" s="142" t="e">
        <f t="shared" si="151"/>
        <v>#NUM!</v>
      </c>
      <c r="F423" s="143" t="e">
        <f t="shared" si="161"/>
        <v>#NUM!</v>
      </c>
      <c r="G423" s="127"/>
      <c r="H423" s="33">
        <v>414</v>
      </c>
      <c r="I423" s="34">
        <f t="shared" si="171"/>
        <v>58866</v>
      </c>
      <c r="J423" s="141" t="e">
        <f t="shared" si="152"/>
        <v>#NUM!</v>
      </c>
      <c r="K423" s="142" t="e">
        <f t="shared" si="162"/>
        <v>#NUM!</v>
      </c>
      <c r="L423" s="144" t="e">
        <f t="shared" si="153"/>
        <v>#NUM!</v>
      </c>
      <c r="M423" s="143" t="e">
        <f t="shared" si="163"/>
        <v>#NUM!</v>
      </c>
      <c r="O423" s="33">
        <v>414</v>
      </c>
      <c r="P423" s="34">
        <f t="shared" si="172"/>
        <v>58866</v>
      </c>
      <c r="Q423" s="141" t="e">
        <f t="shared" si="154"/>
        <v>#NUM!</v>
      </c>
      <c r="R423" s="142" t="e">
        <f t="shared" si="164"/>
        <v>#NUM!</v>
      </c>
      <c r="S423" s="144" t="e">
        <f t="shared" si="155"/>
        <v>#NUM!</v>
      </c>
      <c r="T423" s="143" t="e">
        <f t="shared" si="165"/>
        <v>#NUM!</v>
      </c>
      <c r="V423" s="33">
        <v>414</v>
      </c>
      <c r="W423" s="34">
        <f t="shared" si="173"/>
        <v>58866</v>
      </c>
      <c r="X423" s="141" t="e">
        <f t="shared" si="156"/>
        <v>#NUM!</v>
      </c>
      <c r="Y423" s="142" t="e">
        <f t="shared" si="166"/>
        <v>#NUM!</v>
      </c>
      <c r="Z423" s="144" t="e">
        <f t="shared" si="157"/>
        <v>#NUM!</v>
      </c>
      <c r="AA423" s="143" t="e">
        <f t="shared" si="167"/>
        <v>#NUM!</v>
      </c>
      <c r="AC423" s="33">
        <v>414</v>
      </c>
      <c r="AD423" s="34">
        <f t="shared" si="174"/>
        <v>58866</v>
      </c>
      <c r="AE423" s="141" t="e">
        <f t="shared" si="158"/>
        <v>#VALUE!</v>
      </c>
      <c r="AF423" s="142" t="e">
        <f t="shared" si="168"/>
        <v>#VALUE!</v>
      </c>
      <c r="AG423" s="144" t="e">
        <f t="shared" si="159"/>
        <v>#VALUE!</v>
      </c>
      <c r="AH423" s="143" t="e">
        <f t="shared" si="169"/>
        <v>#VALUE!</v>
      </c>
    </row>
    <row r="424" spans="1:34" x14ac:dyDescent="0.45">
      <c r="A424" s="47">
        <v>415</v>
      </c>
      <c r="B424" s="34">
        <f t="shared" si="170"/>
        <v>58897</v>
      </c>
      <c r="C424" s="150" t="e">
        <f t="shared" si="150"/>
        <v>#NUM!</v>
      </c>
      <c r="D424" s="142" t="e">
        <f t="shared" si="160"/>
        <v>#NUM!</v>
      </c>
      <c r="E424" s="142" t="e">
        <f t="shared" si="151"/>
        <v>#NUM!</v>
      </c>
      <c r="F424" s="143" t="e">
        <f t="shared" si="161"/>
        <v>#NUM!</v>
      </c>
      <c r="G424" s="127"/>
      <c r="H424" s="33">
        <v>415</v>
      </c>
      <c r="I424" s="34">
        <f t="shared" si="171"/>
        <v>58897</v>
      </c>
      <c r="J424" s="141" t="e">
        <f t="shared" si="152"/>
        <v>#NUM!</v>
      </c>
      <c r="K424" s="142" t="e">
        <f t="shared" si="162"/>
        <v>#NUM!</v>
      </c>
      <c r="L424" s="144" t="e">
        <f t="shared" si="153"/>
        <v>#NUM!</v>
      </c>
      <c r="M424" s="143" t="e">
        <f t="shared" si="163"/>
        <v>#NUM!</v>
      </c>
      <c r="O424" s="33">
        <v>415</v>
      </c>
      <c r="P424" s="34">
        <f t="shared" si="172"/>
        <v>58897</v>
      </c>
      <c r="Q424" s="141" t="e">
        <f t="shared" si="154"/>
        <v>#NUM!</v>
      </c>
      <c r="R424" s="142" t="e">
        <f t="shared" si="164"/>
        <v>#NUM!</v>
      </c>
      <c r="S424" s="144" t="e">
        <f t="shared" si="155"/>
        <v>#NUM!</v>
      </c>
      <c r="T424" s="143" t="e">
        <f t="shared" si="165"/>
        <v>#NUM!</v>
      </c>
      <c r="V424" s="33">
        <v>415</v>
      </c>
      <c r="W424" s="34">
        <f t="shared" si="173"/>
        <v>58897</v>
      </c>
      <c r="X424" s="141" t="e">
        <f t="shared" si="156"/>
        <v>#NUM!</v>
      </c>
      <c r="Y424" s="142" t="e">
        <f t="shared" si="166"/>
        <v>#NUM!</v>
      </c>
      <c r="Z424" s="144" t="e">
        <f t="shared" si="157"/>
        <v>#NUM!</v>
      </c>
      <c r="AA424" s="143" t="e">
        <f t="shared" si="167"/>
        <v>#NUM!</v>
      </c>
      <c r="AC424" s="33">
        <v>415</v>
      </c>
      <c r="AD424" s="34">
        <f t="shared" si="174"/>
        <v>58897</v>
      </c>
      <c r="AE424" s="141" t="e">
        <f t="shared" si="158"/>
        <v>#VALUE!</v>
      </c>
      <c r="AF424" s="142" t="e">
        <f t="shared" si="168"/>
        <v>#VALUE!</v>
      </c>
      <c r="AG424" s="144" t="e">
        <f t="shared" si="159"/>
        <v>#VALUE!</v>
      </c>
      <c r="AH424" s="143" t="e">
        <f t="shared" si="169"/>
        <v>#VALUE!</v>
      </c>
    </row>
    <row r="425" spans="1:34" x14ac:dyDescent="0.45">
      <c r="A425" s="47">
        <v>416</v>
      </c>
      <c r="B425" s="34">
        <f t="shared" si="170"/>
        <v>58927</v>
      </c>
      <c r="C425" s="150" t="e">
        <f t="shared" si="150"/>
        <v>#NUM!</v>
      </c>
      <c r="D425" s="142" t="e">
        <f t="shared" si="160"/>
        <v>#NUM!</v>
      </c>
      <c r="E425" s="142" t="e">
        <f t="shared" si="151"/>
        <v>#NUM!</v>
      </c>
      <c r="F425" s="143" t="e">
        <f t="shared" si="161"/>
        <v>#NUM!</v>
      </c>
      <c r="G425" s="127"/>
      <c r="H425" s="33">
        <v>416</v>
      </c>
      <c r="I425" s="34">
        <f t="shared" si="171"/>
        <v>58927</v>
      </c>
      <c r="J425" s="141" t="e">
        <f t="shared" si="152"/>
        <v>#NUM!</v>
      </c>
      <c r="K425" s="142" t="e">
        <f t="shared" si="162"/>
        <v>#NUM!</v>
      </c>
      <c r="L425" s="144" t="e">
        <f t="shared" si="153"/>
        <v>#NUM!</v>
      </c>
      <c r="M425" s="143" t="e">
        <f t="shared" si="163"/>
        <v>#NUM!</v>
      </c>
      <c r="O425" s="33">
        <v>416</v>
      </c>
      <c r="P425" s="34">
        <f t="shared" si="172"/>
        <v>58927</v>
      </c>
      <c r="Q425" s="141" t="e">
        <f t="shared" si="154"/>
        <v>#NUM!</v>
      </c>
      <c r="R425" s="142" t="e">
        <f t="shared" si="164"/>
        <v>#NUM!</v>
      </c>
      <c r="S425" s="144" t="e">
        <f t="shared" si="155"/>
        <v>#NUM!</v>
      </c>
      <c r="T425" s="143" t="e">
        <f t="shared" si="165"/>
        <v>#NUM!</v>
      </c>
      <c r="V425" s="33">
        <v>416</v>
      </c>
      <c r="W425" s="34">
        <f t="shared" si="173"/>
        <v>58927</v>
      </c>
      <c r="X425" s="141" t="e">
        <f t="shared" si="156"/>
        <v>#NUM!</v>
      </c>
      <c r="Y425" s="142" t="e">
        <f t="shared" si="166"/>
        <v>#NUM!</v>
      </c>
      <c r="Z425" s="144" t="e">
        <f t="shared" si="157"/>
        <v>#NUM!</v>
      </c>
      <c r="AA425" s="143" t="e">
        <f t="shared" si="167"/>
        <v>#NUM!</v>
      </c>
      <c r="AC425" s="33">
        <v>416</v>
      </c>
      <c r="AD425" s="34">
        <f t="shared" si="174"/>
        <v>58927</v>
      </c>
      <c r="AE425" s="141" t="e">
        <f t="shared" si="158"/>
        <v>#VALUE!</v>
      </c>
      <c r="AF425" s="142" t="e">
        <f t="shared" si="168"/>
        <v>#VALUE!</v>
      </c>
      <c r="AG425" s="144" t="e">
        <f t="shared" si="159"/>
        <v>#VALUE!</v>
      </c>
      <c r="AH425" s="143" t="e">
        <f t="shared" si="169"/>
        <v>#VALUE!</v>
      </c>
    </row>
    <row r="426" spans="1:34" x14ac:dyDescent="0.45">
      <c r="A426" s="47">
        <v>417</v>
      </c>
      <c r="B426" s="34">
        <f t="shared" si="170"/>
        <v>58958</v>
      </c>
      <c r="C426" s="150" t="e">
        <f t="shared" si="150"/>
        <v>#NUM!</v>
      </c>
      <c r="D426" s="142" t="e">
        <f t="shared" si="160"/>
        <v>#NUM!</v>
      </c>
      <c r="E426" s="142" t="e">
        <f t="shared" si="151"/>
        <v>#NUM!</v>
      </c>
      <c r="F426" s="143" t="e">
        <f t="shared" si="161"/>
        <v>#NUM!</v>
      </c>
      <c r="G426" s="127"/>
      <c r="H426" s="33">
        <v>417</v>
      </c>
      <c r="I426" s="34">
        <f t="shared" si="171"/>
        <v>58958</v>
      </c>
      <c r="J426" s="141" t="e">
        <f t="shared" si="152"/>
        <v>#NUM!</v>
      </c>
      <c r="K426" s="142" t="e">
        <f t="shared" si="162"/>
        <v>#NUM!</v>
      </c>
      <c r="L426" s="144" t="e">
        <f t="shared" si="153"/>
        <v>#NUM!</v>
      </c>
      <c r="M426" s="143" t="e">
        <f t="shared" si="163"/>
        <v>#NUM!</v>
      </c>
      <c r="O426" s="33">
        <v>417</v>
      </c>
      <c r="P426" s="34">
        <f t="shared" si="172"/>
        <v>58958</v>
      </c>
      <c r="Q426" s="141" t="e">
        <f t="shared" si="154"/>
        <v>#NUM!</v>
      </c>
      <c r="R426" s="142" t="e">
        <f t="shared" si="164"/>
        <v>#NUM!</v>
      </c>
      <c r="S426" s="144" t="e">
        <f t="shared" si="155"/>
        <v>#NUM!</v>
      </c>
      <c r="T426" s="143" t="e">
        <f t="shared" si="165"/>
        <v>#NUM!</v>
      </c>
      <c r="V426" s="33">
        <v>417</v>
      </c>
      <c r="W426" s="34">
        <f t="shared" si="173"/>
        <v>58958</v>
      </c>
      <c r="X426" s="141" t="e">
        <f t="shared" si="156"/>
        <v>#NUM!</v>
      </c>
      <c r="Y426" s="142" t="e">
        <f t="shared" si="166"/>
        <v>#NUM!</v>
      </c>
      <c r="Z426" s="144" t="e">
        <f t="shared" si="157"/>
        <v>#NUM!</v>
      </c>
      <c r="AA426" s="143" t="e">
        <f t="shared" si="167"/>
        <v>#NUM!</v>
      </c>
      <c r="AC426" s="33">
        <v>417</v>
      </c>
      <c r="AD426" s="34">
        <f t="shared" si="174"/>
        <v>58958</v>
      </c>
      <c r="AE426" s="141" t="e">
        <f t="shared" si="158"/>
        <v>#VALUE!</v>
      </c>
      <c r="AF426" s="142" t="e">
        <f t="shared" si="168"/>
        <v>#VALUE!</v>
      </c>
      <c r="AG426" s="144" t="e">
        <f t="shared" si="159"/>
        <v>#VALUE!</v>
      </c>
      <c r="AH426" s="143" t="e">
        <f t="shared" si="169"/>
        <v>#VALUE!</v>
      </c>
    </row>
    <row r="427" spans="1:34" x14ac:dyDescent="0.45">
      <c r="A427" s="47">
        <v>418</v>
      </c>
      <c r="B427" s="34">
        <f t="shared" si="170"/>
        <v>58988</v>
      </c>
      <c r="C427" s="150" t="e">
        <f t="shared" si="150"/>
        <v>#NUM!</v>
      </c>
      <c r="D427" s="142" t="e">
        <f t="shared" si="160"/>
        <v>#NUM!</v>
      </c>
      <c r="E427" s="142" t="e">
        <f t="shared" si="151"/>
        <v>#NUM!</v>
      </c>
      <c r="F427" s="143" t="e">
        <f t="shared" si="161"/>
        <v>#NUM!</v>
      </c>
      <c r="G427" s="127"/>
      <c r="H427" s="33">
        <v>418</v>
      </c>
      <c r="I427" s="34">
        <f t="shared" si="171"/>
        <v>58988</v>
      </c>
      <c r="J427" s="141" t="e">
        <f t="shared" si="152"/>
        <v>#NUM!</v>
      </c>
      <c r="K427" s="142" t="e">
        <f t="shared" si="162"/>
        <v>#NUM!</v>
      </c>
      <c r="L427" s="144" t="e">
        <f t="shared" si="153"/>
        <v>#NUM!</v>
      </c>
      <c r="M427" s="143" t="e">
        <f t="shared" si="163"/>
        <v>#NUM!</v>
      </c>
      <c r="O427" s="33">
        <v>418</v>
      </c>
      <c r="P427" s="34">
        <f t="shared" si="172"/>
        <v>58988</v>
      </c>
      <c r="Q427" s="141" t="e">
        <f t="shared" si="154"/>
        <v>#NUM!</v>
      </c>
      <c r="R427" s="142" t="e">
        <f t="shared" si="164"/>
        <v>#NUM!</v>
      </c>
      <c r="S427" s="144" t="e">
        <f t="shared" si="155"/>
        <v>#NUM!</v>
      </c>
      <c r="T427" s="143" t="e">
        <f t="shared" si="165"/>
        <v>#NUM!</v>
      </c>
      <c r="V427" s="33">
        <v>418</v>
      </c>
      <c r="W427" s="34">
        <f t="shared" si="173"/>
        <v>58988</v>
      </c>
      <c r="X427" s="141" t="e">
        <f t="shared" si="156"/>
        <v>#NUM!</v>
      </c>
      <c r="Y427" s="142" t="e">
        <f t="shared" si="166"/>
        <v>#NUM!</v>
      </c>
      <c r="Z427" s="144" t="e">
        <f t="shared" si="157"/>
        <v>#NUM!</v>
      </c>
      <c r="AA427" s="143" t="e">
        <f t="shared" si="167"/>
        <v>#NUM!</v>
      </c>
      <c r="AC427" s="33">
        <v>418</v>
      </c>
      <c r="AD427" s="34">
        <f t="shared" si="174"/>
        <v>58988</v>
      </c>
      <c r="AE427" s="141" t="e">
        <f t="shared" si="158"/>
        <v>#VALUE!</v>
      </c>
      <c r="AF427" s="142" t="e">
        <f t="shared" si="168"/>
        <v>#VALUE!</v>
      </c>
      <c r="AG427" s="144" t="e">
        <f t="shared" si="159"/>
        <v>#VALUE!</v>
      </c>
      <c r="AH427" s="143" t="e">
        <f t="shared" si="169"/>
        <v>#VALUE!</v>
      </c>
    </row>
    <row r="428" spans="1:34" x14ac:dyDescent="0.45">
      <c r="A428" s="47">
        <v>419</v>
      </c>
      <c r="B428" s="34">
        <f t="shared" si="170"/>
        <v>59019</v>
      </c>
      <c r="C428" s="150" t="e">
        <f t="shared" si="150"/>
        <v>#NUM!</v>
      </c>
      <c r="D428" s="142" t="e">
        <f t="shared" si="160"/>
        <v>#NUM!</v>
      </c>
      <c r="E428" s="142" t="e">
        <f t="shared" si="151"/>
        <v>#NUM!</v>
      </c>
      <c r="F428" s="143" t="e">
        <f t="shared" si="161"/>
        <v>#NUM!</v>
      </c>
      <c r="G428" s="127"/>
      <c r="H428" s="33">
        <v>419</v>
      </c>
      <c r="I428" s="34">
        <f t="shared" si="171"/>
        <v>59019</v>
      </c>
      <c r="J428" s="141" t="e">
        <f t="shared" si="152"/>
        <v>#NUM!</v>
      </c>
      <c r="K428" s="142" t="e">
        <f t="shared" si="162"/>
        <v>#NUM!</v>
      </c>
      <c r="L428" s="144" t="e">
        <f t="shared" si="153"/>
        <v>#NUM!</v>
      </c>
      <c r="M428" s="143" t="e">
        <f t="shared" si="163"/>
        <v>#NUM!</v>
      </c>
      <c r="O428" s="33">
        <v>419</v>
      </c>
      <c r="P428" s="34">
        <f t="shared" si="172"/>
        <v>59019</v>
      </c>
      <c r="Q428" s="141" t="e">
        <f t="shared" si="154"/>
        <v>#NUM!</v>
      </c>
      <c r="R428" s="142" t="e">
        <f t="shared" si="164"/>
        <v>#NUM!</v>
      </c>
      <c r="S428" s="144" t="e">
        <f t="shared" si="155"/>
        <v>#NUM!</v>
      </c>
      <c r="T428" s="143" t="e">
        <f t="shared" si="165"/>
        <v>#NUM!</v>
      </c>
      <c r="V428" s="33">
        <v>419</v>
      </c>
      <c r="W428" s="34">
        <f t="shared" si="173"/>
        <v>59019</v>
      </c>
      <c r="X428" s="141" t="e">
        <f t="shared" si="156"/>
        <v>#NUM!</v>
      </c>
      <c r="Y428" s="142" t="e">
        <f t="shared" si="166"/>
        <v>#NUM!</v>
      </c>
      <c r="Z428" s="144" t="e">
        <f t="shared" si="157"/>
        <v>#NUM!</v>
      </c>
      <c r="AA428" s="143" t="e">
        <f t="shared" si="167"/>
        <v>#NUM!</v>
      </c>
      <c r="AC428" s="33">
        <v>419</v>
      </c>
      <c r="AD428" s="34">
        <f t="shared" si="174"/>
        <v>59019</v>
      </c>
      <c r="AE428" s="141" t="e">
        <f t="shared" si="158"/>
        <v>#VALUE!</v>
      </c>
      <c r="AF428" s="142" t="e">
        <f t="shared" si="168"/>
        <v>#VALUE!</v>
      </c>
      <c r="AG428" s="144" t="e">
        <f t="shared" si="159"/>
        <v>#VALUE!</v>
      </c>
      <c r="AH428" s="143" t="e">
        <f t="shared" si="169"/>
        <v>#VALUE!</v>
      </c>
    </row>
    <row r="429" spans="1:34" ht="14.65" thickBot="1" x14ac:dyDescent="0.5">
      <c r="A429" s="750">
        <v>420</v>
      </c>
      <c r="B429" s="267">
        <f t="shared" si="170"/>
        <v>59050</v>
      </c>
      <c r="C429" s="151" t="e">
        <f t="shared" si="150"/>
        <v>#NUM!</v>
      </c>
      <c r="D429" s="146" t="e">
        <f t="shared" si="160"/>
        <v>#NUM!</v>
      </c>
      <c r="E429" s="146" t="e">
        <f t="shared" si="151"/>
        <v>#NUM!</v>
      </c>
      <c r="F429" s="147" t="e">
        <f t="shared" si="161"/>
        <v>#NUM!</v>
      </c>
      <c r="G429" s="127"/>
      <c r="H429" s="40">
        <v>420</v>
      </c>
      <c r="I429" s="267">
        <f t="shared" si="171"/>
        <v>59050</v>
      </c>
      <c r="J429" s="145" t="e">
        <f t="shared" si="152"/>
        <v>#NUM!</v>
      </c>
      <c r="K429" s="146" t="e">
        <f t="shared" si="162"/>
        <v>#NUM!</v>
      </c>
      <c r="L429" s="148" t="e">
        <f t="shared" si="153"/>
        <v>#NUM!</v>
      </c>
      <c r="M429" s="147" t="e">
        <f t="shared" si="163"/>
        <v>#NUM!</v>
      </c>
      <c r="O429" s="40">
        <v>420</v>
      </c>
      <c r="P429" s="267">
        <f t="shared" si="172"/>
        <v>59050</v>
      </c>
      <c r="Q429" s="145" t="e">
        <f t="shared" si="154"/>
        <v>#NUM!</v>
      </c>
      <c r="R429" s="146" t="e">
        <f t="shared" si="164"/>
        <v>#NUM!</v>
      </c>
      <c r="S429" s="148" t="e">
        <f t="shared" si="155"/>
        <v>#NUM!</v>
      </c>
      <c r="T429" s="147" t="e">
        <f t="shared" si="165"/>
        <v>#NUM!</v>
      </c>
      <c r="V429" s="40">
        <v>420</v>
      </c>
      <c r="W429" s="267">
        <f t="shared" si="173"/>
        <v>59050</v>
      </c>
      <c r="X429" s="145" t="e">
        <f t="shared" si="156"/>
        <v>#NUM!</v>
      </c>
      <c r="Y429" s="146" t="e">
        <f t="shared" si="166"/>
        <v>#NUM!</v>
      </c>
      <c r="Z429" s="148" t="e">
        <f t="shared" si="157"/>
        <v>#NUM!</v>
      </c>
      <c r="AA429" s="147" t="e">
        <f t="shared" si="167"/>
        <v>#NUM!</v>
      </c>
      <c r="AC429" s="40">
        <v>420</v>
      </c>
      <c r="AD429" s="267">
        <f t="shared" si="174"/>
        <v>59050</v>
      </c>
      <c r="AE429" s="145" t="e">
        <f t="shared" si="158"/>
        <v>#VALUE!</v>
      </c>
      <c r="AF429" s="146" t="e">
        <f t="shared" si="168"/>
        <v>#VALUE!</v>
      </c>
      <c r="AG429" s="148" t="e">
        <f t="shared" si="159"/>
        <v>#VALUE!</v>
      </c>
      <c r="AH429" s="147" t="e">
        <f t="shared" si="169"/>
        <v>#VALUE!</v>
      </c>
    </row>
    <row r="430" spans="1:34" x14ac:dyDescent="0.45">
      <c r="A430" s="47">
        <v>421</v>
      </c>
      <c r="B430" s="34">
        <f t="shared" si="170"/>
        <v>59080</v>
      </c>
      <c r="C430" s="152" t="e">
        <f t="shared" si="150"/>
        <v>#NUM!</v>
      </c>
      <c r="D430" s="138" t="e">
        <f t="shared" si="160"/>
        <v>#NUM!</v>
      </c>
      <c r="E430" s="138" t="e">
        <f t="shared" si="151"/>
        <v>#NUM!</v>
      </c>
      <c r="F430" s="139" t="e">
        <f t="shared" si="161"/>
        <v>#NUM!</v>
      </c>
      <c r="G430" s="127"/>
      <c r="H430" s="26">
        <v>421</v>
      </c>
      <c r="I430" s="34">
        <f t="shared" si="171"/>
        <v>59080</v>
      </c>
      <c r="J430" s="137" t="e">
        <f t="shared" si="152"/>
        <v>#NUM!</v>
      </c>
      <c r="K430" s="138" t="e">
        <f t="shared" si="162"/>
        <v>#NUM!</v>
      </c>
      <c r="L430" s="140" t="e">
        <f t="shared" si="153"/>
        <v>#NUM!</v>
      </c>
      <c r="M430" s="139" t="e">
        <f t="shared" si="163"/>
        <v>#NUM!</v>
      </c>
      <c r="O430" s="26">
        <v>421</v>
      </c>
      <c r="P430" s="34">
        <f t="shared" si="172"/>
        <v>59080</v>
      </c>
      <c r="Q430" s="137" t="e">
        <f t="shared" si="154"/>
        <v>#NUM!</v>
      </c>
      <c r="R430" s="138" t="e">
        <f t="shared" si="164"/>
        <v>#NUM!</v>
      </c>
      <c r="S430" s="140" t="e">
        <f t="shared" si="155"/>
        <v>#NUM!</v>
      </c>
      <c r="T430" s="139" t="e">
        <f t="shared" si="165"/>
        <v>#NUM!</v>
      </c>
      <c r="V430" s="26">
        <v>421</v>
      </c>
      <c r="W430" s="34">
        <f t="shared" si="173"/>
        <v>59080</v>
      </c>
      <c r="X430" s="137" t="e">
        <f t="shared" si="156"/>
        <v>#NUM!</v>
      </c>
      <c r="Y430" s="138" t="e">
        <f t="shared" si="166"/>
        <v>#NUM!</v>
      </c>
      <c r="Z430" s="140" t="e">
        <f t="shared" si="157"/>
        <v>#NUM!</v>
      </c>
      <c r="AA430" s="139" t="e">
        <f t="shared" si="167"/>
        <v>#NUM!</v>
      </c>
      <c r="AC430" s="26">
        <v>421</v>
      </c>
      <c r="AD430" s="34">
        <f t="shared" si="174"/>
        <v>59080</v>
      </c>
      <c r="AE430" s="137" t="e">
        <f t="shared" si="158"/>
        <v>#VALUE!</v>
      </c>
      <c r="AF430" s="138" t="e">
        <f t="shared" si="168"/>
        <v>#VALUE!</v>
      </c>
      <c r="AG430" s="140" t="e">
        <f t="shared" si="159"/>
        <v>#VALUE!</v>
      </c>
      <c r="AH430" s="139" t="e">
        <f t="shared" si="169"/>
        <v>#VALUE!</v>
      </c>
    </row>
    <row r="431" spans="1:34" x14ac:dyDescent="0.45">
      <c r="A431" s="47">
        <v>422</v>
      </c>
      <c r="B431" s="34">
        <f t="shared" si="170"/>
        <v>59111</v>
      </c>
      <c r="C431" s="150" t="e">
        <f t="shared" si="150"/>
        <v>#NUM!</v>
      </c>
      <c r="D431" s="142" t="e">
        <f t="shared" si="160"/>
        <v>#NUM!</v>
      </c>
      <c r="E431" s="142" t="e">
        <f t="shared" si="151"/>
        <v>#NUM!</v>
      </c>
      <c r="F431" s="143" t="e">
        <f t="shared" si="161"/>
        <v>#NUM!</v>
      </c>
      <c r="G431" s="127"/>
      <c r="H431" s="33">
        <v>422</v>
      </c>
      <c r="I431" s="34">
        <f t="shared" si="171"/>
        <v>59111</v>
      </c>
      <c r="J431" s="141" t="e">
        <f t="shared" si="152"/>
        <v>#NUM!</v>
      </c>
      <c r="K431" s="142" t="e">
        <f t="shared" si="162"/>
        <v>#NUM!</v>
      </c>
      <c r="L431" s="144" t="e">
        <f t="shared" si="153"/>
        <v>#NUM!</v>
      </c>
      <c r="M431" s="143" t="e">
        <f t="shared" si="163"/>
        <v>#NUM!</v>
      </c>
      <c r="O431" s="33">
        <v>422</v>
      </c>
      <c r="P431" s="34">
        <f t="shared" si="172"/>
        <v>59111</v>
      </c>
      <c r="Q431" s="141" t="e">
        <f t="shared" si="154"/>
        <v>#NUM!</v>
      </c>
      <c r="R431" s="142" t="e">
        <f t="shared" si="164"/>
        <v>#NUM!</v>
      </c>
      <c r="S431" s="144" t="e">
        <f t="shared" si="155"/>
        <v>#NUM!</v>
      </c>
      <c r="T431" s="143" t="e">
        <f t="shared" si="165"/>
        <v>#NUM!</v>
      </c>
      <c r="V431" s="33">
        <v>422</v>
      </c>
      <c r="W431" s="34">
        <f t="shared" si="173"/>
        <v>59111</v>
      </c>
      <c r="X431" s="141" t="e">
        <f t="shared" si="156"/>
        <v>#NUM!</v>
      </c>
      <c r="Y431" s="142" t="e">
        <f t="shared" si="166"/>
        <v>#NUM!</v>
      </c>
      <c r="Z431" s="144" t="e">
        <f t="shared" si="157"/>
        <v>#NUM!</v>
      </c>
      <c r="AA431" s="143" t="e">
        <f t="shared" si="167"/>
        <v>#NUM!</v>
      </c>
      <c r="AC431" s="33">
        <v>422</v>
      </c>
      <c r="AD431" s="34">
        <f t="shared" si="174"/>
        <v>59111</v>
      </c>
      <c r="AE431" s="141" t="e">
        <f t="shared" si="158"/>
        <v>#VALUE!</v>
      </c>
      <c r="AF431" s="142" t="e">
        <f t="shared" si="168"/>
        <v>#VALUE!</v>
      </c>
      <c r="AG431" s="144" t="e">
        <f t="shared" si="159"/>
        <v>#VALUE!</v>
      </c>
      <c r="AH431" s="143" t="e">
        <f t="shared" si="169"/>
        <v>#VALUE!</v>
      </c>
    </row>
    <row r="432" spans="1:34" x14ac:dyDescent="0.45">
      <c r="A432" s="47">
        <v>423</v>
      </c>
      <c r="B432" s="34">
        <f t="shared" si="170"/>
        <v>59141</v>
      </c>
      <c r="C432" s="150" t="e">
        <f t="shared" si="150"/>
        <v>#NUM!</v>
      </c>
      <c r="D432" s="142" t="e">
        <f t="shared" si="160"/>
        <v>#NUM!</v>
      </c>
      <c r="E432" s="142" t="e">
        <f t="shared" si="151"/>
        <v>#NUM!</v>
      </c>
      <c r="F432" s="143" t="e">
        <f t="shared" si="161"/>
        <v>#NUM!</v>
      </c>
      <c r="G432" s="127"/>
      <c r="H432" s="33">
        <v>423</v>
      </c>
      <c r="I432" s="34">
        <f t="shared" si="171"/>
        <v>59141</v>
      </c>
      <c r="J432" s="141" t="e">
        <f t="shared" si="152"/>
        <v>#NUM!</v>
      </c>
      <c r="K432" s="142" t="e">
        <f t="shared" si="162"/>
        <v>#NUM!</v>
      </c>
      <c r="L432" s="144" t="e">
        <f t="shared" si="153"/>
        <v>#NUM!</v>
      </c>
      <c r="M432" s="143" t="e">
        <f t="shared" si="163"/>
        <v>#NUM!</v>
      </c>
      <c r="O432" s="33">
        <v>423</v>
      </c>
      <c r="P432" s="34">
        <f t="shared" si="172"/>
        <v>59141</v>
      </c>
      <c r="Q432" s="141" t="e">
        <f t="shared" si="154"/>
        <v>#NUM!</v>
      </c>
      <c r="R432" s="142" t="e">
        <f t="shared" si="164"/>
        <v>#NUM!</v>
      </c>
      <c r="S432" s="144" t="e">
        <f t="shared" si="155"/>
        <v>#NUM!</v>
      </c>
      <c r="T432" s="143" t="e">
        <f t="shared" si="165"/>
        <v>#NUM!</v>
      </c>
      <c r="V432" s="33">
        <v>423</v>
      </c>
      <c r="W432" s="34">
        <f t="shared" si="173"/>
        <v>59141</v>
      </c>
      <c r="X432" s="141" t="e">
        <f t="shared" si="156"/>
        <v>#NUM!</v>
      </c>
      <c r="Y432" s="142" t="e">
        <f t="shared" si="166"/>
        <v>#NUM!</v>
      </c>
      <c r="Z432" s="144" t="e">
        <f t="shared" si="157"/>
        <v>#NUM!</v>
      </c>
      <c r="AA432" s="143" t="e">
        <f t="shared" si="167"/>
        <v>#NUM!</v>
      </c>
      <c r="AC432" s="33">
        <v>423</v>
      </c>
      <c r="AD432" s="34">
        <f t="shared" si="174"/>
        <v>59141</v>
      </c>
      <c r="AE432" s="141" t="e">
        <f t="shared" si="158"/>
        <v>#VALUE!</v>
      </c>
      <c r="AF432" s="142" t="e">
        <f t="shared" si="168"/>
        <v>#VALUE!</v>
      </c>
      <c r="AG432" s="144" t="e">
        <f t="shared" si="159"/>
        <v>#VALUE!</v>
      </c>
      <c r="AH432" s="143" t="e">
        <f t="shared" si="169"/>
        <v>#VALUE!</v>
      </c>
    </row>
    <row r="433" spans="1:34" x14ac:dyDescent="0.45">
      <c r="A433" s="47">
        <v>424</v>
      </c>
      <c r="B433" s="34">
        <f t="shared" si="170"/>
        <v>59172</v>
      </c>
      <c r="C433" s="150" t="e">
        <f t="shared" si="150"/>
        <v>#NUM!</v>
      </c>
      <c r="D433" s="142" t="e">
        <f t="shared" si="160"/>
        <v>#NUM!</v>
      </c>
      <c r="E433" s="142" t="e">
        <f t="shared" si="151"/>
        <v>#NUM!</v>
      </c>
      <c r="F433" s="143" t="e">
        <f t="shared" si="161"/>
        <v>#NUM!</v>
      </c>
      <c r="G433" s="127"/>
      <c r="H433" s="33">
        <v>424</v>
      </c>
      <c r="I433" s="34">
        <f t="shared" si="171"/>
        <v>59172</v>
      </c>
      <c r="J433" s="141" t="e">
        <f t="shared" si="152"/>
        <v>#NUM!</v>
      </c>
      <c r="K433" s="142" t="e">
        <f t="shared" si="162"/>
        <v>#NUM!</v>
      </c>
      <c r="L433" s="144" t="e">
        <f t="shared" si="153"/>
        <v>#NUM!</v>
      </c>
      <c r="M433" s="143" t="e">
        <f t="shared" si="163"/>
        <v>#NUM!</v>
      </c>
      <c r="O433" s="33">
        <v>424</v>
      </c>
      <c r="P433" s="34">
        <f t="shared" si="172"/>
        <v>59172</v>
      </c>
      <c r="Q433" s="141" t="e">
        <f t="shared" si="154"/>
        <v>#NUM!</v>
      </c>
      <c r="R433" s="142" t="e">
        <f t="shared" si="164"/>
        <v>#NUM!</v>
      </c>
      <c r="S433" s="144" t="e">
        <f t="shared" si="155"/>
        <v>#NUM!</v>
      </c>
      <c r="T433" s="143" t="e">
        <f t="shared" si="165"/>
        <v>#NUM!</v>
      </c>
      <c r="V433" s="33">
        <v>424</v>
      </c>
      <c r="W433" s="34">
        <f t="shared" si="173"/>
        <v>59172</v>
      </c>
      <c r="X433" s="141" t="e">
        <f t="shared" si="156"/>
        <v>#NUM!</v>
      </c>
      <c r="Y433" s="142" t="e">
        <f t="shared" si="166"/>
        <v>#NUM!</v>
      </c>
      <c r="Z433" s="144" t="e">
        <f t="shared" si="157"/>
        <v>#NUM!</v>
      </c>
      <c r="AA433" s="143" t="e">
        <f t="shared" si="167"/>
        <v>#NUM!</v>
      </c>
      <c r="AC433" s="33">
        <v>424</v>
      </c>
      <c r="AD433" s="34">
        <f t="shared" si="174"/>
        <v>59172</v>
      </c>
      <c r="AE433" s="141" t="e">
        <f t="shared" si="158"/>
        <v>#VALUE!</v>
      </c>
      <c r="AF433" s="142" t="e">
        <f t="shared" si="168"/>
        <v>#VALUE!</v>
      </c>
      <c r="AG433" s="144" t="e">
        <f t="shared" si="159"/>
        <v>#VALUE!</v>
      </c>
      <c r="AH433" s="143" t="e">
        <f t="shared" si="169"/>
        <v>#VALUE!</v>
      </c>
    </row>
    <row r="434" spans="1:34" x14ac:dyDescent="0.45">
      <c r="A434" s="47">
        <v>425</v>
      </c>
      <c r="B434" s="34">
        <f t="shared" si="170"/>
        <v>59203</v>
      </c>
      <c r="C434" s="150" t="e">
        <f t="shared" si="150"/>
        <v>#NUM!</v>
      </c>
      <c r="D434" s="142" t="e">
        <f t="shared" si="160"/>
        <v>#NUM!</v>
      </c>
      <c r="E434" s="142" t="e">
        <f t="shared" si="151"/>
        <v>#NUM!</v>
      </c>
      <c r="F434" s="143" t="e">
        <f t="shared" si="161"/>
        <v>#NUM!</v>
      </c>
      <c r="G434" s="127"/>
      <c r="H434" s="33">
        <v>425</v>
      </c>
      <c r="I434" s="34">
        <f t="shared" si="171"/>
        <v>59203</v>
      </c>
      <c r="J434" s="141" t="e">
        <f t="shared" si="152"/>
        <v>#NUM!</v>
      </c>
      <c r="K434" s="142" t="e">
        <f t="shared" si="162"/>
        <v>#NUM!</v>
      </c>
      <c r="L434" s="144" t="e">
        <f t="shared" si="153"/>
        <v>#NUM!</v>
      </c>
      <c r="M434" s="143" t="e">
        <f t="shared" si="163"/>
        <v>#NUM!</v>
      </c>
      <c r="O434" s="33">
        <v>425</v>
      </c>
      <c r="P434" s="34">
        <f t="shared" si="172"/>
        <v>59203</v>
      </c>
      <c r="Q434" s="141" t="e">
        <f t="shared" si="154"/>
        <v>#NUM!</v>
      </c>
      <c r="R434" s="142" t="e">
        <f t="shared" si="164"/>
        <v>#NUM!</v>
      </c>
      <c r="S434" s="144" t="e">
        <f t="shared" si="155"/>
        <v>#NUM!</v>
      </c>
      <c r="T434" s="143" t="e">
        <f t="shared" si="165"/>
        <v>#NUM!</v>
      </c>
      <c r="V434" s="33">
        <v>425</v>
      </c>
      <c r="W434" s="34">
        <f t="shared" si="173"/>
        <v>59203</v>
      </c>
      <c r="X434" s="141" t="e">
        <f t="shared" si="156"/>
        <v>#NUM!</v>
      </c>
      <c r="Y434" s="142" t="e">
        <f t="shared" si="166"/>
        <v>#NUM!</v>
      </c>
      <c r="Z434" s="144" t="e">
        <f t="shared" si="157"/>
        <v>#NUM!</v>
      </c>
      <c r="AA434" s="143" t="e">
        <f t="shared" si="167"/>
        <v>#NUM!</v>
      </c>
      <c r="AC434" s="33">
        <v>425</v>
      </c>
      <c r="AD434" s="34">
        <f t="shared" si="174"/>
        <v>59203</v>
      </c>
      <c r="AE434" s="141" t="e">
        <f t="shared" si="158"/>
        <v>#VALUE!</v>
      </c>
      <c r="AF434" s="142" t="e">
        <f t="shared" si="168"/>
        <v>#VALUE!</v>
      </c>
      <c r="AG434" s="144" t="e">
        <f t="shared" si="159"/>
        <v>#VALUE!</v>
      </c>
      <c r="AH434" s="143" t="e">
        <f t="shared" si="169"/>
        <v>#VALUE!</v>
      </c>
    </row>
    <row r="435" spans="1:34" x14ac:dyDescent="0.45">
      <c r="A435" s="47">
        <v>426</v>
      </c>
      <c r="B435" s="34">
        <f t="shared" si="170"/>
        <v>59231</v>
      </c>
      <c r="C435" s="150" t="e">
        <f t="shared" si="150"/>
        <v>#NUM!</v>
      </c>
      <c r="D435" s="142" t="e">
        <f t="shared" si="160"/>
        <v>#NUM!</v>
      </c>
      <c r="E435" s="142" t="e">
        <f t="shared" si="151"/>
        <v>#NUM!</v>
      </c>
      <c r="F435" s="143" t="e">
        <f t="shared" si="161"/>
        <v>#NUM!</v>
      </c>
      <c r="G435" s="127"/>
      <c r="H435" s="33">
        <v>426</v>
      </c>
      <c r="I435" s="34">
        <f t="shared" si="171"/>
        <v>59231</v>
      </c>
      <c r="J435" s="141" t="e">
        <f t="shared" si="152"/>
        <v>#NUM!</v>
      </c>
      <c r="K435" s="142" t="e">
        <f t="shared" si="162"/>
        <v>#NUM!</v>
      </c>
      <c r="L435" s="144" t="e">
        <f t="shared" si="153"/>
        <v>#NUM!</v>
      </c>
      <c r="M435" s="143" t="e">
        <f t="shared" si="163"/>
        <v>#NUM!</v>
      </c>
      <c r="O435" s="33">
        <v>426</v>
      </c>
      <c r="P435" s="34">
        <f t="shared" si="172"/>
        <v>59231</v>
      </c>
      <c r="Q435" s="141" t="e">
        <f t="shared" si="154"/>
        <v>#NUM!</v>
      </c>
      <c r="R435" s="142" t="e">
        <f t="shared" si="164"/>
        <v>#NUM!</v>
      </c>
      <c r="S435" s="144" t="e">
        <f t="shared" si="155"/>
        <v>#NUM!</v>
      </c>
      <c r="T435" s="143" t="e">
        <f t="shared" si="165"/>
        <v>#NUM!</v>
      </c>
      <c r="V435" s="33">
        <v>426</v>
      </c>
      <c r="W435" s="34">
        <f t="shared" si="173"/>
        <v>59231</v>
      </c>
      <c r="X435" s="141" t="e">
        <f t="shared" si="156"/>
        <v>#NUM!</v>
      </c>
      <c r="Y435" s="142" t="e">
        <f t="shared" si="166"/>
        <v>#NUM!</v>
      </c>
      <c r="Z435" s="144" t="e">
        <f t="shared" si="157"/>
        <v>#NUM!</v>
      </c>
      <c r="AA435" s="143" t="e">
        <f t="shared" si="167"/>
        <v>#NUM!</v>
      </c>
      <c r="AC435" s="33">
        <v>426</v>
      </c>
      <c r="AD435" s="34">
        <f t="shared" si="174"/>
        <v>59231</v>
      </c>
      <c r="AE435" s="141" t="e">
        <f t="shared" si="158"/>
        <v>#VALUE!</v>
      </c>
      <c r="AF435" s="142" t="e">
        <f t="shared" si="168"/>
        <v>#VALUE!</v>
      </c>
      <c r="AG435" s="144" t="e">
        <f t="shared" si="159"/>
        <v>#VALUE!</v>
      </c>
      <c r="AH435" s="143" t="e">
        <f t="shared" si="169"/>
        <v>#VALUE!</v>
      </c>
    </row>
    <row r="436" spans="1:34" x14ac:dyDescent="0.45">
      <c r="A436" s="47">
        <v>427</v>
      </c>
      <c r="B436" s="34">
        <f t="shared" si="170"/>
        <v>59262</v>
      </c>
      <c r="C436" s="150" t="e">
        <f t="shared" si="150"/>
        <v>#NUM!</v>
      </c>
      <c r="D436" s="142" t="e">
        <f t="shared" si="160"/>
        <v>#NUM!</v>
      </c>
      <c r="E436" s="142" t="e">
        <f t="shared" si="151"/>
        <v>#NUM!</v>
      </c>
      <c r="F436" s="143" t="e">
        <f t="shared" si="161"/>
        <v>#NUM!</v>
      </c>
      <c r="G436" s="127"/>
      <c r="H436" s="33">
        <v>427</v>
      </c>
      <c r="I436" s="34">
        <f t="shared" si="171"/>
        <v>59262</v>
      </c>
      <c r="J436" s="141" t="e">
        <f t="shared" si="152"/>
        <v>#NUM!</v>
      </c>
      <c r="K436" s="142" t="e">
        <f t="shared" si="162"/>
        <v>#NUM!</v>
      </c>
      <c r="L436" s="144" t="e">
        <f t="shared" si="153"/>
        <v>#NUM!</v>
      </c>
      <c r="M436" s="143" t="e">
        <f t="shared" si="163"/>
        <v>#NUM!</v>
      </c>
      <c r="O436" s="33">
        <v>427</v>
      </c>
      <c r="P436" s="34">
        <f t="shared" si="172"/>
        <v>59262</v>
      </c>
      <c r="Q436" s="141" t="e">
        <f t="shared" si="154"/>
        <v>#NUM!</v>
      </c>
      <c r="R436" s="142" t="e">
        <f t="shared" si="164"/>
        <v>#NUM!</v>
      </c>
      <c r="S436" s="144" t="e">
        <f t="shared" si="155"/>
        <v>#NUM!</v>
      </c>
      <c r="T436" s="143" t="e">
        <f t="shared" si="165"/>
        <v>#NUM!</v>
      </c>
      <c r="V436" s="33">
        <v>427</v>
      </c>
      <c r="W436" s="34">
        <f t="shared" si="173"/>
        <v>59262</v>
      </c>
      <c r="X436" s="141" t="e">
        <f t="shared" si="156"/>
        <v>#NUM!</v>
      </c>
      <c r="Y436" s="142" t="e">
        <f t="shared" si="166"/>
        <v>#NUM!</v>
      </c>
      <c r="Z436" s="144" t="e">
        <f t="shared" si="157"/>
        <v>#NUM!</v>
      </c>
      <c r="AA436" s="143" t="e">
        <f t="shared" si="167"/>
        <v>#NUM!</v>
      </c>
      <c r="AC436" s="33">
        <v>427</v>
      </c>
      <c r="AD436" s="34">
        <f t="shared" si="174"/>
        <v>59262</v>
      </c>
      <c r="AE436" s="141" t="e">
        <f t="shared" si="158"/>
        <v>#VALUE!</v>
      </c>
      <c r="AF436" s="142" t="e">
        <f t="shared" si="168"/>
        <v>#VALUE!</v>
      </c>
      <c r="AG436" s="144" t="e">
        <f t="shared" si="159"/>
        <v>#VALUE!</v>
      </c>
      <c r="AH436" s="143" t="e">
        <f t="shared" si="169"/>
        <v>#VALUE!</v>
      </c>
    </row>
    <row r="437" spans="1:34" x14ac:dyDescent="0.45">
      <c r="A437" s="47">
        <v>428</v>
      </c>
      <c r="B437" s="34">
        <f t="shared" si="170"/>
        <v>59292</v>
      </c>
      <c r="C437" s="150" t="e">
        <f t="shared" si="150"/>
        <v>#NUM!</v>
      </c>
      <c r="D437" s="142" t="e">
        <f t="shared" si="160"/>
        <v>#NUM!</v>
      </c>
      <c r="E437" s="142" t="e">
        <f t="shared" si="151"/>
        <v>#NUM!</v>
      </c>
      <c r="F437" s="143" t="e">
        <f t="shared" si="161"/>
        <v>#NUM!</v>
      </c>
      <c r="G437" s="127"/>
      <c r="H437" s="33">
        <v>428</v>
      </c>
      <c r="I437" s="34">
        <f t="shared" si="171"/>
        <v>59292</v>
      </c>
      <c r="J437" s="141" t="e">
        <f t="shared" si="152"/>
        <v>#NUM!</v>
      </c>
      <c r="K437" s="142" t="e">
        <f t="shared" si="162"/>
        <v>#NUM!</v>
      </c>
      <c r="L437" s="144" t="e">
        <f t="shared" si="153"/>
        <v>#NUM!</v>
      </c>
      <c r="M437" s="143" t="e">
        <f t="shared" si="163"/>
        <v>#NUM!</v>
      </c>
      <c r="O437" s="33">
        <v>428</v>
      </c>
      <c r="P437" s="34">
        <f t="shared" si="172"/>
        <v>59292</v>
      </c>
      <c r="Q437" s="141" t="e">
        <f t="shared" si="154"/>
        <v>#NUM!</v>
      </c>
      <c r="R437" s="142" t="e">
        <f t="shared" si="164"/>
        <v>#NUM!</v>
      </c>
      <c r="S437" s="144" t="e">
        <f t="shared" si="155"/>
        <v>#NUM!</v>
      </c>
      <c r="T437" s="143" t="e">
        <f t="shared" si="165"/>
        <v>#NUM!</v>
      </c>
      <c r="V437" s="33">
        <v>428</v>
      </c>
      <c r="W437" s="34">
        <f t="shared" si="173"/>
        <v>59292</v>
      </c>
      <c r="X437" s="141" t="e">
        <f t="shared" si="156"/>
        <v>#NUM!</v>
      </c>
      <c r="Y437" s="142" t="e">
        <f t="shared" si="166"/>
        <v>#NUM!</v>
      </c>
      <c r="Z437" s="144" t="e">
        <f t="shared" si="157"/>
        <v>#NUM!</v>
      </c>
      <c r="AA437" s="143" t="e">
        <f t="shared" si="167"/>
        <v>#NUM!</v>
      </c>
      <c r="AC437" s="33">
        <v>428</v>
      </c>
      <c r="AD437" s="34">
        <f t="shared" si="174"/>
        <v>59292</v>
      </c>
      <c r="AE437" s="141" t="e">
        <f t="shared" si="158"/>
        <v>#VALUE!</v>
      </c>
      <c r="AF437" s="142" t="e">
        <f t="shared" si="168"/>
        <v>#VALUE!</v>
      </c>
      <c r="AG437" s="144" t="e">
        <f t="shared" si="159"/>
        <v>#VALUE!</v>
      </c>
      <c r="AH437" s="143" t="e">
        <f t="shared" si="169"/>
        <v>#VALUE!</v>
      </c>
    </row>
    <row r="438" spans="1:34" x14ac:dyDescent="0.45">
      <c r="A438" s="47">
        <v>429</v>
      </c>
      <c r="B438" s="34">
        <f t="shared" si="170"/>
        <v>59323</v>
      </c>
      <c r="C438" s="150" t="e">
        <f t="shared" si="150"/>
        <v>#NUM!</v>
      </c>
      <c r="D438" s="142" t="e">
        <f t="shared" si="160"/>
        <v>#NUM!</v>
      </c>
      <c r="E438" s="142" t="e">
        <f t="shared" si="151"/>
        <v>#NUM!</v>
      </c>
      <c r="F438" s="143" t="e">
        <f t="shared" si="161"/>
        <v>#NUM!</v>
      </c>
      <c r="G438" s="127"/>
      <c r="H438" s="33">
        <v>429</v>
      </c>
      <c r="I438" s="34">
        <f t="shared" si="171"/>
        <v>59323</v>
      </c>
      <c r="J438" s="141" t="e">
        <f t="shared" si="152"/>
        <v>#NUM!</v>
      </c>
      <c r="K438" s="142" t="e">
        <f t="shared" si="162"/>
        <v>#NUM!</v>
      </c>
      <c r="L438" s="144" t="e">
        <f t="shared" si="153"/>
        <v>#NUM!</v>
      </c>
      <c r="M438" s="143" t="e">
        <f t="shared" si="163"/>
        <v>#NUM!</v>
      </c>
      <c r="O438" s="33">
        <v>429</v>
      </c>
      <c r="P438" s="34">
        <f t="shared" si="172"/>
        <v>59323</v>
      </c>
      <c r="Q438" s="141" t="e">
        <f t="shared" si="154"/>
        <v>#NUM!</v>
      </c>
      <c r="R438" s="142" t="e">
        <f t="shared" si="164"/>
        <v>#NUM!</v>
      </c>
      <c r="S438" s="144" t="e">
        <f t="shared" si="155"/>
        <v>#NUM!</v>
      </c>
      <c r="T438" s="143" t="e">
        <f t="shared" si="165"/>
        <v>#NUM!</v>
      </c>
      <c r="V438" s="33">
        <v>429</v>
      </c>
      <c r="W438" s="34">
        <f t="shared" si="173"/>
        <v>59323</v>
      </c>
      <c r="X438" s="141" t="e">
        <f t="shared" si="156"/>
        <v>#NUM!</v>
      </c>
      <c r="Y438" s="142" t="e">
        <f t="shared" si="166"/>
        <v>#NUM!</v>
      </c>
      <c r="Z438" s="144" t="e">
        <f t="shared" si="157"/>
        <v>#NUM!</v>
      </c>
      <c r="AA438" s="143" t="e">
        <f t="shared" si="167"/>
        <v>#NUM!</v>
      </c>
      <c r="AC438" s="33">
        <v>429</v>
      </c>
      <c r="AD438" s="34">
        <f t="shared" si="174"/>
        <v>59323</v>
      </c>
      <c r="AE438" s="141" t="e">
        <f t="shared" si="158"/>
        <v>#VALUE!</v>
      </c>
      <c r="AF438" s="142" t="e">
        <f t="shared" si="168"/>
        <v>#VALUE!</v>
      </c>
      <c r="AG438" s="144" t="e">
        <f t="shared" si="159"/>
        <v>#VALUE!</v>
      </c>
      <c r="AH438" s="143" t="e">
        <f t="shared" si="169"/>
        <v>#VALUE!</v>
      </c>
    </row>
    <row r="439" spans="1:34" x14ac:dyDescent="0.45">
      <c r="A439" s="47">
        <v>430</v>
      </c>
      <c r="B439" s="34">
        <f t="shared" si="170"/>
        <v>59353</v>
      </c>
      <c r="C439" s="150" t="e">
        <f t="shared" si="150"/>
        <v>#NUM!</v>
      </c>
      <c r="D439" s="142" t="e">
        <f t="shared" si="160"/>
        <v>#NUM!</v>
      </c>
      <c r="E439" s="142" t="e">
        <f t="shared" si="151"/>
        <v>#NUM!</v>
      </c>
      <c r="F439" s="143" t="e">
        <f t="shared" si="161"/>
        <v>#NUM!</v>
      </c>
      <c r="G439" s="127"/>
      <c r="H439" s="33">
        <v>430</v>
      </c>
      <c r="I439" s="34">
        <f t="shared" si="171"/>
        <v>59353</v>
      </c>
      <c r="J439" s="141" t="e">
        <f t="shared" si="152"/>
        <v>#NUM!</v>
      </c>
      <c r="K439" s="142" t="e">
        <f t="shared" si="162"/>
        <v>#NUM!</v>
      </c>
      <c r="L439" s="144" t="e">
        <f t="shared" si="153"/>
        <v>#NUM!</v>
      </c>
      <c r="M439" s="143" t="e">
        <f t="shared" si="163"/>
        <v>#NUM!</v>
      </c>
      <c r="O439" s="33">
        <v>430</v>
      </c>
      <c r="P439" s="34">
        <f t="shared" si="172"/>
        <v>59353</v>
      </c>
      <c r="Q439" s="141" t="e">
        <f t="shared" si="154"/>
        <v>#NUM!</v>
      </c>
      <c r="R439" s="142" t="e">
        <f t="shared" si="164"/>
        <v>#NUM!</v>
      </c>
      <c r="S439" s="144" t="e">
        <f t="shared" si="155"/>
        <v>#NUM!</v>
      </c>
      <c r="T439" s="143" t="e">
        <f t="shared" si="165"/>
        <v>#NUM!</v>
      </c>
      <c r="V439" s="33">
        <v>430</v>
      </c>
      <c r="W439" s="34">
        <f t="shared" si="173"/>
        <v>59353</v>
      </c>
      <c r="X439" s="141" t="e">
        <f t="shared" si="156"/>
        <v>#NUM!</v>
      </c>
      <c r="Y439" s="142" t="e">
        <f t="shared" si="166"/>
        <v>#NUM!</v>
      </c>
      <c r="Z439" s="144" t="e">
        <f t="shared" si="157"/>
        <v>#NUM!</v>
      </c>
      <c r="AA439" s="143" t="e">
        <f t="shared" si="167"/>
        <v>#NUM!</v>
      </c>
      <c r="AC439" s="33">
        <v>430</v>
      </c>
      <c r="AD439" s="34">
        <f t="shared" si="174"/>
        <v>59353</v>
      </c>
      <c r="AE439" s="141" t="e">
        <f t="shared" si="158"/>
        <v>#VALUE!</v>
      </c>
      <c r="AF439" s="142" t="e">
        <f t="shared" si="168"/>
        <v>#VALUE!</v>
      </c>
      <c r="AG439" s="144" t="e">
        <f t="shared" si="159"/>
        <v>#VALUE!</v>
      </c>
      <c r="AH439" s="143" t="e">
        <f t="shared" si="169"/>
        <v>#VALUE!</v>
      </c>
    </row>
    <row r="440" spans="1:34" x14ac:dyDescent="0.45">
      <c r="A440" s="47">
        <v>431</v>
      </c>
      <c r="B440" s="34">
        <f t="shared" si="170"/>
        <v>59384</v>
      </c>
      <c r="C440" s="150" t="e">
        <f t="shared" si="150"/>
        <v>#NUM!</v>
      </c>
      <c r="D440" s="142" t="e">
        <f t="shared" si="160"/>
        <v>#NUM!</v>
      </c>
      <c r="E440" s="142" t="e">
        <f t="shared" si="151"/>
        <v>#NUM!</v>
      </c>
      <c r="F440" s="143" t="e">
        <f t="shared" si="161"/>
        <v>#NUM!</v>
      </c>
      <c r="G440" s="127"/>
      <c r="H440" s="33">
        <v>431</v>
      </c>
      <c r="I440" s="34">
        <f t="shared" si="171"/>
        <v>59384</v>
      </c>
      <c r="J440" s="141" t="e">
        <f t="shared" si="152"/>
        <v>#NUM!</v>
      </c>
      <c r="K440" s="142" t="e">
        <f t="shared" si="162"/>
        <v>#NUM!</v>
      </c>
      <c r="L440" s="144" t="e">
        <f t="shared" si="153"/>
        <v>#NUM!</v>
      </c>
      <c r="M440" s="143" t="e">
        <f t="shared" si="163"/>
        <v>#NUM!</v>
      </c>
      <c r="O440" s="33">
        <v>431</v>
      </c>
      <c r="P440" s="34">
        <f t="shared" si="172"/>
        <v>59384</v>
      </c>
      <c r="Q440" s="141" t="e">
        <f t="shared" si="154"/>
        <v>#NUM!</v>
      </c>
      <c r="R440" s="142" t="e">
        <f t="shared" si="164"/>
        <v>#NUM!</v>
      </c>
      <c r="S440" s="144" t="e">
        <f t="shared" si="155"/>
        <v>#NUM!</v>
      </c>
      <c r="T440" s="143" t="e">
        <f t="shared" si="165"/>
        <v>#NUM!</v>
      </c>
      <c r="V440" s="33">
        <v>431</v>
      </c>
      <c r="W440" s="34">
        <f t="shared" si="173"/>
        <v>59384</v>
      </c>
      <c r="X440" s="141" t="e">
        <f t="shared" si="156"/>
        <v>#NUM!</v>
      </c>
      <c r="Y440" s="142" t="e">
        <f t="shared" si="166"/>
        <v>#NUM!</v>
      </c>
      <c r="Z440" s="144" t="e">
        <f t="shared" si="157"/>
        <v>#NUM!</v>
      </c>
      <c r="AA440" s="143" t="e">
        <f t="shared" si="167"/>
        <v>#NUM!</v>
      </c>
      <c r="AC440" s="33">
        <v>431</v>
      </c>
      <c r="AD440" s="34">
        <f t="shared" si="174"/>
        <v>59384</v>
      </c>
      <c r="AE440" s="141" t="e">
        <f t="shared" si="158"/>
        <v>#VALUE!</v>
      </c>
      <c r="AF440" s="142" t="e">
        <f t="shared" si="168"/>
        <v>#VALUE!</v>
      </c>
      <c r="AG440" s="144" t="e">
        <f t="shared" si="159"/>
        <v>#VALUE!</v>
      </c>
      <c r="AH440" s="143" t="e">
        <f t="shared" si="169"/>
        <v>#VALUE!</v>
      </c>
    </row>
    <row r="441" spans="1:34" ht="14.65" thickBot="1" x14ac:dyDescent="0.5">
      <c r="A441" s="750">
        <v>432</v>
      </c>
      <c r="B441" s="267">
        <f t="shared" si="170"/>
        <v>59415</v>
      </c>
      <c r="C441" s="151" t="e">
        <f t="shared" si="150"/>
        <v>#NUM!</v>
      </c>
      <c r="D441" s="146" t="e">
        <f t="shared" si="160"/>
        <v>#NUM!</v>
      </c>
      <c r="E441" s="146" t="e">
        <f t="shared" si="151"/>
        <v>#NUM!</v>
      </c>
      <c r="F441" s="147" t="e">
        <f t="shared" si="161"/>
        <v>#NUM!</v>
      </c>
      <c r="G441" s="127"/>
      <c r="H441" s="40">
        <v>432</v>
      </c>
      <c r="I441" s="267">
        <f t="shared" si="171"/>
        <v>59415</v>
      </c>
      <c r="J441" s="145" t="e">
        <f t="shared" si="152"/>
        <v>#NUM!</v>
      </c>
      <c r="K441" s="146" t="e">
        <f t="shared" si="162"/>
        <v>#NUM!</v>
      </c>
      <c r="L441" s="148" t="e">
        <f t="shared" si="153"/>
        <v>#NUM!</v>
      </c>
      <c r="M441" s="147" t="e">
        <f t="shared" si="163"/>
        <v>#NUM!</v>
      </c>
      <c r="O441" s="40">
        <v>432</v>
      </c>
      <c r="P441" s="267">
        <f t="shared" si="172"/>
        <v>59415</v>
      </c>
      <c r="Q441" s="145" t="e">
        <f t="shared" si="154"/>
        <v>#NUM!</v>
      </c>
      <c r="R441" s="146" t="e">
        <f t="shared" si="164"/>
        <v>#NUM!</v>
      </c>
      <c r="S441" s="148" t="e">
        <f t="shared" si="155"/>
        <v>#NUM!</v>
      </c>
      <c r="T441" s="147" t="e">
        <f t="shared" si="165"/>
        <v>#NUM!</v>
      </c>
      <c r="V441" s="40">
        <v>432</v>
      </c>
      <c r="W441" s="267">
        <f t="shared" si="173"/>
        <v>59415</v>
      </c>
      <c r="X441" s="145" t="e">
        <f t="shared" si="156"/>
        <v>#NUM!</v>
      </c>
      <c r="Y441" s="146" t="e">
        <f t="shared" si="166"/>
        <v>#NUM!</v>
      </c>
      <c r="Z441" s="148" t="e">
        <f t="shared" si="157"/>
        <v>#NUM!</v>
      </c>
      <c r="AA441" s="147" t="e">
        <f t="shared" si="167"/>
        <v>#NUM!</v>
      </c>
      <c r="AC441" s="40">
        <v>432</v>
      </c>
      <c r="AD441" s="267">
        <f t="shared" si="174"/>
        <v>59415</v>
      </c>
      <c r="AE441" s="145" t="e">
        <f t="shared" si="158"/>
        <v>#VALUE!</v>
      </c>
      <c r="AF441" s="146" t="e">
        <f t="shared" si="168"/>
        <v>#VALUE!</v>
      </c>
      <c r="AG441" s="148" t="e">
        <f t="shared" si="159"/>
        <v>#VALUE!</v>
      </c>
      <c r="AH441" s="147" t="e">
        <f t="shared" si="169"/>
        <v>#VALUE!</v>
      </c>
    </row>
    <row r="442" spans="1:34" x14ac:dyDescent="0.45">
      <c r="A442" s="47">
        <v>433</v>
      </c>
      <c r="B442" s="34">
        <f t="shared" si="170"/>
        <v>59445</v>
      </c>
      <c r="C442" s="152" t="e">
        <f t="shared" si="150"/>
        <v>#NUM!</v>
      </c>
      <c r="D442" s="138" t="e">
        <f t="shared" si="160"/>
        <v>#NUM!</v>
      </c>
      <c r="E442" s="138" t="e">
        <f t="shared" si="151"/>
        <v>#NUM!</v>
      </c>
      <c r="F442" s="139" t="e">
        <f t="shared" si="161"/>
        <v>#NUM!</v>
      </c>
      <c r="G442" s="127"/>
      <c r="H442" s="26">
        <v>433</v>
      </c>
      <c r="I442" s="34">
        <f t="shared" si="171"/>
        <v>59445</v>
      </c>
      <c r="J442" s="137" t="e">
        <f t="shared" si="152"/>
        <v>#NUM!</v>
      </c>
      <c r="K442" s="138" t="e">
        <f t="shared" si="162"/>
        <v>#NUM!</v>
      </c>
      <c r="L442" s="140" t="e">
        <f t="shared" si="153"/>
        <v>#NUM!</v>
      </c>
      <c r="M442" s="139" t="e">
        <f t="shared" si="163"/>
        <v>#NUM!</v>
      </c>
      <c r="O442" s="26">
        <v>433</v>
      </c>
      <c r="P442" s="34">
        <f t="shared" si="172"/>
        <v>59445</v>
      </c>
      <c r="Q442" s="137" t="e">
        <f t="shared" si="154"/>
        <v>#NUM!</v>
      </c>
      <c r="R442" s="138" t="e">
        <f t="shared" si="164"/>
        <v>#NUM!</v>
      </c>
      <c r="S442" s="140" t="e">
        <f t="shared" si="155"/>
        <v>#NUM!</v>
      </c>
      <c r="T442" s="139" t="e">
        <f t="shared" si="165"/>
        <v>#NUM!</v>
      </c>
      <c r="V442" s="26">
        <v>433</v>
      </c>
      <c r="W442" s="34">
        <f t="shared" si="173"/>
        <v>59445</v>
      </c>
      <c r="X442" s="137" t="e">
        <f t="shared" si="156"/>
        <v>#NUM!</v>
      </c>
      <c r="Y442" s="138" t="e">
        <f t="shared" si="166"/>
        <v>#NUM!</v>
      </c>
      <c r="Z442" s="140" t="e">
        <f t="shared" si="157"/>
        <v>#NUM!</v>
      </c>
      <c r="AA442" s="139" t="e">
        <f t="shared" si="167"/>
        <v>#NUM!</v>
      </c>
      <c r="AC442" s="26">
        <v>433</v>
      </c>
      <c r="AD442" s="34">
        <f t="shared" si="174"/>
        <v>59445</v>
      </c>
      <c r="AE442" s="137" t="e">
        <f t="shared" si="158"/>
        <v>#VALUE!</v>
      </c>
      <c r="AF442" s="138" t="e">
        <f t="shared" si="168"/>
        <v>#VALUE!</v>
      </c>
      <c r="AG442" s="140" t="e">
        <f t="shared" si="159"/>
        <v>#VALUE!</v>
      </c>
      <c r="AH442" s="139" t="e">
        <f t="shared" si="169"/>
        <v>#VALUE!</v>
      </c>
    </row>
    <row r="443" spans="1:34" x14ac:dyDescent="0.45">
      <c r="A443" s="47">
        <v>434</v>
      </c>
      <c r="B443" s="34">
        <f t="shared" si="170"/>
        <v>59476</v>
      </c>
      <c r="C443" s="150" t="e">
        <f t="shared" si="150"/>
        <v>#NUM!</v>
      </c>
      <c r="D443" s="142" t="e">
        <f t="shared" si="160"/>
        <v>#NUM!</v>
      </c>
      <c r="E443" s="142" t="e">
        <f t="shared" si="151"/>
        <v>#NUM!</v>
      </c>
      <c r="F443" s="143" t="e">
        <f t="shared" si="161"/>
        <v>#NUM!</v>
      </c>
      <c r="G443" s="127"/>
      <c r="H443" s="33">
        <v>434</v>
      </c>
      <c r="I443" s="34">
        <f t="shared" si="171"/>
        <v>59476</v>
      </c>
      <c r="J443" s="141" t="e">
        <f t="shared" si="152"/>
        <v>#NUM!</v>
      </c>
      <c r="K443" s="142" t="e">
        <f t="shared" si="162"/>
        <v>#NUM!</v>
      </c>
      <c r="L443" s="144" t="e">
        <f t="shared" si="153"/>
        <v>#NUM!</v>
      </c>
      <c r="M443" s="143" t="e">
        <f t="shared" si="163"/>
        <v>#NUM!</v>
      </c>
      <c r="O443" s="33">
        <v>434</v>
      </c>
      <c r="P443" s="34">
        <f t="shared" si="172"/>
        <v>59476</v>
      </c>
      <c r="Q443" s="141" t="e">
        <f t="shared" si="154"/>
        <v>#NUM!</v>
      </c>
      <c r="R443" s="142" t="e">
        <f t="shared" si="164"/>
        <v>#NUM!</v>
      </c>
      <c r="S443" s="144" t="e">
        <f t="shared" si="155"/>
        <v>#NUM!</v>
      </c>
      <c r="T443" s="143" t="e">
        <f t="shared" si="165"/>
        <v>#NUM!</v>
      </c>
      <c r="V443" s="33">
        <v>434</v>
      </c>
      <c r="W443" s="34">
        <f t="shared" si="173"/>
        <v>59476</v>
      </c>
      <c r="X443" s="141" t="e">
        <f t="shared" si="156"/>
        <v>#NUM!</v>
      </c>
      <c r="Y443" s="142" t="e">
        <f t="shared" si="166"/>
        <v>#NUM!</v>
      </c>
      <c r="Z443" s="144" t="e">
        <f t="shared" si="157"/>
        <v>#NUM!</v>
      </c>
      <c r="AA443" s="143" t="e">
        <f t="shared" si="167"/>
        <v>#NUM!</v>
      </c>
      <c r="AC443" s="33">
        <v>434</v>
      </c>
      <c r="AD443" s="34">
        <f t="shared" si="174"/>
        <v>59476</v>
      </c>
      <c r="AE443" s="141" t="e">
        <f t="shared" si="158"/>
        <v>#VALUE!</v>
      </c>
      <c r="AF443" s="142" t="e">
        <f t="shared" si="168"/>
        <v>#VALUE!</v>
      </c>
      <c r="AG443" s="144" t="e">
        <f t="shared" si="159"/>
        <v>#VALUE!</v>
      </c>
      <c r="AH443" s="143" t="e">
        <f t="shared" si="169"/>
        <v>#VALUE!</v>
      </c>
    </row>
    <row r="444" spans="1:34" x14ac:dyDescent="0.45">
      <c r="A444" s="47">
        <v>435</v>
      </c>
      <c r="B444" s="34">
        <f t="shared" si="170"/>
        <v>59506</v>
      </c>
      <c r="C444" s="150" t="e">
        <f t="shared" si="150"/>
        <v>#NUM!</v>
      </c>
      <c r="D444" s="142" t="e">
        <f t="shared" si="160"/>
        <v>#NUM!</v>
      </c>
      <c r="E444" s="142" t="e">
        <f t="shared" si="151"/>
        <v>#NUM!</v>
      </c>
      <c r="F444" s="143" t="e">
        <f t="shared" si="161"/>
        <v>#NUM!</v>
      </c>
      <c r="G444" s="127"/>
      <c r="H444" s="33">
        <v>435</v>
      </c>
      <c r="I444" s="34">
        <f t="shared" si="171"/>
        <v>59506</v>
      </c>
      <c r="J444" s="141" t="e">
        <f t="shared" si="152"/>
        <v>#NUM!</v>
      </c>
      <c r="K444" s="142" t="e">
        <f t="shared" si="162"/>
        <v>#NUM!</v>
      </c>
      <c r="L444" s="144" t="e">
        <f t="shared" si="153"/>
        <v>#NUM!</v>
      </c>
      <c r="M444" s="143" t="e">
        <f t="shared" si="163"/>
        <v>#NUM!</v>
      </c>
      <c r="O444" s="33">
        <v>435</v>
      </c>
      <c r="P444" s="34">
        <f t="shared" si="172"/>
        <v>59506</v>
      </c>
      <c r="Q444" s="141" t="e">
        <f t="shared" si="154"/>
        <v>#NUM!</v>
      </c>
      <c r="R444" s="142" t="e">
        <f t="shared" si="164"/>
        <v>#NUM!</v>
      </c>
      <c r="S444" s="144" t="e">
        <f t="shared" si="155"/>
        <v>#NUM!</v>
      </c>
      <c r="T444" s="143" t="e">
        <f t="shared" si="165"/>
        <v>#NUM!</v>
      </c>
      <c r="V444" s="33">
        <v>435</v>
      </c>
      <c r="W444" s="34">
        <f t="shared" si="173"/>
        <v>59506</v>
      </c>
      <c r="X444" s="141" t="e">
        <f t="shared" si="156"/>
        <v>#NUM!</v>
      </c>
      <c r="Y444" s="142" t="e">
        <f t="shared" si="166"/>
        <v>#NUM!</v>
      </c>
      <c r="Z444" s="144" t="e">
        <f t="shared" si="157"/>
        <v>#NUM!</v>
      </c>
      <c r="AA444" s="143" t="e">
        <f t="shared" si="167"/>
        <v>#NUM!</v>
      </c>
      <c r="AC444" s="33">
        <v>435</v>
      </c>
      <c r="AD444" s="34">
        <f t="shared" si="174"/>
        <v>59506</v>
      </c>
      <c r="AE444" s="141" t="e">
        <f t="shared" si="158"/>
        <v>#VALUE!</v>
      </c>
      <c r="AF444" s="142" t="e">
        <f t="shared" si="168"/>
        <v>#VALUE!</v>
      </c>
      <c r="AG444" s="144" t="e">
        <f t="shared" si="159"/>
        <v>#VALUE!</v>
      </c>
      <c r="AH444" s="143" t="e">
        <f t="shared" si="169"/>
        <v>#VALUE!</v>
      </c>
    </row>
    <row r="445" spans="1:34" x14ac:dyDescent="0.45">
      <c r="A445" s="47">
        <v>436</v>
      </c>
      <c r="B445" s="34">
        <f t="shared" si="170"/>
        <v>59537</v>
      </c>
      <c r="C445" s="150" t="e">
        <f t="shared" si="150"/>
        <v>#NUM!</v>
      </c>
      <c r="D445" s="142" t="e">
        <f t="shared" si="160"/>
        <v>#NUM!</v>
      </c>
      <c r="E445" s="142" t="e">
        <f t="shared" si="151"/>
        <v>#NUM!</v>
      </c>
      <c r="F445" s="143" t="e">
        <f t="shared" si="161"/>
        <v>#NUM!</v>
      </c>
      <c r="G445" s="127"/>
      <c r="H445" s="33">
        <v>436</v>
      </c>
      <c r="I445" s="34">
        <f t="shared" si="171"/>
        <v>59537</v>
      </c>
      <c r="J445" s="141" t="e">
        <f t="shared" si="152"/>
        <v>#NUM!</v>
      </c>
      <c r="K445" s="142" t="e">
        <f t="shared" si="162"/>
        <v>#NUM!</v>
      </c>
      <c r="L445" s="144" t="e">
        <f t="shared" si="153"/>
        <v>#NUM!</v>
      </c>
      <c r="M445" s="143" t="e">
        <f t="shared" si="163"/>
        <v>#NUM!</v>
      </c>
      <c r="O445" s="33">
        <v>436</v>
      </c>
      <c r="P445" s="34">
        <f t="shared" si="172"/>
        <v>59537</v>
      </c>
      <c r="Q445" s="141" t="e">
        <f t="shared" si="154"/>
        <v>#NUM!</v>
      </c>
      <c r="R445" s="142" t="e">
        <f t="shared" si="164"/>
        <v>#NUM!</v>
      </c>
      <c r="S445" s="144" t="e">
        <f t="shared" si="155"/>
        <v>#NUM!</v>
      </c>
      <c r="T445" s="143" t="e">
        <f t="shared" si="165"/>
        <v>#NUM!</v>
      </c>
      <c r="V445" s="33">
        <v>436</v>
      </c>
      <c r="W445" s="34">
        <f t="shared" si="173"/>
        <v>59537</v>
      </c>
      <c r="X445" s="141" t="e">
        <f t="shared" si="156"/>
        <v>#NUM!</v>
      </c>
      <c r="Y445" s="142" t="e">
        <f t="shared" si="166"/>
        <v>#NUM!</v>
      </c>
      <c r="Z445" s="144" t="e">
        <f t="shared" si="157"/>
        <v>#NUM!</v>
      </c>
      <c r="AA445" s="143" t="e">
        <f t="shared" si="167"/>
        <v>#NUM!</v>
      </c>
      <c r="AC445" s="33">
        <v>436</v>
      </c>
      <c r="AD445" s="34">
        <f t="shared" si="174"/>
        <v>59537</v>
      </c>
      <c r="AE445" s="141" t="e">
        <f t="shared" si="158"/>
        <v>#VALUE!</v>
      </c>
      <c r="AF445" s="142" t="e">
        <f t="shared" si="168"/>
        <v>#VALUE!</v>
      </c>
      <c r="AG445" s="144" t="e">
        <f t="shared" si="159"/>
        <v>#VALUE!</v>
      </c>
      <c r="AH445" s="143" t="e">
        <f t="shared" si="169"/>
        <v>#VALUE!</v>
      </c>
    </row>
    <row r="446" spans="1:34" x14ac:dyDescent="0.45">
      <c r="A446" s="47">
        <v>437</v>
      </c>
      <c r="B446" s="34">
        <f t="shared" si="170"/>
        <v>59568</v>
      </c>
      <c r="C446" s="150" t="e">
        <f t="shared" si="150"/>
        <v>#NUM!</v>
      </c>
      <c r="D446" s="142" t="e">
        <f t="shared" si="160"/>
        <v>#NUM!</v>
      </c>
      <c r="E446" s="142" t="e">
        <f t="shared" si="151"/>
        <v>#NUM!</v>
      </c>
      <c r="F446" s="143" t="e">
        <f t="shared" si="161"/>
        <v>#NUM!</v>
      </c>
      <c r="G446" s="127"/>
      <c r="H446" s="33">
        <v>437</v>
      </c>
      <c r="I446" s="34">
        <f t="shared" si="171"/>
        <v>59568</v>
      </c>
      <c r="J446" s="141" t="e">
        <f t="shared" si="152"/>
        <v>#NUM!</v>
      </c>
      <c r="K446" s="142" t="e">
        <f t="shared" si="162"/>
        <v>#NUM!</v>
      </c>
      <c r="L446" s="144" t="e">
        <f t="shared" si="153"/>
        <v>#NUM!</v>
      </c>
      <c r="M446" s="143" t="e">
        <f t="shared" si="163"/>
        <v>#NUM!</v>
      </c>
      <c r="O446" s="33">
        <v>437</v>
      </c>
      <c r="P446" s="34">
        <f t="shared" si="172"/>
        <v>59568</v>
      </c>
      <c r="Q446" s="141" t="e">
        <f t="shared" si="154"/>
        <v>#NUM!</v>
      </c>
      <c r="R446" s="142" t="e">
        <f t="shared" si="164"/>
        <v>#NUM!</v>
      </c>
      <c r="S446" s="144" t="e">
        <f t="shared" si="155"/>
        <v>#NUM!</v>
      </c>
      <c r="T446" s="143" t="e">
        <f t="shared" si="165"/>
        <v>#NUM!</v>
      </c>
      <c r="V446" s="33">
        <v>437</v>
      </c>
      <c r="W446" s="34">
        <f t="shared" si="173"/>
        <v>59568</v>
      </c>
      <c r="X446" s="141" t="e">
        <f t="shared" si="156"/>
        <v>#NUM!</v>
      </c>
      <c r="Y446" s="142" t="e">
        <f t="shared" si="166"/>
        <v>#NUM!</v>
      </c>
      <c r="Z446" s="144" t="e">
        <f t="shared" si="157"/>
        <v>#NUM!</v>
      </c>
      <c r="AA446" s="143" t="e">
        <f t="shared" si="167"/>
        <v>#NUM!</v>
      </c>
      <c r="AC446" s="33">
        <v>437</v>
      </c>
      <c r="AD446" s="34">
        <f t="shared" si="174"/>
        <v>59568</v>
      </c>
      <c r="AE446" s="141" t="e">
        <f t="shared" si="158"/>
        <v>#VALUE!</v>
      </c>
      <c r="AF446" s="142" t="e">
        <f t="shared" si="168"/>
        <v>#VALUE!</v>
      </c>
      <c r="AG446" s="144" t="e">
        <f t="shared" si="159"/>
        <v>#VALUE!</v>
      </c>
      <c r="AH446" s="143" t="e">
        <f t="shared" si="169"/>
        <v>#VALUE!</v>
      </c>
    </row>
    <row r="447" spans="1:34" x14ac:dyDescent="0.45">
      <c r="A447" s="47">
        <v>438</v>
      </c>
      <c r="B447" s="34">
        <f t="shared" si="170"/>
        <v>59596</v>
      </c>
      <c r="C447" s="150" t="e">
        <f t="shared" si="150"/>
        <v>#NUM!</v>
      </c>
      <c r="D447" s="142" t="e">
        <f t="shared" si="160"/>
        <v>#NUM!</v>
      </c>
      <c r="E447" s="142" t="e">
        <f t="shared" si="151"/>
        <v>#NUM!</v>
      </c>
      <c r="F447" s="143" t="e">
        <f t="shared" si="161"/>
        <v>#NUM!</v>
      </c>
      <c r="G447" s="127"/>
      <c r="H447" s="33">
        <v>438</v>
      </c>
      <c r="I447" s="34">
        <f t="shared" si="171"/>
        <v>59596</v>
      </c>
      <c r="J447" s="141" t="e">
        <f t="shared" si="152"/>
        <v>#NUM!</v>
      </c>
      <c r="K447" s="142" t="e">
        <f t="shared" si="162"/>
        <v>#NUM!</v>
      </c>
      <c r="L447" s="144" t="e">
        <f t="shared" si="153"/>
        <v>#NUM!</v>
      </c>
      <c r="M447" s="143" t="e">
        <f t="shared" si="163"/>
        <v>#NUM!</v>
      </c>
      <c r="O447" s="33">
        <v>438</v>
      </c>
      <c r="P447" s="34">
        <f t="shared" si="172"/>
        <v>59596</v>
      </c>
      <c r="Q447" s="141" t="e">
        <f t="shared" si="154"/>
        <v>#NUM!</v>
      </c>
      <c r="R447" s="142" t="e">
        <f t="shared" si="164"/>
        <v>#NUM!</v>
      </c>
      <c r="S447" s="144" t="e">
        <f t="shared" si="155"/>
        <v>#NUM!</v>
      </c>
      <c r="T447" s="143" t="e">
        <f t="shared" si="165"/>
        <v>#NUM!</v>
      </c>
      <c r="V447" s="33">
        <v>438</v>
      </c>
      <c r="W447" s="34">
        <f t="shared" si="173"/>
        <v>59596</v>
      </c>
      <c r="X447" s="141" t="e">
        <f t="shared" si="156"/>
        <v>#NUM!</v>
      </c>
      <c r="Y447" s="142" t="e">
        <f t="shared" si="166"/>
        <v>#NUM!</v>
      </c>
      <c r="Z447" s="144" t="e">
        <f t="shared" si="157"/>
        <v>#NUM!</v>
      </c>
      <c r="AA447" s="143" t="e">
        <f t="shared" si="167"/>
        <v>#NUM!</v>
      </c>
      <c r="AC447" s="33">
        <v>438</v>
      </c>
      <c r="AD447" s="34">
        <f t="shared" si="174"/>
        <v>59596</v>
      </c>
      <c r="AE447" s="141" t="e">
        <f t="shared" si="158"/>
        <v>#VALUE!</v>
      </c>
      <c r="AF447" s="142" t="e">
        <f t="shared" si="168"/>
        <v>#VALUE!</v>
      </c>
      <c r="AG447" s="144" t="e">
        <f t="shared" si="159"/>
        <v>#VALUE!</v>
      </c>
      <c r="AH447" s="143" t="e">
        <f t="shared" si="169"/>
        <v>#VALUE!</v>
      </c>
    </row>
    <row r="448" spans="1:34" x14ac:dyDescent="0.45">
      <c r="A448" s="47">
        <v>439</v>
      </c>
      <c r="B448" s="34">
        <f t="shared" si="170"/>
        <v>59627</v>
      </c>
      <c r="C448" s="150" t="e">
        <f t="shared" si="150"/>
        <v>#NUM!</v>
      </c>
      <c r="D448" s="142" t="e">
        <f t="shared" si="160"/>
        <v>#NUM!</v>
      </c>
      <c r="E448" s="142" t="e">
        <f t="shared" si="151"/>
        <v>#NUM!</v>
      </c>
      <c r="F448" s="143" t="e">
        <f t="shared" si="161"/>
        <v>#NUM!</v>
      </c>
      <c r="G448" s="127"/>
      <c r="H448" s="33">
        <v>439</v>
      </c>
      <c r="I448" s="34">
        <f t="shared" si="171"/>
        <v>59627</v>
      </c>
      <c r="J448" s="141" t="e">
        <f t="shared" si="152"/>
        <v>#NUM!</v>
      </c>
      <c r="K448" s="142" t="e">
        <f t="shared" si="162"/>
        <v>#NUM!</v>
      </c>
      <c r="L448" s="144" t="e">
        <f t="shared" si="153"/>
        <v>#NUM!</v>
      </c>
      <c r="M448" s="143" t="e">
        <f t="shared" si="163"/>
        <v>#NUM!</v>
      </c>
      <c r="O448" s="33">
        <v>439</v>
      </c>
      <c r="P448" s="34">
        <f t="shared" si="172"/>
        <v>59627</v>
      </c>
      <c r="Q448" s="141" t="e">
        <f t="shared" si="154"/>
        <v>#NUM!</v>
      </c>
      <c r="R448" s="142" t="e">
        <f t="shared" si="164"/>
        <v>#NUM!</v>
      </c>
      <c r="S448" s="144" t="e">
        <f t="shared" si="155"/>
        <v>#NUM!</v>
      </c>
      <c r="T448" s="143" t="e">
        <f t="shared" si="165"/>
        <v>#NUM!</v>
      </c>
      <c r="V448" s="33">
        <v>439</v>
      </c>
      <c r="W448" s="34">
        <f t="shared" si="173"/>
        <v>59627</v>
      </c>
      <c r="X448" s="141" t="e">
        <f t="shared" si="156"/>
        <v>#NUM!</v>
      </c>
      <c r="Y448" s="142" t="e">
        <f t="shared" si="166"/>
        <v>#NUM!</v>
      </c>
      <c r="Z448" s="144" t="e">
        <f t="shared" si="157"/>
        <v>#NUM!</v>
      </c>
      <c r="AA448" s="143" t="e">
        <f t="shared" si="167"/>
        <v>#NUM!</v>
      </c>
      <c r="AC448" s="33">
        <v>439</v>
      </c>
      <c r="AD448" s="34">
        <f t="shared" si="174"/>
        <v>59627</v>
      </c>
      <c r="AE448" s="141" t="e">
        <f t="shared" si="158"/>
        <v>#VALUE!</v>
      </c>
      <c r="AF448" s="142" t="e">
        <f t="shared" si="168"/>
        <v>#VALUE!</v>
      </c>
      <c r="AG448" s="144" t="e">
        <f t="shared" si="159"/>
        <v>#VALUE!</v>
      </c>
      <c r="AH448" s="143" t="e">
        <f t="shared" si="169"/>
        <v>#VALUE!</v>
      </c>
    </row>
    <row r="449" spans="1:34" x14ac:dyDescent="0.45">
      <c r="A449" s="47">
        <v>440</v>
      </c>
      <c r="B449" s="34">
        <f t="shared" si="170"/>
        <v>59657</v>
      </c>
      <c r="C449" s="150" t="e">
        <f t="shared" si="150"/>
        <v>#NUM!</v>
      </c>
      <c r="D449" s="142" t="e">
        <f t="shared" si="160"/>
        <v>#NUM!</v>
      </c>
      <c r="E449" s="142" t="e">
        <f t="shared" si="151"/>
        <v>#NUM!</v>
      </c>
      <c r="F449" s="143" t="e">
        <f t="shared" si="161"/>
        <v>#NUM!</v>
      </c>
      <c r="G449" s="127"/>
      <c r="H449" s="33">
        <v>440</v>
      </c>
      <c r="I449" s="34">
        <f t="shared" si="171"/>
        <v>59657</v>
      </c>
      <c r="J449" s="141" t="e">
        <f t="shared" si="152"/>
        <v>#NUM!</v>
      </c>
      <c r="K449" s="142" t="e">
        <f t="shared" si="162"/>
        <v>#NUM!</v>
      </c>
      <c r="L449" s="144" t="e">
        <f t="shared" si="153"/>
        <v>#NUM!</v>
      </c>
      <c r="M449" s="143" t="e">
        <f t="shared" si="163"/>
        <v>#NUM!</v>
      </c>
      <c r="O449" s="33">
        <v>440</v>
      </c>
      <c r="P449" s="34">
        <f t="shared" si="172"/>
        <v>59657</v>
      </c>
      <c r="Q449" s="141" t="e">
        <f t="shared" si="154"/>
        <v>#NUM!</v>
      </c>
      <c r="R449" s="142" t="e">
        <f t="shared" si="164"/>
        <v>#NUM!</v>
      </c>
      <c r="S449" s="144" t="e">
        <f t="shared" si="155"/>
        <v>#NUM!</v>
      </c>
      <c r="T449" s="143" t="e">
        <f t="shared" si="165"/>
        <v>#NUM!</v>
      </c>
      <c r="V449" s="33">
        <v>440</v>
      </c>
      <c r="W449" s="34">
        <f t="shared" si="173"/>
        <v>59657</v>
      </c>
      <c r="X449" s="141" t="e">
        <f t="shared" si="156"/>
        <v>#NUM!</v>
      </c>
      <c r="Y449" s="142" t="e">
        <f t="shared" si="166"/>
        <v>#NUM!</v>
      </c>
      <c r="Z449" s="144" t="e">
        <f t="shared" si="157"/>
        <v>#NUM!</v>
      </c>
      <c r="AA449" s="143" t="e">
        <f t="shared" si="167"/>
        <v>#NUM!</v>
      </c>
      <c r="AC449" s="33">
        <v>440</v>
      </c>
      <c r="AD449" s="34">
        <f t="shared" si="174"/>
        <v>59657</v>
      </c>
      <c r="AE449" s="141" t="e">
        <f t="shared" si="158"/>
        <v>#VALUE!</v>
      </c>
      <c r="AF449" s="142" t="e">
        <f t="shared" si="168"/>
        <v>#VALUE!</v>
      </c>
      <c r="AG449" s="144" t="e">
        <f t="shared" si="159"/>
        <v>#VALUE!</v>
      </c>
      <c r="AH449" s="143" t="e">
        <f t="shared" si="169"/>
        <v>#VALUE!</v>
      </c>
    </row>
    <row r="450" spans="1:34" x14ac:dyDescent="0.45">
      <c r="A450" s="47">
        <v>441</v>
      </c>
      <c r="B450" s="34">
        <f t="shared" si="170"/>
        <v>59688</v>
      </c>
      <c r="C450" s="150" t="e">
        <f t="shared" si="150"/>
        <v>#NUM!</v>
      </c>
      <c r="D450" s="142" t="e">
        <f t="shared" si="160"/>
        <v>#NUM!</v>
      </c>
      <c r="E450" s="142" t="e">
        <f t="shared" si="151"/>
        <v>#NUM!</v>
      </c>
      <c r="F450" s="143" t="e">
        <f t="shared" si="161"/>
        <v>#NUM!</v>
      </c>
      <c r="G450" s="127"/>
      <c r="H450" s="33">
        <v>441</v>
      </c>
      <c r="I450" s="34">
        <f t="shared" si="171"/>
        <v>59688</v>
      </c>
      <c r="J450" s="141" t="e">
        <f t="shared" si="152"/>
        <v>#NUM!</v>
      </c>
      <c r="K450" s="142" t="e">
        <f t="shared" si="162"/>
        <v>#NUM!</v>
      </c>
      <c r="L450" s="144" t="e">
        <f t="shared" si="153"/>
        <v>#NUM!</v>
      </c>
      <c r="M450" s="143" t="e">
        <f t="shared" si="163"/>
        <v>#NUM!</v>
      </c>
      <c r="O450" s="33">
        <v>441</v>
      </c>
      <c r="P450" s="34">
        <f t="shared" si="172"/>
        <v>59688</v>
      </c>
      <c r="Q450" s="141" t="e">
        <f t="shared" si="154"/>
        <v>#NUM!</v>
      </c>
      <c r="R450" s="142" t="e">
        <f t="shared" si="164"/>
        <v>#NUM!</v>
      </c>
      <c r="S450" s="144" t="e">
        <f t="shared" si="155"/>
        <v>#NUM!</v>
      </c>
      <c r="T450" s="143" t="e">
        <f t="shared" si="165"/>
        <v>#NUM!</v>
      </c>
      <c r="V450" s="33">
        <v>441</v>
      </c>
      <c r="W450" s="34">
        <f t="shared" si="173"/>
        <v>59688</v>
      </c>
      <c r="X450" s="141" t="e">
        <f t="shared" si="156"/>
        <v>#NUM!</v>
      </c>
      <c r="Y450" s="142" t="e">
        <f t="shared" si="166"/>
        <v>#NUM!</v>
      </c>
      <c r="Z450" s="144" t="e">
        <f t="shared" si="157"/>
        <v>#NUM!</v>
      </c>
      <c r="AA450" s="143" t="e">
        <f t="shared" si="167"/>
        <v>#NUM!</v>
      </c>
      <c r="AC450" s="33">
        <v>441</v>
      </c>
      <c r="AD450" s="34">
        <f t="shared" si="174"/>
        <v>59688</v>
      </c>
      <c r="AE450" s="141" t="e">
        <f t="shared" si="158"/>
        <v>#VALUE!</v>
      </c>
      <c r="AF450" s="142" t="e">
        <f t="shared" si="168"/>
        <v>#VALUE!</v>
      </c>
      <c r="AG450" s="144" t="e">
        <f t="shared" si="159"/>
        <v>#VALUE!</v>
      </c>
      <c r="AH450" s="143" t="e">
        <f t="shared" si="169"/>
        <v>#VALUE!</v>
      </c>
    </row>
    <row r="451" spans="1:34" x14ac:dyDescent="0.45">
      <c r="A451" s="47">
        <v>442</v>
      </c>
      <c r="B451" s="34">
        <f t="shared" si="170"/>
        <v>59718</v>
      </c>
      <c r="C451" s="150" t="e">
        <f t="shared" si="150"/>
        <v>#NUM!</v>
      </c>
      <c r="D451" s="142" t="e">
        <f t="shared" si="160"/>
        <v>#NUM!</v>
      </c>
      <c r="E451" s="142" t="e">
        <f t="shared" si="151"/>
        <v>#NUM!</v>
      </c>
      <c r="F451" s="143" t="e">
        <f t="shared" si="161"/>
        <v>#NUM!</v>
      </c>
      <c r="G451" s="127"/>
      <c r="H451" s="33">
        <v>442</v>
      </c>
      <c r="I451" s="34">
        <f t="shared" si="171"/>
        <v>59718</v>
      </c>
      <c r="J451" s="141" t="e">
        <f t="shared" si="152"/>
        <v>#NUM!</v>
      </c>
      <c r="K451" s="142" t="e">
        <f t="shared" si="162"/>
        <v>#NUM!</v>
      </c>
      <c r="L451" s="144" t="e">
        <f t="shared" si="153"/>
        <v>#NUM!</v>
      </c>
      <c r="M451" s="143" t="e">
        <f t="shared" si="163"/>
        <v>#NUM!</v>
      </c>
      <c r="O451" s="33">
        <v>442</v>
      </c>
      <c r="P451" s="34">
        <f t="shared" si="172"/>
        <v>59718</v>
      </c>
      <c r="Q451" s="141" t="e">
        <f t="shared" si="154"/>
        <v>#NUM!</v>
      </c>
      <c r="R451" s="142" t="e">
        <f t="shared" si="164"/>
        <v>#NUM!</v>
      </c>
      <c r="S451" s="144" t="e">
        <f t="shared" si="155"/>
        <v>#NUM!</v>
      </c>
      <c r="T451" s="143" t="e">
        <f t="shared" si="165"/>
        <v>#NUM!</v>
      </c>
      <c r="V451" s="33">
        <v>442</v>
      </c>
      <c r="W451" s="34">
        <f t="shared" si="173"/>
        <v>59718</v>
      </c>
      <c r="X451" s="141" t="e">
        <f t="shared" si="156"/>
        <v>#NUM!</v>
      </c>
      <c r="Y451" s="142" t="e">
        <f t="shared" si="166"/>
        <v>#NUM!</v>
      </c>
      <c r="Z451" s="144" t="e">
        <f t="shared" si="157"/>
        <v>#NUM!</v>
      </c>
      <c r="AA451" s="143" t="e">
        <f t="shared" si="167"/>
        <v>#NUM!</v>
      </c>
      <c r="AC451" s="33">
        <v>442</v>
      </c>
      <c r="AD451" s="34">
        <f t="shared" si="174"/>
        <v>59718</v>
      </c>
      <c r="AE451" s="141" t="e">
        <f t="shared" si="158"/>
        <v>#VALUE!</v>
      </c>
      <c r="AF451" s="142" t="e">
        <f t="shared" si="168"/>
        <v>#VALUE!</v>
      </c>
      <c r="AG451" s="144" t="e">
        <f t="shared" si="159"/>
        <v>#VALUE!</v>
      </c>
      <c r="AH451" s="143" t="e">
        <f t="shared" si="169"/>
        <v>#VALUE!</v>
      </c>
    </row>
    <row r="452" spans="1:34" x14ac:dyDescent="0.45">
      <c r="A452" s="47">
        <v>443</v>
      </c>
      <c r="B452" s="34">
        <f t="shared" si="170"/>
        <v>59749</v>
      </c>
      <c r="C452" s="150" t="e">
        <f t="shared" si="150"/>
        <v>#NUM!</v>
      </c>
      <c r="D452" s="142" t="e">
        <f t="shared" si="160"/>
        <v>#NUM!</v>
      </c>
      <c r="E452" s="142" t="e">
        <f t="shared" si="151"/>
        <v>#NUM!</v>
      </c>
      <c r="F452" s="143" t="e">
        <f t="shared" si="161"/>
        <v>#NUM!</v>
      </c>
      <c r="G452" s="127"/>
      <c r="H452" s="33">
        <v>443</v>
      </c>
      <c r="I452" s="34">
        <f t="shared" si="171"/>
        <v>59749</v>
      </c>
      <c r="J452" s="141" t="e">
        <f t="shared" si="152"/>
        <v>#NUM!</v>
      </c>
      <c r="K452" s="142" t="e">
        <f t="shared" si="162"/>
        <v>#NUM!</v>
      </c>
      <c r="L452" s="144" t="e">
        <f t="shared" si="153"/>
        <v>#NUM!</v>
      </c>
      <c r="M452" s="143" t="e">
        <f t="shared" si="163"/>
        <v>#NUM!</v>
      </c>
      <c r="O452" s="33">
        <v>443</v>
      </c>
      <c r="P452" s="34">
        <f t="shared" si="172"/>
        <v>59749</v>
      </c>
      <c r="Q452" s="141" t="e">
        <f t="shared" si="154"/>
        <v>#NUM!</v>
      </c>
      <c r="R452" s="142" t="e">
        <f t="shared" si="164"/>
        <v>#NUM!</v>
      </c>
      <c r="S452" s="144" t="e">
        <f t="shared" si="155"/>
        <v>#NUM!</v>
      </c>
      <c r="T452" s="143" t="e">
        <f t="shared" si="165"/>
        <v>#NUM!</v>
      </c>
      <c r="V452" s="33">
        <v>443</v>
      </c>
      <c r="W452" s="34">
        <f t="shared" si="173"/>
        <v>59749</v>
      </c>
      <c r="X452" s="141" t="e">
        <f t="shared" si="156"/>
        <v>#NUM!</v>
      </c>
      <c r="Y452" s="142" t="e">
        <f t="shared" si="166"/>
        <v>#NUM!</v>
      </c>
      <c r="Z452" s="144" t="e">
        <f t="shared" si="157"/>
        <v>#NUM!</v>
      </c>
      <c r="AA452" s="143" t="e">
        <f t="shared" si="167"/>
        <v>#NUM!</v>
      </c>
      <c r="AC452" s="33">
        <v>443</v>
      </c>
      <c r="AD452" s="34">
        <f t="shared" si="174"/>
        <v>59749</v>
      </c>
      <c r="AE452" s="141" t="e">
        <f t="shared" si="158"/>
        <v>#VALUE!</v>
      </c>
      <c r="AF452" s="142" t="e">
        <f t="shared" si="168"/>
        <v>#VALUE!</v>
      </c>
      <c r="AG452" s="144" t="e">
        <f t="shared" si="159"/>
        <v>#VALUE!</v>
      </c>
      <c r="AH452" s="143" t="e">
        <f t="shared" si="169"/>
        <v>#VALUE!</v>
      </c>
    </row>
    <row r="453" spans="1:34" ht="14.65" thickBot="1" x14ac:dyDescent="0.5">
      <c r="A453" s="750">
        <v>444</v>
      </c>
      <c r="B453" s="267">
        <f t="shared" si="170"/>
        <v>59780</v>
      </c>
      <c r="C453" s="151" t="e">
        <f t="shared" si="150"/>
        <v>#NUM!</v>
      </c>
      <c r="D453" s="146" t="e">
        <f t="shared" si="160"/>
        <v>#NUM!</v>
      </c>
      <c r="E453" s="146" t="e">
        <f t="shared" si="151"/>
        <v>#NUM!</v>
      </c>
      <c r="F453" s="147" t="e">
        <f t="shared" si="161"/>
        <v>#NUM!</v>
      </c>
      <c r="G453" s="127"/>
      <c r="H453" s="40">
        <v>444</v>
      </c>
      <c r="I453" s="267">
        <f t="shared" si="171"/>
        <v>59780</v>
      </c>
      <c r="J453" s="145" t="e">
        <f t="shared" si="152"/>
        <v>#NUM!</v>
      </c>
      <c r="K453" s="146" t="e">
        <f t="shared" si="162"/>
        <v>#NUM!</v>
      </c>
      <c r="L453" s="148" t="e">
        <f t="shared" si="153"/>
        <v>#NUM!</v>
      </c>
      <c r="M453" s="147" t="e">
        <f t="shared" si="163"/>
        <v>#NUM!</v>
      </c>
      <c r="O453" s="40">
        <v>444</v>
      </c>
      <c r="P453" s="267">
        <f t="shared" si="172"/>
        <v>59780</v>
      </c>
      <c r="Q453" s="145" t="e">
        <f t="shared" si="154"/>
        <v>#NUM!</v>
      </c>
      <c r="R453" s="146" t="e">
        <f t="shared" si="164"/>
        <v>#NUM!</v>
      </c>
      <c r="S453" s="148" t="e">
        <f t="shared" si="155"/>
        <v>#NUM!</v>
      </c>
      <c r="T453" s="147" t="e">
        <f t="shared" si="165"/>
        <v>#NUM!</v>
      </c>
      <c r="V453" s="40">
        <v>444</v>
      </c>
      <c r="W453" s="267">
        <f t="shared" si="173"/>
        <v>59780</v>
      </c>
      <c r="X453" s="145" t="e">
        <f t="shared" si="156"/>
        <v>#NUM!</v>
      </c>
      <c r="Y453" s="146" t="e">
        <f t="shared" si="166"/>
        <v>#NUM!</v>
      </c>
      <c r="Z453" s="148" t="e">
        <f t="shared" si="157"/>
        <v>#NUM!</v>
      </c>
      <c r="AA453" s="147" t="e">
        <f t="shared" si="167"/>
        <v>#NUM!</v>
      </c>
      <c r="AC453" s="40">
        <v>444</v>
      </c>
      <c r="AD453" s="267">
        <f t="shared" si="174"/>
        <v>59780</v>
      </c>
      <c r="AE453" s="145" t="e">
        <f t="shared" si="158"/>
        <v>#VALUE!</v>
      </c>
      <c r="AF453" s="146" t="e">
        <f t="shared" si="168"/>
        <v>#VALUE!</v>
      </c>
      <c r="AG453" s="148" t="e">
        <f t="shared" si="159"/>
        <v>#VALUE!</v>
      </c>
      <c r="AH453" s="147" t="e">
        <f t="shared" si="169"/>
        <v>#VALUE!</v>
      </c>
    </row>
    <row r="454" spans="1:34" x14ac:dyDescent="0.45">
      <c r="A454" s="47">
        <v>445</v>
      </c>
      <c r="B454" s="34">
        <f t="shared" si="170"/>
        <v>59810</v>
      </c>
      <c r="C454" s="152" t="e">
        <f t="shared" si="150"/>
        <v>#NUM!</v>
      </c>
      <c r="D454" s="138" t="e">
        <f t="shared" si="160"/>
        <v>#NUM!</v>
      </c>
      <c r="E454" s="138" t="e">
        <f t="shared" si="151"/>
        <v>#NUM!</v>
      </c>
      <c r="F454" s="139" t="e">
        <f t="shared" si="161"/>
        <v>#NUM!</v>
      </c>
      <c r="G454" s="127"/>
      <c r="H454" s="26">
        <v>445</v>
      </c>
      <c r="I454" s="34">
        <f t="shared" si="171"/>
        <v>59810</v>
      </c>
      <c r="J454" s="137" t="e">
        <f t="shared" si="152"/>
        <v>#NUM!</v>
      </c>
      <c r="K454" s="138" t="e">
        <f t="shared" si="162"/>
        <v>#NUM!</v>
      </c>
      <c r="L454" s="140" t="e">
        <f t="shared" si="153"/>
        <v>#NUM!</v>
      </c>
      <c r="M454" s="139" t="e">
        <f t="shared" si="163"/>
        <v>#NUM!</v>
      </c>
      <c r="O454" s="26">
        <v>445</v>
      </c>
      <c r="P454" s="34">
        <f t="shared" si="172"/>
        <v>59810</v>
      </c>
      <c r="Q454" s="137" t="e">
        <f t="shared" si="154"/>
        <v>#NUM!</v>
      </c>
      <c r="R454" s="138" t="e">
        <f t="shared" si="164"/>
        <v>#NUM!</v>
      </c>
      <c r="S454" s="140" t="e">
        <f t="shared" si="155"/>
        <v>#NUM!</v>
      </c>
      <c r="T454" s="139" t="e">
        <f t="shared" si="165"/>
        <v>#NUM!</v>
      </c>
      <c r="V454" s="26">
        <v>445</v>
      </c>
      <c r="W454" s="34">
        <f t="shared" si="173"/>
        <v>59810</v>
      </c>
      <c r="X454" s="137" t="e">
        <f t="shared" si="156"/>
        <v>#NUM!</v>
      </c>
      <c r="Y454" s="138" t="e">
        <f t="shared" si="166"/>
        <v>#NUM!</v>
      </c>
      <c r="Z454" s="140" t="e">
        <f t="shared" si="157"/>
        <v>#NUM!</v>
      </c>
      <c r="AA454" s="139" t="e">
        <f t="shared" si="167"/>
        <v>#NUM!</v>
      </c>
      <c r="AC454" s="26">
        <v>445</v>
      </c>
      <c r="AD454" s="34">
        <f t="shared" si="174"/>
        <v>59810</v>
      </c>
      <c r="AE454" s="137" t="e">
        <f t="shared" si="158"/>
        <v>#VALUE!</v>
      </c>
      <c r="AF454" s="138" t="e">
        <f t="shared" si="168"/>
        <v>#VALUE!</v>
      </c>
      <c r="AG454" s="140" t="e">
        <f t="shared" si="159"/>
        <v>#VALUE!</v>
      </c>
      <c r="AH454" s="139" t="e">
        <f t="shared" si="169"/>
        <v>#VALUE!</v>
      </c>
    </row>
    <row r="455" spans="1:34" x14ac:dyDescent="0.45">
      <c r="A455" s="47">
        <v>446</v>
      </c>
      <c r="B455" s="34">
        <f t="shared" si="170"/>
        <v>59841</v>
      </c>
      <c r="C455" s="150" t="e">
        <f t="shared" si="150"/>
        <v>#NUM!</v>
      </c>
      <c r="D455" s="142" t="e">
        <f t="shared" si="160"/>
        <v>#NUM!</v>
      </c>
      <c r="E455" s="142" t="e">
        <f t="shared" si="151"/>
        <v>#NUM!</v>
      </c>
      <c r="F455" s="143" t="e">
        <f t="shared" si="161"/>
        <v>#NUM!</v>
      </c>
      <c r="G455" s="127"/>
      <c r="H455" s="33">
        <v>446</v>
      </c>
      <c r="I455" s="34">
        <f t="shared" si="171"/>
        <v>59841</v>
      </c>
      <c r="J455" s="141" t="e">
        <f t="shared" si="152"/>
        <v>#NUM!</v>
      </c>
      <c r="K455" s="142" t="e">
        <f t="shared" si="162"/>
        <v>#NUM!</v>
      </c>
      <c r="L455" s="144" t="e">
        <f t="shared" si="153"/>
        <v>#NUM!</v>
      </c>
      <c r="M455" s="143" t="e">
        <f t="shared" si="163"/>
        <v>#NUM!</v>
      </c>
      <c r="O455" s="33">
        <v>446</v>
      </c>
      <c r="P455" s="34">
        <f t="shared" si="172"/>
        <v>59841</v>
      </c>
      <c r="Q455" s="141" t="e">
        <f t="shared" si="154"/>
        <v>#NUM!</v>
      </c>
      <c r="R455" s="142" t="e">
        <f t="shared" si="164"/>
        <v>#NUM!</v>
      </c>
      <c r="S455" s="144" t="e">
        <f t="shared" si="155"/>
        <v>#NUM!</v>
      </c>
      <c r="T455" s="143" t="e">
        <f t="shared" si="165"/>
        <v>#NUM!</v>
      </c>
      <c r="V455" s="33">
        <v>446</v>
      </c>
      <c r="W455" s="34">
        <f t="shared" si="173"/>
        <v>59841</v>
      </c>
      <c r="X455" s="141" t="e">
        <f t="shared" si="156"/>
        <v>#NUM!</v>
      </c>
      <c r="Y455" s="142" t="e">
        <f t="shared" si="166"/>
        <v>#NUM!</v>
      </c>
      <c r="Z455" s="144" t="e">
        <f t="shared" si="157"/>
        <v>#NUM!</v>
      </c>
      <c r="AA455" s="143" t="e">
        <f t="shared" si="167"/>
        <v>#NUM!</v>
      </c>
      <c r="AC455" s="33">
        <v>446</v>
      </c>
      <c r="AD455" s="34">
        <f t="shared" si="174"/>
        <v>59841</v>
      </c>
      <c r="AE455" s="141" t="e">
        <f t="shared" si="158"/>
        <v>#VALUE!</v>
      </c>
      <c r="AF455" s="142" t="e">
        <f t="shared" si="168"/>
        <v>#VALUE!</v>
      </c>
      <c r="AG455" s="144" t="e">
        <f t="shared" si="159"/>
        <v>#VALUE!</v>
      </c>
      <c r="AH455" s="143" t="e">
        <f t="shared" si="169"/>
        <v>#VALUE!</v>
      </c>
    </row>
    <row r="456" spans="1:34" x14ac:dyDescent="0.45">
      <c r="A456" s="47">
        <v>447</v>
      </c>
      <c r="B456" s="34">
        <f t="shared" si="170"/>
        <v>59871</v>
      </c>
      <c r="C456" s="150" t="e">
        <f t="shared" si="150"/>
        <v>#NUM!</v>
      </c>
      <c r="D456" s="142" t="e">
        <f t="shared" si="160"/>
        <v>#NUM!</v>
      </c>
      <c r="E456" s="142" t="e">
        <f t="shared" si="151"/>
        <v>#NUM!</v>
      </c>
      <c r="F456" s="143" t="e">
        <f t="shared" si="161"/>
        <v>#NUM!</v>
      </c>
      <c r="G456" s="127"/>
      <c r="H456" s="33">
        <v>447</v>
      </c>
      <c r="I456" s="34">
        <f t="shared" si="171"/>
        <v>59871</v>
      </c>
      <c r="J456" s="141" t="e">
        <f t="shared" si="152"/>
        <v>#NUM!</v>
      </c>
      <c r="K456" s="142" t="e">
        <f t="shared" si="162"/>
        <v>#NUM!</v>
      </c>
      <c r="L456" s="144" t="e">
        <f t="shared" si="153"/>
        <v>#NUM!</v>
      </c>
      <c r="M456" s="143" t="e">
        <f t="shared" si="163"/>
        <v>#NUM!</v>
      </c>
      <c r="O456" s="33">
        <v>447</v>
      </c>
      <c r="P456" s="34">
        <f t="shared" si="172"/>
        <v>59871</v>
      </c>
      <c r="Q456" s="141" t="e">
        <f t="shared" si="154"/>
        <v>#NUM!</v>
      </c>
      <c r="R456" s="142" t="e">
        <f t="shared" si="164"/>
        <v>#NUM!</v>
      </c>
      <c r="S456" s="144" t="e">
        <f t="shared" si="155"/>
        <v>#NUM!</v>
      </c>
      <c r="T456" s="143" t="e">
        <f t="shared" si="165"/>
        <v>#NUM!</v>
      </c>
      <c r="V456" s="33">
        <v>447</v>
      </c>
      <c r="W456" s="34">
        <f t="shared" si="173"/>
        <v>59871</v>
      </c>
      <c r="X456" s="141" t="e">
        <f t="shared" si="156"/>
        <v>#NUM!</v>
      </c>
      <c r="Y456" s="142" t="e">
        <f t="shared" si="166"/>
        <v>#NUM!</v>
      </c>
      <c r="Z456" s="144" t="e">
        <f t="shared" si="157"/>
        <v>#NUM!</v>
      </c>
      <c r="AA456" s="143" t="e">
        <f t="shared" si="167"/>
        <v>#NUM!</v>
      </c>
      <c r="AC456" s="33">
        <v>447</v>
      </c>
      <c r="AD456" s="34">
        <f t="shared" si="174"/>
        <v>59871</v>
      </c>
      <c r="AE456" s="141" t="e">
        <f t="shared" si="158"/>
        <v>#VALUE!</v>
      </c>
      <c r="AF456" s="142" t="e">
        <f t="shared" si="168"/>
        <v>#VALUE!</v>
      </c>
      <c r="AG456" s="144" t="e">
        <f t="shared" si="159"/>
        <v>#VALUE!</v>
      </c>
      <c r="AH456" s="143" t="e">
        <f t="shared" si="169"/>
        <v>#VALUE!</v>
      </c>
    </row>
    <row r="457" spans="1:34" x14ac:dyDescent="0.45">
      <c r="A457" s="47">
        <v>448</v>
      </c>
      <c r="B457" s="34">
        <f t="shared" si="170"/>
        <v>59902</v>
      </c>
      <c r="C457" s="150" t="e">
        <f t="shared" si="150"/>
        <v>#NUM!</v>
      </c>
      <c r="D457" s="142" t="e">
        <f t="shared" si="160"/>
        <v>#NUM!</v>
      </c>
      <c r="E457" s="142" t="e">
        <f t="shared" si="151"/>
        <v>#NUM!</v>
      </c>
      <c r="F457" s="143" t="e">
        <f t="shared" si="161"/>
        <v>#NUM!</v>
      </c>
      <c r="G457" s="127"/>
      <c r="H457" s="33">
        <v>448</v>
      </c>
      <c r="I457" s="34">
        <f t="shared" si="171"/>
        <v>59902</v>
      </c>
      <c r="J457" s="141" t="e">
        <f t="shared" si="152"/>
        <v>#NUM!</v>
      </c>
      <c r="K457" s="142" t="e">
        <f t="shared" si="162"/>
        <v>#NUM!</v>
      </c>
      <c r="L457" s="144" t="e">
        <f t="shared" si="153"/>
        <v>#NUM!</v>
      </c>
      <c r="M457" s="143" t="e">
        <f t="shared" si="163"/>
        <v>#NUM!</v>
      </c>
      <c r="O457" s="33">
        <v>448</v>
      </c>
      <c r="P457" s="34">
        <f t="shared" si="172"/>
        <v>59902</v>
      </c>
      <c r="Q457" s="141" t="e">
        <f t="shared" si="154"/>
        <v>#NUM!</v>
      </c>
      <c r="R457" s="142" t="e">
        <f t="shared" si="164"/>
        <v>#NUM!</v>
      </c>
      <c r="S457" s="144" t="e">
        <f t="shared" si="155"/>
        <v>#NUM!</v>
      </c>
      <c r="T457" s="143" t="e">
        <f t="shared" si="165"/>
        <v>#NUM!</v>
      </c>
      <c r="V457" s="33">
        <v>448</v>
      </c>
      <c r="W457" s="34">
        <f t="shared" si="173"/>
        <v>59902</v>
      </c>
      <c r="X457" s="141" t="e">
        <f t="shared" si="156"/>
        <v>#NUM!</v>
      </c>
      <c r="Y457" s="142" t="e">
        <f t="shared" si="166"/>
        <v>#NUM!</v>
      </c>
      <c r="Z457" s="144" t="e">
        <f t="shared" si="157"/>
        <v>#NUM!</v>
      </c>
      <c r="AA457" s="143" t="e">
        <f t="shared" si="167"/>
        <v>#NUM!</v>
      </c>
      <c r="AC457" s="33">
        <v>448</v>
      </c>
      <c r="AD457" s="34">
        <f t="shared" si="174"/>
        <v>59902</v>
      </c>
      <c r="AE457" s="141" t="e">
        <f t="shared" si="158"/>
        <v>#VALUE!</v>
      </c>
      <c r="AF457" s="142" t="e">
        <f t="shared" si="168"/>
        <v>#VALUE!</v>
      </c>
      <c r="AG457" s="144" t="e">
        <f t="shared" si="159"/>
        <v>#VALUE!</v>
      </c>
      <c r="AH457" s="143" t="e">
        <f t="shared" si="169"/>
        <v>#VALUE!</v>
      </c>
    </row>
    <row r="458" spans="1:34" x14ac:dyDescent="0.45">
      <c r="A458" s="47">
        <v>449</v>
      </c>
      <c r="B458" s="34">
        <f t="shared" si="170"/>
        <v>59933</v>
      </c>
      <c r="C458" s="150" t="e">
        <f t="shared" ref="C458:C489" si="175">C457-D458</f>
        <v>#NUM!</v>
      </c>
      <c r="D458" s="142" t="e">
        <f t="shared" si="160"/>
        <v>#NUM!</v>
      </c>
      <c r="E458" s="142" t="e">
        <f t="shared" ref="E458:E489" si="176">F458-D458</f>
        <v>#NUM!</v>
      </c>
      <c r="F458" s="143" t="e">
        <f t="shared" si="161"/>
        <v>#NUM!</v>
      </c>
      <c r="G458" s="127"/>
      <c r="H458" s="33">
        <v>449</v>
      </c>
      <c r="I458" s="34">
        <f t="shared" si="171"/>
        <v>59933</v>
      </c>
      <c r="J458" s="141" t="e">
        <f t="shared" ref="J458:J489" si="177">J457-K458</f>
        <v>#NUM!</v>
      </c>
      <c r="K458" s="142" t="e">
        <f t="shared" si="162"/>
        <v>#NUM!</v>
      </c>
      <c r="L458" s="144" t="e">
        <f t="shared" ref="L458:L489" si="178">M458-K458</f>
        <v>#NUM!</v>
      </c>
      <c r="M458" s="143" t="e">
        <f t="shared" si="163"/>
        <v>#NUM!</v>
      </c>
      <c r="O458" s="33">
        <v>449</v>
      </c>
      <c r="P458" s="34">
        <f t="shared" si="172"/>
        <v>59933</v>
      </c>
      <c r="Q458" s="141" t="e">
        <f t="shared" ref="Q458:Q489" si="179">Q457-R458</f>
        <v>#NUM!</v>
      </c>
      <c r="R458" s="142" t="e">
        <f t="shared" si="164"/>
        <v>#NUM!</v>
      </c>
      <c r="S458" s="144" t="e">
        <f t="shared" ref="S458:S489" si="180">T458-R458</f>
        <v>#NUM!</v>
      </c>
      <c r="T458" s="143" t="e">
        <f t="shared" si="165"/>
        <v>#NUM!</v>
      </c>
      <c r="V458" s="33">
        <v>449</v>
      </c>
      <c r="W458" s="34">
        <f t="shared" si="173"/>
        <v>59933</v>
      </c>
      <c r="X458" s="141" t="e">
        <f t="shared" ref="X458:X489" si="181">X457-Y458</f>
        <v>#NUM!</v>
      </c>
      <c r="Y458" s="142" t="e">
        <f t="shared" si="166"/>
        <v>#NUM!</v>
      </c>
      <c r="Z458" s="144" t="e">
        <f t="shared" ref="Z458:Z489" si="182">AA458-Y458</f>
        <v>#NUM!</v>
      </c>
      <c r="AA458" s="143" t="e">
        <f t="shared" si="167"/>
        <v>#NUM!</v>
      </c>
      <c r="AC458" s="33">
        <v>449</v>
      </c>
      <c r="AD458" s="34">
        <f t="shared" si="174"/>
        <v>59933</v>
      </c>
      <c r="AE458" s="141" t="e">
        <f t="shared" ref="AE458:AE489" si="183">AE457-AF458</f>
        <v>#VALUE!</v>
      </c>
      <c r="AF458" s="142" t="e">
        <f t="shared" si="168"/>
        <v>#VALUE!</v>
      </c>
      <c r="AG458" s="144" t="e">
        <f t="shared" ref="AG458:AG489" si="184">AH458-AF458</f>
        <v>#VALUE!</v>
      </c>
      <c r="AH458" s="143" t="e">
        <f t="shared" si="169"/>
        <v>#VALUE!</v>
      </c>
    </row>
    <row r="459" spans="1:34" x14ac:dyDescent="0.45">
      <c r="A459" s="47">
        <v>450</v>
      </c>
      <c r="B459" s="34">
        <f t="shared" si="170"/>
        <v>59962</v>
      </c>
      <c r="C459" s="150" t="e">
        <f t="shared" si="175"/>
        <v>#NUM!</v>
      </c>
      <c r="D459" s="142" t="e">
        <f t="shared" ref="D459:D489" si="185">IF(D$5="I/O",0,IF(AND(D$6&gt;0,A459/12&lt;=D$6),0,-PPMT(C$3/12,(A459-D$6*12),D$3*D$5,C$2)))</f>
        <v>#NUM!</v>
      </c>
      <c r="E459" s="142" t="e">
        <f t="shared" si="176"/>
        <v>#NUM!</v>
      </c>
      <c r="F459" s="143" t="e">
        <f t="shared" ref="F459:F489" si="186">IF(AND($D$6&gt;0,A459/12&lt;=$D$6),$C$2*($C$3/12),$D$2)</f>
        <v>#NUM!</v>
      </c>
      <c r="G459" s="127"/>
      <c r="H459" s="33">
        <v>450</v>
      </c>
      <c r="I459" s="34">
        <f t="shared" si="171"/>
        <v>59962</v>
      </c>
      <c r="J459" s="141" t="e">
        <f t="shared" si="177"/>
        <v>#NUM!</v>
      </c>
      <c r="K459" s="142" t="e">
        <f t="shared" ref="K459:K489" si="187">IF(K$5="I/O",0,IF(AND(K$6&gt;0,H459/12&lt;=K$6),0,-PPMT(J$3/12,(H459-K$6*12),K$3*K$5,J$2)))</f>
        <v>#NUM!</v>
      </c>
      <c r="L459" s="144" t="e">
        <f t="shared" si="178"/>
        <v>#NUM!</v>
      </c>
      <c r="M459" s="143" t="e">
        <f t="shared" ref="M459:M489" si="188">IF(AND(K$6&gt;0,H459/12&lt;=K$6),J$2*(J$3/12),K$2)</f>
        <v>#NUM!</v>
      </c>
      <c r="O459" s="33">
        <v>450</v>
      </c>
      <c r="P459" s="34">
        <f t="shared" si="172"/>
        <v>59962</v>
      </c>
      <c r="Q459" s="141" t="e">
        <f t="shared" si="179"/>
        <v>#NUM!</v>
      </c>
      <c r="R459" s="142" t="e">
        <f t="shared" ref="R459:R489" si="189">IF(R$5="I/O",0,IF(AND(R$6&gt;0,O459/12&lt;=R$6),0,-PPMT(Q$3/12,(O459-R$6*12),R$3*R$5,Q$2)))</f>
        <v>#NUM!</v>
      </c>
      <c r="S459" s="144" t="e">
        <f t="shared" si="180"/>
        <v>#NUM!</v>
      </c>
      <c r="T459" s="143" t="e">
        <f t="shared" ref="T459:T489" si="190">IF(AND(R$6&gt;0,O459/12&lt;=R$6),Q$2*(Q$3/12),R$2)</f>
        <v>#NUM!</v>
      </c>
      <c r="V459" s="33">
        <v>450</v>
      </c>
      <c r="W459" s="34">
        <f t="shared" si="173"/>
        <v>59962</v>
      </c>
      <c r="X459" s="141" t="e">
        <f t="shared" si="181"/>
        <v>#NUM!</v>
      </c>
      <c r="Y459" s="142" t="e">
        <f t="shared" ref="Y459:Y489" si="191">IF(Y$5="I/O",0,IF(AND(Y$6&gt;0,V459/12&lt;=Y$6),0,-PPMT(X$3/12,(V459-Y$6*12),Y$3*Y$5,X$2)))</f>
        <v>#NUM!</v>
      </c>
      <c r="Z459" s="144" t="e">
        <f t="shared" si="182"/>
        <v>#NUM!</v>
      </c>
      <c r="AA459" s="143" t="e">
        <f t="shared" ref="AA459:AA489" si="192">IF(AND(Y$6&gt;0,V459/12&lt;=Y$6),X$2*(X$3/12),Y$2)</f>
        <v>#NUM!</v>
      </c>
      <c r="AC459" s="33">
        <v>450</v>
      </c>
      <c r="AD459" s="34">
        <f t="shared" si="174"/>
        <v>59962</v>
      </c>
      <c r="AE459" s="141" t="e">
        <f t="shared" si="183"/>
        <v>#VALUE!</v>
      </c>
      <c r="AF459" s="142" t="e">
        <f t="shared" ref="AF459:AF489" si="193">IF(AF$5="I/O",0,IF(AND(AF$6&gt;0,AC459/12&lt;=AF$6),0,-PPMT(AE$3/12,(AC459-AF$6*12),AF$3*AF$5,AE$2)))</f>
        <v>#VALUE!</v>
      </c>
      <c r="AG459" s="144" t="e">
        <f t="shared" si="184"/>
        <v>#VALUE!</v>
      </c>
      <c r="AH459" s="143" t="e">
        <f t="shared" ref="AH459:AH489" si="194">IF(AND(AF$6&gt;0,AC459/12&lt;=AF$6),AE$2*(AE$3/12),AF$2)</f>
        <v>#VALUE!</v>
      </c>
    </row>
    <row r="460" spans="1:34" x14ac:dyDescent="0.45">
      <c r="A460" s="47">
        <v>451</v>
      </c>
      <c r="B460" s="34">
        <f t="shared" si="170"/>
        <v>59993</v>
      </c>
      <c r="C460" s="150" t="e">
        <f t="shared" si="175"/>
        <v>#NUM!</v>
      </c>
      <c r="D460" s="142" t="e">
        <f t="shared" si="185"/>
        <v>#NUM!</v>
      </c>
      <c r="E460" s="142" t="e">
        <f t="shared" si="176"/>
        <v>#NUM!</v>
      </c>
      <c r="F460" s="143" t="e">
        <f t="shared" si="186"/>
        <v>#NUM!</v>
      </c>
      <c r="G460" s="127"/>
      <c r="H460" s="33">
        <v>451</v>
      </c>
      <c r="I460" s="34">
        <f t="shared" si="171"/>
        <v>59993</v>
      </c>
      <c r="J460" s="141" t="e">
        <f t="shared" si="177"/>
        <v>#NUM!</v>
      </c>
      <c r="K460" s="142" t="e">
        <f t="shared" si="187"/>
        <v>#NUM!</v>
      </c>
      <c r="L460" s="144" t="e">
        <f t="shared" si="178"/>
        <v>#NUM!</v>
      </c>
      <c r="M460" s="143" t="e">
        <f t="shared" si="188"/>
        <v>#NUM!</v>
      </c>
      <c r="O460" s="33">
        <v>451</v>
      </c>
      <c r="P460" s="34">
        <f t="shared" si="172"/>
        <v>59993</v>
      </c>
      <c r="Q460" s="141" t="e">
        <f t="shared" si="179"/>
        <v>#NUM!</v>
      </c>
      <c r="R460" s="142" t="e">
        <f t="shared" si="189"/>
        <v>#NUM!</v>
      </c>
      <c r="S460" s="144" t="e">
        <f t="shared" si="180"/>
        <v>#NUM!</v>
      </c>
      <c r="T460" s="143" t="e">
        <f t="shared" si="190"/>
        <v>#NUM!</v>
      </c>
      <c r="V460" s="33">
        <v>451</v>
      </c>
      <c r="W460" s="34">
        <f t="shared" si="173"/>
        <v>59993</v>
      </c>
      <c r="X460" s="141" t="e">
        <f t="shared" si="181"/>
        <v>#NUM!</v>
      </c>
      <c r="Y460" s="142" t="e">
        <f t="shared" si="191"/>
        <v>#NUM!</v>
      </c>
      <c r="Z460" s="144" t="e">
        <f t="shared" si="182"/>
        <v>#NUM!</v>
      </c>
      <c r="AA460" s="143" t="e">
        <f t="shared" si="192"/>
        <v>#NUM!</v>
      </c>
      <c r="AC460" s="33">
        <v>451</v>
      </c>
      <c r="AD460" s="34">
        <f t="shared" si="174"/>
        <v>59993</v>
      </c>
      <c r="AE460" s="141" t="e">
        <f t="shared" si="183"/>
        <v>#VALUE!</v>
      </c>
      <c r="AF460" s="142" t="e">
        <f t="shared" si="193"/>
        <v>#VALUE!</v>
      </c>
      <c r="AG460" s="144" t="e">
        <f t="shared" si="184"/>
        <v>#VALUE!</v>
      </c>
      <c r="AH460" s="143" t="e">
        <f t="shared" si="194"/>
        <v>#VALUE!</v>
      </c>
    </row>
    <row r="461" spans="1:34" x14ac:dyDescent="0.45">
      <c r="A461" s="47">
        <v>452</v>
      </c>
      <c r="B461" s="34">
        <f t="shared" ref="B461:B489" si="195">EDATE(B460,1)</f>
        <v>60023</v>
      </c>
      <c r="C461" s="150" t="e">
        <f t="shared" si="175"/>
        <v>#NUM!</v>
      </c>
      <c r="D461" s="142" t="e">
        <f t="shared" si="185"/>
        <v>#NUM!</v>
      </c>
      <c r="E461" s="142" t="e">
        <f t="shared" si="176"/>
        <v>#NUM!</v>
      </c>
      <c r="F461" s="143" t="e">
        <f t="shared" si="186"/>
        <v>#NUM!</v>
      </c>
      <c r="G461" s="127"/>
      <c r="H461" s="33">
        <v>452</v>
      </c>
      <c r="I461" s="34">
        <f t="shared" ref="I461:I489" si="196">EDATE(I460,1)</f>
        <v>60023</v>
      </c>
      <c r="J461" s="141" t="e">
        <f t="shared" si="177"/>
        <v>#NUM!</v>
      </c>
      <c r="K461" s="142" t="e">
        <f t="shared" si="187"/>
        <v>#NUM!</v>
      </c>
      <c r="L461" s="144" t="e">
        <f t="shared" si="178"/>
        <v>#NUM!</v>
      </c>
      <c r="M461" s="143" t="e">
        <f t="shared" si="188"/>
        <v>#NUM!</v>
      </c>
      <c r="O461" s="33">
        <v>452</v>
      </c>
      <c r="P461" s="34">
        <f t="shared" ref="P461:P489" si="197">EDATE(P460,1)</f>
        <v>60023</v>
      </c>
      <c r="Q461" s="141" t="e">
        <f t="shared" si="179"/>
        <v>#NUM!</v>
      </c>
      <c r="R461" s="142" t="e">
        <f t="shared" si="189"/>
        <v>#NUM!</v>
      </c>
      <c r="S461" s="144" t="e">
        <f t="shared" si="180"/>
        <v>#NUM!</v>
      </c>
      <c r="T461" s="143" t="e">
        <f t="shared" si="190"/>
        <v>#NUM!</v>
      </c>
      <c r="V461" s="33">
        <v>452</v>
      </c>
      <c r="W461" s="34">
        <f t="shared" ref="W461:W489" si="198">EDATE(W460,1)</f>
        <v>60023</v>
      </c>
      <c r="X461" s="141" t="e">
        <f t="shared" si="181"/>
        <v>#NUM!</v>
      </c>
      <c r="Y461" s="142" t="e">
        <f t="shared" si="191"/>
        <v>#NUM!</v>
      </c>
      <c r="Z461" s="144" t="e">
        <f t="shared" si="182"/>
        <v>#NUM!</v>
      </c>
      <c r="AA461" s="143" t="e">
        <f t="shared" si="192"/>
        <v>#NUM!</v>
      </c>
      <c r="AC461" s="33">
        <v>452</v>
      </c>
      <c r="AD461" s="34">
        <f t="shared" ref="AD461:AD489" si="199">EDATE(AD460,1)</f>
        <v>60023</v>
      </c>
      <c r="AE461" s="141" t="e">
        <f t="shared" si="183"/>
        <v>#VALUE!</v>
      </c>
      <c r="AF461" s="142" t="e">
        <f t="shared" si="193"/>
        <v>#VALUE!</v>
      </c>
      <c r="AG461" s="144" t="e">
        <f t="shared" si="184"/>
        <v>#VALUE!</v>
      </c>
      <c r="AH461" s="143" t="e">
        <f t="shared" si="194"/>
        <v>#VALUE!</v>
      </c>
    </row>
    <row r="462" spans="1:34" x14ac:dyDescent="0.45">
      <c r="A462" s="47">
        <v>453</v>
      </c>
      <c r="B462" s="34">
        <f t="shared" si="195"/>
        <v>60054</v>
      </c>
      <c r="C462" s="150" t="e">
        <f t="shared" si="175"/>
        <v>#NUM!</v>
      </c>
      <c r="D462" s="142" t="e">
        <f t="shared" si="185"/>
        <v>#NUM!</v>
      </c>
      <c r="E462" s="142" t="e">
        <f t="shared" si="176"/>
        <v>#NUM!</v>
      </c>
      <c r="F462" s="143" t="e">
        <f t="shared" si="186"/>
        <v>#NUM!</v>
      </c>
      <c r="G462" s="127"/>
      <c r="H462" s="33">
        <v>453</v>
      </c>
      <c r="I462" s="34">
        <f t="shared" si="196"/>
        <v>60054</v>
      </c>
      <c r="J462" s="141" t="e">
        <f t="shared" si="177"/>
        <v>#NUM!</v>
      </c>
      <c r="K462" s="142" t="e">
        <f t="shared" si="187"/>
        <v>#NUM!</v>
      </c>
      <c r="L462" s="144" t="e">
        <f t="shared" si="178"/>
        <v>#NUM!</v>
      </c>
      <c r="M462" s="143" t="e">
        <f t="shared" si="188"/>
        <v>#NUM!</v>
      </c>
      <c r="O462" s="33">
        <v>453</v>
      </c>
      <c r="P462" s="34">
        <f t="shared" si="197"/>
        <v>60054</v>
      </c>
      <c r="Q462" s="141" t="e">
        <f t="shared" si="179"/>
        <v>#NUM!</v>
      </c>
      <c r="R462" s="142" t="e">
        <f t="shared" si="189"/>
        <v>#NUM!</v>
      </c>
      <c r="S462" s="144" t="e">
        <f t="shared" si="180"/>
        <v>#NUM!</v>
      </c>
      <c r="T462" s="143" t="e">
        <f t="shared" si="190"/>
        <v>#NUM!</v>
      </c>
      <c r="V462" s="33">
        <v>453</v>
      </c>
      <c r="W462" s="34">
        <f t="shared" si="198"/>
        <v>60054</v>
      </c>
      <c r="X462" s="141" t="e">
        <f t="shared" si="181"/>
        <v>#NUM!</v>
      </c>
      <c r="Y462" s="142" t="e">
        <f t="shared" si="191"/>
        <v>#NUM!</v>
      </c>
      <c r="Z462" s="144" t="e">
        <f t="shared" si="182"/>
        <v>#NUM!</v>
      </c>
      <c r="AA462" s="143" t="e">
        <f t="shared" si="192"/>
        <v>#NUM!</v>
      </c>
      <c r="AC462" s="33">
        <v>453</v>
      </c>
      <c r="AD462" s="34">
        <f t="shared" si="199"/>
        <v>60054</v>
      </c>
      <c r="AE462" s="141" t="e">
        <f t="shared" si="183"/>
        <v>#VALUE!</v>
      </c>
      <c r="AF462" s="142" t="e">
        <f t="shared" si="193"/>
        <v>#VALUE!</v>
      </c>
      <c r="AG462" s="144" t="e">
        <f t="shared" si="184"/>
        <v>#VALUE!</v>
      </c>
      <c r="AH462" s="143" t="e">
        <f t="shared" si="194"/>
        <v>#VALUE!</v>
      </c>
    </row>
    <row r="463" spans="1:34" x14ac:dyDescent="0.45">
      <c r="A463" s="47">
        <v>454</v>
      </c>
      <c r="B463" s="34">
        <f t="shared" si="195"/>
        <v>60084</v>
      </c>
      <c r="C463" s="150" t="e">
        <f t="shared" si="175"/>
        <v>#NUM!</v>
      </c>
      <c r="D463" s="142" t="e">
        <f t="shared" si="185"/>
        <v>#NUM!</v>
      </c>
      <c r="E463" s="142" t="e">
        <f t="shared" si="176"/>
        <v>#NUM!</v>
      </c>
      <c r="F463" s="143" t="e">
        <f t="shared" si="186"/>
        <v>#NUM!</v>
      </c>
      <c r="G463" s="127"/>
      <c r="H463" s="33">
        <v>454</v>
      </c>
      <c r="I463" s="34">
        <f t="shared" si="196"/>
        <v>60084</v>
      </c>
      <c r="J463" s="141" t="e">
        <f t="shared" si="177"/>
        <v>#NUM!</v>
      </c>
      <c r="K463" s="142" t="e">
        <f t="shared" si="187"/>
        <v>#NUM!</v>
      </c>
      <c r="L463" s="144" t="e">
        <f t="shared" si="178"/>
        <v>#NUM!</v>
      </c>
      <c r="M463" s="143" t="e">
        <f t="shared" si="188"/>
        <v>#NUM!</v>
      </c>
      <c r="O463" s="33">
        <v>454</v>
      </c>
      <c r="P463" s="34">
        <f t="shared" si="197"/>
        <v>60084</v>
      </c>
      <c r="Q463" s="141" t="e">
        <f t="shared" si="179"/>
        <v>#NUM!</v>
      </c>
      <c r="R463" s="142" t="e">
        <f t="shared" si="189"/>
        <v>#NUM!</v>
      </c>
      <c r="S463" s="144" t="e">
        <f t="shared" si="180"/>
        <v>#NUM!</v>
      </c>
      <c r="T463" s="143" t="e">
        <f t="shared" si="190"/>
        <v>#NUM!</v>
      </c>
      <c r="V463" s="33">
        <v>454</v>
      </c>
      <c r="W463" s="34">
        <f t="shared" si="198"/>
        <v>60084</v>
      </c>
      <c r="X463" s="141" t="e">
        <f t="shared" si="181"/>
        <v>#NUM!</v>
      </c>
      <c r="Y463" s="142" t="e">
        <f t="shared" si="191"/>
        <v>#NUM!</v>
      </c>
      <c r="Z463" s="144" t="e">
        <f t="shared" si="182"/>
        <v>#NUM!</v>
      </c>
      <c r="AA463" s="143" t="e">
        <f t="shared" si="192"/>
        <v>#NUM!</v>
      </c>
      <c r="AC463" s="33">
        <v>454</v>
      </c>
      <c r="AD463" s="34">
        <f t="shared" si="199"/>
        <v>60084</v>
      </c>
      <c r="AE463" s="141" t="e">
        <f t="shared" si="183"/>
        <v>#VALUE!</v>
      </c>
      <c r="AF463" s="142" t="e">
        <f t="shared" si="193"/>
        <v>#VALUE!</v>
      </c>
      <c r="AG463" s="144" t="e">
        <f t="shared" si="184"/>
        <v>#VALUE!</v>
      </c>
      <c r="AH463" s="143" t="e">
        <f t="shared" si="194"/>
        <v>#VALUE!</v>
      </c>
    </row>
    <row r="464" spans="1:34" x14ac:dyDescent="0.45">
      <c r="A464" s="47">
        <v>455</v>
      </c>
      <c r="B464" s="34">
        <f t="shared" si="195"/>
        <v>60115</v>
      </c>
      <c r="C464" s="150" t="e">
        <f t="shared" si="175"/>
        <v>#NUM!</v>
      </c>
      <c r="D464" s="142" t="e">
        <f t="shared" si="185"/>
        <v>#NUM!</v>
      </c>
      <c r="E464" s="142" t="e">
        <f t="shared" si="176"/>
        <v>#NUM!</v>
      </c>
      <c r="F464" s="143" t="e">
        <f t="shared" si="186"/>
        <v>#NUM!</v>
      </c>
      <c r="G464" s="127"/>
      <c r="H464" s="33">
        <v>455</v>
      </c>
      <c r="I464" s="34">
        <f t="shared" si="196"/>
        <v>60115</v>
      </c>
      <c r="J464" s="141" t="e">
        <f t="shared" si="177"/>
        <v>#NUM!</v>
      </c>
      <c r="K464" s="142" t="e">
        <f t="shared" si="187"/>
        <v>#NUM!</v>
      </c>
      <c r="L464" s="144" t="e">
        <f t="shared" si="178"/>
        <v>#NUM!</v>
      </c>
      <c r="M464" s="143" t="e">
        <f t="shared" si="188"/>
        <v>#NUM!</v>
      </c>
      <c r="O464" s="33">
        <v>455</v>
      </c>
      <c r="P464" s="34">
        <f t="shared" si="197"/>
        <v>60115</v>
      </c>
      <c r="Q464" s="141" t="e">
        <f t="shared" si="179"/>
        <v>#NUM!</v>
      </c>
      <c r="R464" s="142" t="e">
        <f t="shared" si="189"/>
        <v>#NUM!</v>
      </c>
      <c r="S464" s="144" t="e">
        <f t="shared" si="180"/>
        <v>#NUM!</v>
      </c>
      <c r="T464" s="143" t="e">
        <f t="shared" si="190"/>
        <v>#NUM!</v>
      </c>
      <c r="V464" s="33">
        <v>455</v>
      </c>
      <c r="W464" s="34">
        <f t="shared" si="198"/>
        <v>60115</v>
      </c>
      <c r="X464" s="141" t="e">
        <f t="shared" si="181"/>
        <v>#NUM!</v>
      </c>
      <c r="Y464" s="142" t="e">
        <f t="shared" si="191"/>
        <v>#NUM!</v>
      </c>
      <c r="Z464" s="144" t="e">
        <f t="shared" si="182"/>
        <v>#NUM!</v>
      </c>
      <c r="AA464" s="143" t="e">
        <f t="shared" si="192"/>
        <v>#NUM!</v>
      </c>
      <c r="AC464" s="33">
        <v>455</v>
      </c>
      <c r="AD464" s="34">
        <f t="shared" si="199"/>
        <v>60115</v>
      </c>
      <c r="AE464" s="141" t="e">
        <f t="shared" si="183"/>
        <v>#VALUE!</v>
      </c>
      <c r="AF464" s="142" t="e">
        <f t="shared" si="193"/>
        <v>#VALUE!</v>
      </c>
      <c r="AG464" s="144" t="e">
        <f t="shared" si="184"/>
        <v>#VALUE!</v>
      </c>
      <c r="AH464" s="143" t="e">
        <f t="shared" si="194"/>
        <v>#VALUE!</v>
      </c>
    </row>
    <row r="465" spans="1:34" ht="14.65" thickBot="1" x14ac:dyDescent="0.5">
      <c r="A465" s="750">
        <v>456</v>
      </c>
      <c r="B465" s="267">
        <f t="shared" si="195"/>
        <v>60146</v>
      </c>
      <c r="C465" s="151" t="e">
        <f t="shared" si="175"/>
        <v>#NUM!</v>
      </c>
      <c r="D465" s="146" t="e">
        <f t="shared" si="185"/>
        <v>#NUM!</v>
      </c>
      <c r="E465" s="146" t="e">
        <f t="shared" si="176"/>
        <v>#NUM!</v>
      </c>
      <c r="F465" s="147" t="e">
        <f t="shared" si="186"/>
        <v>#NUM!</v>
      </c>
      <c r="G465" s="127"/>
      <c r="H465" s="40">
        <v>456</v>
      </c>
      <c r="I465" s="267">
        <f t="shared" si="196"/>
        <v>60146</v>
      </c>
      <c r="J465" s="145" t="e">
        <f t="shared" si="177"/>
        <v>#NUM!</v>
      </c>
      <c r="K465" s="146" t="e">
        <f t="shared" si="187"/>
        <v>#NUM!</v>
      </c>
      <c r="L465" s="148" t="e">
        <f t="shared" si="178"/>
        <v>#NUM!</v>
      </c>
      <c r="M465" s="147" t="e">
        <f t="shared" si="188"/>
        <v>#NUM!</v>
      </c>
      <c r="O465" s="40">
        <v>456</v>
      </c>
      <c r="P465" s="267">
        <f t="shared" si="197"/>
        <v>60146</v>
      </c>
      <c r="Q465" s="145" t="e">
        <f t="shared" si="179"/>
        <v>#NUM!</v>
      </c>
      <c r="R465" s="146" t="e">
        <f t="shared" si="189"/>
        <v>#NUM!</v>
      </c>
      <c r="S465" s="148" t="e">
        <f t="shared" si="180"/>
        <v>#NUM!</v>
      </c>
      <c r="T465" s="147" t="e">
        <f t="shared" si="190"/>
        <v>#NUM!</v>
      </c>
      <c r="V465" s="40">
        <v>456</v>
      </c>
      <c r="W465" s="267">
        <f t="shared" si="198"/>
        <v>60146</v>
      </c>
      <c r="X465" s="145" t="e">
        <f t="shared" si="181"/>
        <v>#NUM!</v>
      </c>
      <c r="Y465" s="146" t="e">
        <f t="shared" si="191"/>
        <v>#NUM!</v>
      </c>
      <c r="Z465" s="148" t="e">
        <f t="shared" si="182"/>
        <v>#NUM!</v>
      </c>
      <c r="AA465" s="147" t="e">
        <f t="shared" si="192"/>
        <v>#NUM!</v>
      </c>
      <c r="AC465" s="40">
        <v>456</v>
      </c>
      <c r="AD465" s="267">
        <f t="shared" si="199"/>
        <v>60146</v>
      </c>
      <c r="AE465" s="145" t="e">
        <f t="shared" si="183"/>
        <v>#VALUE!</v>
      </c>
      <c r="AF465" s="146" t="e">
        <f t="shared" si="193"/>
        <v>#VALUE!</v>
      </c>
      <c r="AG465" s="148" t="e">
        <f t="shared" si="184"/>
        <v>#VALUE!</v>
      </c>
      <c r="AH465" s="147" t="e">
        <f t="shared" si="194"/>
        <v>#VALUE!</v>
      </c>
    </row>
    <row r="466" spans="1:34" x14ac:dyDescent="0.45">
      <c r="A466" s="47">
        <v>457</v>
      </c>
      <c r="B466" s="34">
        <f t="shared" si="195"/>
        <v>60176</v>
      </c>
      <c r="C466" s="152" t="e">
        <f t="shared" si="175"/>
        <v>#NUM!</v>
      </c>
      <c r="D466" s="138" t="e">
        <f t="shared" si="185"/>
        <v>#NUM!</v>
      </c>
      <c r="E466" s="138" t="e">
        <f t="shared" si="176"/>
        <v>#NUM!</v>
      </c>
      <c r="F466" s="139" t="e">
        <f t="shared" si="186"/>
        <v>#NUM!</v>
      </c>
      <c r="G466" s="127"/>
      <c r="H466" s="26">
        <v>457</v>
      </c>
      <c r="I466" s="34">
        <f t="shared" si="196"/>
        <v>60176</v>
      </c>
      <c r="J466" s="137" t="e">
        <f t="shared" si="177"/>
        <v>#NUM!</v>
      </c>
      <c r="K466" s="138" t="e">
        <f t="shared" si="187"/>
        <v>#NUM!</v>
      </c>
      <c r="L466" s="140" t="e">
        <f t="shared" si="178"/>
        <v>#NUM!</v>
      </c>
      <c r="M466" s="139" t="e">
        <f t="shared" si="188"/>
        <v>#NUM!</v>
      </c>
      <c r="O466" s="26">
        <v>457</v>
      </c>
      <c r="P466" s="34">
        <f t="shared" si="197"/>
        <v>60176</v>
      </c>
      <c r="Q466" s="137" t="e">
        <f t="shared" si="179"/>
        <v>#NUM!</v>
      </c>
      <c r="R466" s="138" t="e">
        <f t="shared" si="189"/>
        <v>#NUM!</v>
      </c>
      <c r="S466" s="140" t="e">
        <f t="shared" si="180"/>
        <v>#NUM!</v>
      </c>
      <c r="T466" s="139" t="e">
        <f t="shared" si="190"/>
        <v>#NUM!</v>
      </c>
      <c r="V466" s="26">
        <v>457</v>
      </c>
      <c r="W466" s="34">
        <f t="shared" si="198"/>
        <v>60176</v>
      </c>
      <c r="X466" s="137" t="e">
        <f t="shared" si="181"/>
        <v>#NUM!</v>
      </c>
      <c r="Y466" s="138" t="e">
        <f t="shared" si="191"/>
        <v>#NUM!</v>
      </c>
      <c r="Z466" s="140" t="e">
        <f t="shared" si="182"/>
        <v>#NUM!</v>
      </c>
      <c r="AA466" s="139" t="e">
        <f t="shared" si="192"/>
        <v>#NUM!</v>
      </c>
      <c r="AC466" s="26">
        <v>457</v>
      </c>
      <c r="AD466" s="34">
        <f t="shared" si="199"/>
        <v>60176</v>
      </c>
      <c r="AE466" s="137" t="e">
        <f t="shared" si="183"/>
        <v>#VALUE!</v>
      </c>
      <c r="AF466" s="138" t="e">
        <f t="shared" si="193"/>
        <v>#VALUE!</v>
      </c>
      <c r="AG466" s="140" t="e">
        <f t="shared" si="184"/>
        <v>#VALUE!</v>
      </c>
      <c r="AH466" s="139" t="e">
        <f t="shared" si="194"/>
        <v>#VALUE!</v>
      </c>
    </row>
    <row r="467" spans="1:34" x14ac:dyDescent="0.45">
      <c r="A467" s="47">
        <v>458</v>
      </c>
      <c r="B467" s="34">
        <f t="shared" si="195"/>
        <v>60207</v>
      </c>
      <c r="C467" s="150" t="e">
        <f t="shared" si="175"/>
        <v>#NUM!</v>
      </c>
      <c r="D467" s="142" t="e">
        <f t="shared" si="185"/>
        <v>#NUM!</v>
      </c>
      <c r="E467" s="142" t="e">
        <f t="shared" si="176"/>
        <v>#NUM!</v>
      </c>
      <c r="F467" s="143" t="e">
        <f t="shared" si="186"/>
        <v>#NUM!</v>
      </c>
      <c r="G467" s="127"/>
      <c r="H467" s="33">
        <v>458</v>
      </c>
      <c r="I467" s="34">
        <f t="shared" si="196"/>
        <v>60207</v>
      </c>
      <c r="J467" s="141" t="e">
        <f t="shared" si="177"/>
        <v>#NUM!</v>
      </c>
      <c r="K467" s="142" t="e">
        <f t="shared" si="187"/>
        <v>#NUM!</v>
      </c>
      <c r="L467" s="144" t="e">
        <f t="shared" si="178"/>
        <v>#NUM!</v>
      </c>
      <c r="M467" s="143" t="e">
        <f t="shared" si="188"/>
        <v>#NUM!</v>
      </c>
      <c r="O467" s="33">
        <v>458</v>
      </c>
      <c r="P467" s="34">
        <f t="shared" si="197"/>
        <v>60207</v>
      </c>
      <c r="Q467" s="141" t="e">
        <f t="shared" si="179"/>
        <v>#NUM!</v>
      </c>
      <c r="R467" s="142" t="e">
        <f t="shared" si="189"/>
        <v>#NUM!</v>
      </c>
      <c r="S467" s="144" t="e">
        <f t="shared" si="180"/>
        <v>#NUM!</v>
      </c>
      <c r="T467" s="143" t="e">
        <f t="shared" si="190"/>
        <v>#NUM!</v>
      </c>
      <c r="V467" s="33">
        <v>458</v>
      </c>
      <c r="W467" s="34">
        <f t="shared" si="198"/>
        <v>60207</v>
      </c>
      <c r="X467" s="141" t="e">
        <f t="shared" si="181"/>
        <v>#NUM!</v>
      </c>
      <c r="Y467" s="142" t="e">
        <f t="shared" si="191"/>
        <v>#NUM!</v>
      </c>
      <c r="Z467" s="144" t="e">
        <f t="shared" si="182"/>
        <v>#NUM!</v>
      </c>
      <c r="AA467" s="143" t="e">
        <f t="shared" si="192"/>
        <v>#NUM!</v>
      </c>
      <c r="AC467" s="33">
        <v>458</v>
      </c>
      <c r="AD467" s="34">
        <f t="shared" si="199"/>
        <v>60207</v>
      </c>
      <c r="AE467" s="141" t="e">
        <f t="shared" si="183"/>
        <v>#VALUE!</v>
      </c>
      <c r="AF467" s="142" t="e">
        <f t="shared" si="193"/>
        <v>#VALUE!</v>
      </c>
      <c r="AG467" s="144" t="e">
        <f t="shared" si="184"/>
        <v>#VALUE!</v>
      </c>
      <c r="AH467" s="143" t="e">
        <f t="shared" si="194"/>
        <v>#VALUE!</v>
      </c>
    </row>
    <row r="468" spans="1:34" x14ac:dyDescent="0.45">
      <c r="A468" s="47">
        <v>459</v>
      </c>
      <c r="B468" s="34">
        <f t="shared" si="195"/>
        <v>60237</v>
      </c>
      <c r="C468" s="150" t="e">
        <f t="shared" si="175"/>
        <v>#NUM!</v>
      </c>
      <c r="D468" s="142" t="e">
        <f t="shared" si="185"/>
        <v>#NUM!</v>
      </c>
      <c r="E468" s="142" t="e">
        <f t="shared" si="176"/>
        <v>#NUM!</v>
      </c>
      <c r="F468" s="143" t="e">
        <f t="shared" si="186"/>
        <v>#NUM!</v>
      </c>
      <c r="G468" s="127"/>
      <c r="H468" s="33">
        <v>459</v>
      </c>
      <c r="I468" s="34">
        <f t="shared" si="196"/>
        <v>60237</v>
      </c>
      <c r="J468" s="141" t="e">
        <f t="shared" si="177"/>
        <v>#NUM!</v>
      </c>
      <c r="K468" s="142" t="e">
        <f t="shared" si="187"/>
        <v>#NUM!</v>
      </c>
      <c r="L468" s="144" t="e">
        <f t="shared" si="178"/>
        <v>#NUM!</v>
      </c>
      <c r="M468" s="143" t="e">
        <f t="shared" si="188"/>
        <v>#NUM!</v>
      </c>
      <c r="O468" s="33">
        <v>459</v>
      </c>
      <c r="P468" s="34">
        <f t="shared" si="197"/>
        <v>60237</v>
      </c>
      <c r="Q468" s="141" t="e">
        <f t="shared" si="179"/>
        <v>#NUM!</v>
      </c>
      <c r="R468" s="142" t="e">
        <f t="shared" si="189"/>
        <v>#NUM!</v>
      </c>
      <c r="S468" s="144" t="e">
        <f t="shared" si="180"/>
        <v>#NUM!</v>
      </c>
      <c r="T468" s="143" t="e">
        <f t="shared" si="190"/>
        <v>#NUM!</v>
      </c>
      <c r="V468" s="33">
        <v>459</v>
      </c>
      <c r="W468" s="34">
        <f t="shared" si="198"/>
        <v>60237</v>
      </c>
      <c r="X468" s="141" t="e">
        <f t="shared" si="181"/>
        <v>#NUM!</v>
      </c>
      <c r="Y468" s="142" t="e">
        <f t="shared" si="191"/>
        <v>#NUM!</v>
      </c>
      <c r="Z468" s="144" t="e">
        <f t="shared" si="182"/>
        <v>#NUM!</v>
      </c>
      <c r="AA468" s="143" t="e">
        <f t="shared" si="192"/>
        <v>#NUM!</v>
      </c>
      <c r="AC468" s="33">
        <v>459</v>
      </c>
      <c r="AD468" s="34">
        <f t="shared" si="199"/>
        <v>60237</v>
      </c>
      <c r="AE468" s="141" t="e">
        <f t="shared" si="183"/>
        <v>#VALUE!</v>
      </c>
      <c r="AF468" s="142" t="e">
        <f t="shared" si="193"/>
        <v>#VALUE!</v>
      </c>
      <c r="AG468" s="144" t="e">
        <f t="shared" si="184"/>
        <v>#VALUE!</v>
      </c>
      <c r="AH468" s="143" t="e">
        <f t="shared" si="194"/>
        <v>#VALUE!</v>
      </c>
    </row>
    <row r="469" spans="1:34" x14ac:dyDescent="0.45">
      <c r="A469" s="47">
        <v>460</v>
      </c>
      <c r="B469" s="34">
        <f t="shared" si="195"/>
        <v>60268</v>
      </c>
      <c r="C469" s="150" t="e">
        <f t="shared" si="175"/>
        <v>#NUM!</v>
      </c>
      <c r="D469" s="142" t="e">
        <f t="shared" si="185"/>
        <v>#NUM!</v>
      </c>
      <c r="E469" s="142" t="e">
        <f t="shared" si="176"/>
        <v>#NUM!</v>
      </c>
      <c r="F469" s="143" t="e">
        <f t="shared" si="186"/>
        <v>#NUM!</v>
      </c>
      <c r="G469" s="127"/>
      <c r="H469" s="33">
        <v>460</v>
      </c>
      <c r="I469" s="34">
        <f t="shared" si="196"/>
        <v>60268</v>
      </c>
      <c r="J469" s="141" t="e">
        <f t="shared" si="177"/>
        <v>#NUM!</v>
      </c>
      <c r="K469" s="142" t="e">
        <f t="shared" si="187"/>
        <v>#NUM!</v>
      </c>
      <c r="L469" s="144" t="e">
        <f t="shared" si="178"/>
        <v>#NUM!</v>
      </c>
      <c r="M469" s="143" t="e">
        <f t="shared" si="188"/>
        <v>#NUM!</v>
      </c>
      <c r="O469" s="33">
        <v>460</v>
      </c>
      <c r="P469" s="34">
        <f t="shared" si="197"/>
        <v>60268</v>
      </c>
      <c r="Q469" s="141" t="e">
        <f t="shared" si="179"/>
        <v>#NUM!</v>
      </c>
      <c r="R469" s="142" t="e">
        <f t="shared" si="189"/>
        <v>#NUM!</v>
      </c>
      <c r="S469" s="144" t="e">
        <f t="shared" si="180"/>
        <v>#NUM!</v>
      </c>
      <c r="T469" s="143" t="e">
        <f t="shared" si="190"/>
        <v>#NUM!</v>
      </c>
      <c r="V469" s="33">
        <v>460</v>
      </c>
      <c r="W469" s="34">
        <f t="shared" si="198"/>
        <v>60268</v>
      </c>
      <c r="X469" s="141" t="e">
        <f t="shared" si="181"/>
        <v>#NUM!</v>
      </c>
      <c r="Y469" s="142" t="e">
        <f t="shared" si="191"/>
        <v>#NUM!</v>
      </c>
      <c r="Z469" s="144" t="e">
        <f t="shared" si="182"/>
        <v>#NUM!</v>
      </c>
      <c r="AA469" s="143" t="e">
        <f t="shared" si="192"/>
        <v>#NUM!</v>
      </c>
      <c r="AC469" s="33">
        <v>460</v>
      </c>
      <c r="AD469" s="34">
        <f t="shared" si="199"/>
        <v>60268</v>
      </c>
      <c r="AE469" s="141" t="e">
        <f t="shared" si="183"/>
        <v>#VALUE!</v>
      </c>
      <c r="AF469" s="142" t="e">
        <f t="shared" si="193"/>
        <v>#VALUE!</v>
      </c>
      <c r="AG469" s="144" t="e">
        <f t="shared" si="184"/>
        <v>#VALUE!</v>
      </c>
      <c r="AH469" s="143" t="e">
        <f t="shared" si="194"/>
        <v>#VALUE!</v>
      </c>
    </row>
    <row r="470" spans="1:34" x14ac:dyDescent="0.45">
      <c r="A470" s="47">
        <v>461</v>
      </c>
      <c r="B470" s="34">
        <f t="shared" si="195"/>
        <v>60299</v>
      </c>
      <c r="C470" s="150" t="e">
        <f t="shared" si="175"/>
        <v>#NUM!</v>
      </c>
      <c r="D470" s="142" t="e">
        <f t="shared" si="185"/>
        <v>#NUM!</v>
      </c>
      <c r="E470" s="142" t="e">
        <f t="shared" si="176"/>
        <v>#NUM!</v>
      </c>
      <c r="F470" s="143" t="e">
        <f t="shared" si="186"/>
        <v>#NUM!</v>
      </c>
      <c r="G470" s="127"/>
      <c r="H470" s="33">
        <v>461</v>
      </c>
      <c r="I470" s="34">
        <f t="shared" si="196"/>
        <v>60299</v>
      </c>
      <c r="J470" s="141" t="e">
        <f t="shared" si="177"/>
        <v>#NUM!</v>
      </c>
      <c r="K470" s="142" t="e">
        <f t="shared" si="187"/>
        <v>#NUM!</v>
      </c>
      <c r="L470" s="144" t="e">
        <f t="shared" si="178"/>
        <v>#NUM!</v>
      </c>
      <c r="M470" s="143" t="e">
        <f t="shared" si="188"/>
        <v>#NUM!</v>
      </c>
      <c r="O470" s="33">
        <v>461</v>
      </c>
      <c r="P470" s="34">
        <f t="shared" si="197"/>
        <v>60299</v>
      </c>
      <c r="Q470" s="141" t="e">
        <f t="shared" si="179"/>
        <v>#NUM!</v>
      </c>
      <c r="R470" s="142" t="e">
        <f t="shared" si="189"/>
        <v>#NUM!</v>
      </c>
      <c r="S470" s="144" t="e">
        <f t="shared" si="180"/>
        <v>#NUM!</v>
      </c>
      <c r="T470" s="143" t="e">
        <f t="shared" si="190"/>
        <v>#NUM!</v>
      </c>
      <c r="V470" s="33">
        <v>461</v>
      </c>
      <c r="W470" s="34">
        <f t="shared" si="198"/>
        <v>60299</v>
      </c>
      <c r="X470" s="141" t="e">
        <f t="shared" si="181"/>
        <v>#NUM!</v>
      </c>
      <c r="Y470" s="142" t="e">
        <f t="shared" si="191"/>
        <v>#NUM!</v>
      </c>
      <c r="Z470" s="144" t="e">
        <f t="shared" si="182"/>
        <v>#NUM!</v>
      </c>
      <c r="AA470" s="143" t="e">
        <f t="shared" si="192"/>
        <v>#NUM!</v>
      </c>
      <c r="AC470" s="33">
        <v>461</v>
      </c>
      <c r="AD470" s="34">
        <f t="shared" si="199"/>
        <v>60299</v>
      </c>
      <c r="AE470" s="141" t="e">
        <f t="shared" si="183"/>
        <v>#VALUE!</v>
      </c>
      <c r="AF470" s="142" t="e">
        <f t="shared" si="193"/>
        <v>#VALUE!</v>
      </c>
      <c r="AG470" s="144" t="e">
        <f t="shared" si="184"/>
        <v>#VALUE!</v>
      </c>
      <c r="AH470" s="143" t="e">
        <f t="shared" si="194"/>
        <v>#VALUE!</v>
      </c>
    </row>
    <row r="471" spans="1:34" x14ac:dyDescent="0.45">
      <c r="A471" s="47">
        <v>462</v>
      </c>
      <c r="B471" s="34">
        <f t="shared" si="195"/>
        <v>60327</v>
      </c>
      <c r="C471" s="150" t="e">
        <f t="shared" si="175"/>
        <v>#NUM!</v>
      </c>
      <c r="D471" s="142" t="e">
        <f t="shared" si="185"/>
        <v>#NUM!</v>
      </c>
      <c r="E471" s="142" t="e">
        <f t="shared" si="176"/>
        <v>#NUM!</v>
      </c>
      <c r="F471" s="143" t="e">
        <f t="shared" si="186"/>
        <v>#NUM!</v>
      </c>
      <c r="G471" s="127"/>
      <c r="H471" s="33">
        <v>462</v>
      </c>
      <c r="I471" s="34">
        <f t="shared" si="196"/>
        <v>60327</v>
      </c>
      <c r="J471" s="141" t="e">
        <f t="shared" si="177"/>
        <v>#NUM!</v>
      </c>
      <c r="K471" s="142" t="e">
        <f t="shared" si="187"/>
        <v>#NUM!</v>
      </c>
      <c r="L471" s="144" t="e">
        <f t="shared" si="178"/>
        <v>#NUM!</v>
      </c>
      <c r="M471" s="143" t="e">
        <f t="shared" si="188"/>
        <v>#NUM!</v>
      </c>
      <c r="O471" s="33">
        <v>462</v>
      </c>
      <c r="P471" s="34">
        <f t="shared" si="197"/>
        <v>60327</v>
      </c>
      <c r="Q471" s="141" t="e">
        <f t="shared" si="179"/>
        <v>#NUM!</v>
      </c>
      <c r="R471" s="142" t="e">
        <f t="shared" si="189"/>
        <v>#NUM!</v>
      </c>
      <c r="S471" s="144" t="e">
        <f t="shared" si="180"/>
        <v>#NUM!</v>
      </c>
      <c r="T471" s="143" t="e">
        <f t="shared" si="190"/>
        <v>#NUM!</v>
      </c>
      <c r="V471" s="33">
        <v>462</v>
      </c>
      <c r="W471" s="34">
        <f t="shared" si="198"/>
        <v>60327</v>
      </c>
      <c r="X471" s="141" t="e">
        <f t="shared" si="181"/>
        <v>#NUM!</v>
      </c>
      <c r="Y471" s="142" t="e">
        <f t="shared" si="191"/>
        <v>#NUM!</v>
      </c>
      <c r="Z471" s="144" t="e">
        <f t="shared" si="182"/>
        <v>#NUM!</v>
      </c>
      <c r="AA471" s="143" t="e">
        <f t="shared" si="192"/>
        <v>#NUM!</v>
      </c>
      <c r="AC471" s="33">
        <v>462</v>
      </c>
      <c r="AD471" s="34">
        <f t="shared" si="199"/>
        <v>60327</v>
      </c>
      <c r="AE471" s="141" t="e">
        <f t="shared" si="183"/>
        <v>#VALUE!</v>
      </c>
      <c r="AF471" s="142" t="e">
        <f t="shared" si="193"/>
        <v>#VALUE!</v>
      </c>
      <c r="AG471" s="144" t="e">
        <f t="shared" si="184"/>
        <v>#VALUE!</v>
      </c>
      <c r="AH471" s="143" t="e">
        <f t="shared" si="194"/>
        <v>#VALUE!</v>
      </c>
    </row>
    <row r="472" spans="1:34" x14ac:dyDescent="0.45">
      <c r="A472" s="47">
        <v>463</v>
      </c>
      <c r="B472" s="34">
        <f t="shared" si="195"/>
        <v>60358</v>
      </c>
      <c r="C472" s="150" t="e">
        <f t="shared" si="175"/>
        <v>#NUM!</v>
      </c>
      <c r="D472" s="142" t="e">
        <f t="shared" si="185"/>
        <v>#NUM!</v>
      </c>
      <c r="E472" s="142" t="e">
        <f t="shared" si="176"/>
        <v>#NUM!</v>
      </c>
      <c r="F472" s="143" t="e">
        <f t="shared" si="186"/>
        <v>#NUM!</v>
      </c>
      <c r="G472" s="127"/>
      <c r="H472" s="33">
        <v>463</v>
      </c>
      <c r="I472" s="34">
        <f t="shared" si="196"/>
        <v>60358</v>
      </c>
      <c r="J472" s="141" t="e">
        <f t="shared" si="177"/>
        <v>#NUM!</v>
      </c>
      <c r="K472" s="142" t="e">
        <f t="shared" si="187"/>
        <v>#NUM!</v>
      </c>
      <c r="L472" s="144" t="e">
        <f t="shared" si="178"/>
        <v>#NUM!</v>
      </c>
      <c r="M472" s="143" t="e">
        <f t="shared" si="188"/>
        <v>#NUM!</v>
      </c>
      <c r="O472" s="33">
        <v>463</v>
      </c>
      <c r="P472" s="34">
        <f t="shared" si="197"/>
        <v>60358</v>
      </c>
      <c r="Q472" s="141" t="e">
        <f t="shared" si="179"/>
        <v>#NUM!</v>
      </c>
      <c r="R472" s="142" t="e">
        <f t="shared" si="189"/>
        <v>#NUM!</v>
      </c>
      <c r="S472" s="144" t="e">
        <f t="shared" si="180"/>
        <v>#NUM!</v>
      </c>
      <c r="T472" s="143" t="e">
        <f t="shared" si="190"/>
        <v>#NUM!</v>
      </c>
      <c r="V472" s="33">
        <v>463</v>
      </c>
      <c r="W472" s="34">
        <f t="shared" si="198"/>
        <v>60358</v>
      </c>
      <c r="X472" s="141" t="e">
        <f t="shared" si="181"/>
        <v>#NUM!</v>
      </c>
      <c r="Y472" s="142" t="e">
        <f t="shared" si="191"/>
        <v>#NUM!</v>
      </c>
      <c r="Z472" s="144" t="e">
        <f t="shared" si="182"/>
        <v>#NUM!</v>
      </c>
      <c r="AA472" s="143" t="e">
        <f t="shared" si="192"/>
        <v>#NUM!</v>
      </c>
      <c r="AC472" s="33">
        <v>463</v>
      </c>
      <c r="AD472" s="34">
        <f t="shared" si="199"/>
        <v>60358</v>
      </c>
      <c r="AE472" s="141" t="e">
        <f t="shared" si="183"/>
        <v>#VALUE!</v>
      </c>
      <c r="AF472" s="142" t="e">
        <f t="shared" si="193"/>
        <v>#VALUE!</v>
      </c>
      <c r="AG472" s="144" t="e">
        <f t="shared" si="184"/>
        <v>#VALUE!</v>
      </c>
      <c r="AH472" s="143" t="e">
        <f t="shared" si="194"/>
        <v>#VALUE!</v>
      </c>
    </row>
    <row r="473" spans="1:34" x14ac:dyDescent="0.45">
      <c r="A473" s="47">
        <v>464</v>
      </c>
      <c r="B473" s="34">
        <f t="shared" si="195"/>
        <v>60388</v>
      </c>
      <c r="C473" s="150" t="e">
        <f t="shared" si="175"/>
        <v>#NUM!</v>
      </c>
      <c r="D473" s="142" t="e">
        <f t="shared" si="185"/>
        <v>#NUM!</v>
      </c>
      <c r="E473" s="142" t="e">
        <f t="shared" si="176"/>
        <v>#NUM!</v>
      </c>
      <c r="F473" s="143" t="e">
        <f t="shared" si="186"/>
        <v>#NUM!</v>
      </c>
      <c r="G473" s="127"/>
      <c r="H473" s="33">
        <v>464</v>
      </c>
      <c r="I473" s="34">
        <f t="shared" si="196"/>
        <v>60388</v>
      </c>
      <c r="J473" s="141" t="e">
        <f t="shared" si="177"/>
        <v>#NUM!</v>
      </c>
      <c r="K473" s="142" t="e">
        <f t="shared" si="187"/>
        <v>#NUM!</v>
      </c>
      <c r="L473" s="144" t="e">
        <f t="shared" si="178"/>
        <v>#NUM!</v>
      </c>
      <c r="M473" s="143" t="e">
        <f t="shared" si="188"/>
        <v>#NUM!</v>
      </c>
      <c r="O473" s="33">
        <v>464</v>
      </c>
      <c r="P473" s="34">
        <f t="shared" si="197"/>
        <v>60388</v>
      </c>
      <c r="Q473" s="141" t="e">
        <f t="shared" si="179"/>
        <v>#NUM!</v>
      </c>
      <c r="R473" s="142" t="e">
        <f t="shared" si="189"/>
        <v>#NUM!</v>
      </c>
      <c r="S473" s="144" t="e">
        <f t="shared" si="180"/>
        <v>#NUM!</v>
      </c>
      <c r="T473" s="143" t="e">
        <f t="shared" si="190"/>
        <v>#NUM!</v>
      </c>
      <c r="V473" s="33">
        <v>464</v>
      </c>
      <c r="W473" s="34">
        <f t="shared" si="198"/>
        <v>60388</v>
      </c>
      <c r="X473" s="141" t="e">
        <f t="shared" si="181"/>
        <v>#NUM!</v>
      </c>
      <c r="Y473" s="142" t="e">
        <f t="shared" si="191"/>
        <v>#NUM!</v>
      </c>
      <c r="Z473" s="144" t="e">
        <f t="shared" si="182"/>
        <v>#NUM!</v>
      </c>
      <c r="AA473" s="143" t="e">
        <f t="shared" si="192"/>
        <v>#NUM!</v>
      </c>
      <c r="AC473" s="33">
        <v>464</v>
      </c>
      <c r="AD473" s="34">
        <f t="shared" si="199"/>
        <v>60388</v>
      </c>
      <c r="AE473" s="141" t="e">
        <f t="shared" si="183"/>
        <v>#VALUE!</v>
      </c>
      <c r="AF473" s="142" t="e">
        <f t="shared" si="193"/>
        <v>#VALUE!</v>
      </c>
      <c r="AG473" s="144" t="e">
        <f t="shared" si="184"/>
        <v>#VALUE!</v>
      </c>
      <c r="AH473" s="143" t="e">
        <f t="shared" si="194"/>
        <v>#VALUE!</v>
      </c>
    </row>
    <row r="474" spans="1:34" x14ac:dyDescent="0.45">
      <c r="A474" s="47">
        <v>465</v>
      </c>
      <c r="B474" s="34">
        <f t="shared" si="195"/>
        <v>60419</v>
      </c>
      <c r="C474" s="150" t="e">
        <f t="shared" si="175"/>
        <v>#NUM!</v>
      </c>
      <c r="D474" s="142" t="e">
        <f t="shared" si="185"/>
        <v>#NUM!</v>
      </c>
      <c r="E474" s="142" t="e">
        <f t="shared" si="176"/>
        <v>#NUM!</v>
      </c>
      <c r="F474" s="143" t="e">
        <f t="shared" si="186"/>
        <v>#NUM!</v>
      </c>
      <c r="G474" s="127"/>
      <c r="H474" s="33">
        <v>465</v>
      </c>
      <c r="I474" s="34">
        <f t="shared" si="196"/>
        <v>60419</v>
      </c>
      <c r="J474" s="141" t="e">
        <f t="shared" si="177"/>
        <v>#NUM!</v>
      </c>
      <c r="K474" s="142" t="e">
        <f t="shared" si="187"/>
        <v>#NUM!</v>
      </c>
      <c r="L474" s="144" t="e">
        <f t="shared" si="178"/>
        <v>#NUM!</v>
      </c>
      <c r="M474" s="143" t="e">
        <f t="shared" si="188"/>
        <v>#NUM!</v>
      </c>
      <c r="O474" s="33">
        <v>465</v>
      </c>
      <c r="P474" s="34">
        <f t="shared" si="197"/>
        <v>60419</v>
      </c>
      <c r="Q474" s="141" t="e">
        <f t="shared" si="179"/>
        <v>#NUM!</v>
      </c>
      <c r="R474" s="142" t="e">
        <f t="shared" si="189"/>
        <v>#NUM!</v>
      </c>
      <c r="S474" s="144" t="e">
        <f t="shared" si="180"/>
        <v>#NUM!</v>
      </c>
      <c r="T474" s="143" t="e">
        <f t="shared" si="190"/>
        <v>#NUM!</v>
      </c>
      <c r="V474" s="33">
        <v>465</v>
      </c>
      <c r="W474" s="34">
        <f t="shared" si="198"/>
        <v>60419</v>
      </c>
      <c r="X474" s="141" t="e">
        <f t="shared" si="181"/>
        <v>#NUM!</v>
      </c>
      <c r="Y474" s="142" t="e">
        <f t="shared" si="191"/>
        <v>#NUM!</v>
      </c>
      <c r="Z474" s="144" t="e">
        <f t="shared" si="182"/>
        <v>#NUM!</v>
      </c>
      <c r="AA474" s="143" t="e">
        <f t="shared" si="192"/>
        <v>#NUM!</v>
      </c>
      <c r="AC474" s="33">
        <v>465</v>
      </c>
      <c r="AD474" s="34">
        <f t="shared" si="199"/>
        <v>60419</v>
      </c>
      <c r="AE474" s="141" t="e">
        <f t="shared" si="183"/>
        <v>#VALUE!</v>
      </c>
      <c r="AF474" s="142" t="e">
        <f t="shared" si="193"/>
        <v>#VALUE!</v>
      </c>
      <c r="AG474" s="144" t="e">
        <f t="shared" si="184"/>
        <v>#VALUE!</v>
      </c>
      <c r="AH474" s="143" t="e">
        <f t="shared" si="194"/>
        <v>#VALUE!</v>
      </c>
    </row>
    <row r="475" spans="1:34" x14ac:dyDescent="0.45">
      <c r="A475" s="47">
        <v>466</v>
      </c>
      <c r="B475" s="34">
        <f t="shared" si="195"/>
        <v>60449</v>
      </c>
      <c r="C475" s="150" t="e">
        <f t="shared" si="175"/>
        <v>#NUM!</v>
      </c>
      <c r="D475" s="142" t="e">
        <f t="shared" si="185"/>
        <v>#NUM!</v>
      </c>
      <c r="E475" s="142" t="e">
        <f t="shared" si="176"/>
        <v>#NUM!</v>
      </c>
      <c r="F475" s="143" t="e">
        <f t="shared" si="186"/>
        <v>#NUM!</v>
      </c>
      <c r="G475" s="127"/>
      <c r="H475" s="33">
        <v>466</v>
      </c>
      <c r="I475" s="34">
        <f t="shared" si="196"/>
        <v>60449</v>
      </c>
      <c r="J475" s="141" t="e">
        <f t="shared" si="177"/>
        <v>#NUM!</v>
      </c>
      <c r="K475" s="142" t="e">
        <f t="shared" si="187"/>
        <v>#NUM!</v>
      </c>
      <c r="L475" s="144" t="e">
        <f t="shared" si="178"/>
        <v>#NUM!</v>
      </c>
      <c r="M475" s="143" t="e">
        <f t="shared" si="188"/>
        <v>#NUM!</v>
      </c>
      <c r="O475" s="33">
        <v>466</v>
      </c>
      <c r="P475" s="34">
        <f t="shared" si="197"/>
        <v>60449</v>
      </c>
      <c r="Q475" s="141" t="e">
        <f t="shared" si="179"/>
        <v>#NUM!</v>
      </c>
      <c r="R475" s="142" t="e">
        <f t="shared" si="189"/>
        <v>#NUM!</v>
      </c>
      <c r="S475" s="144" t="e">
        <f t="shared" si="180"/>
        <v>#NUM!</v>
      </c>
      <c r="T475" s="143" t="e">
        <f t="shared" si="190"/>
        <v>#NUM!</v>
      </c>
      <c r="V475" s="33">
        <v>466</v>
      </c>
      <c r="W475" s="34">
        <f t="shared" si="198"/>
        <v>60449</v>
      </c>
      <c r="X475" s="141" t="e">
        <f t="shared" si="181"/>
        <v>#NUM!</v>
      </c>
      <c r="Y475" s="142" t="e">
        <f t="shared" si="191"/>
        <v>#NUM!</v>
      </c>
      <c r="Z475" s="144" t="e">
        <f t="shared" si="182"/>
        <v>#NUM!</v>
      </c>
      <c r="AA475" s="143" t="e">
        <f t="shared" si="192"/>
        <v>#NUM!</v>
      </c>
      <c r="AC475" s="33">
        <v>466</v>
      </c>
      <c r="AD475" s="34">
        <f t="shared" si="199"/>
        <v>60449</v>
      </c>
      <c r="AE475" s="141" t="e">
        <f t="shared" si="183"/>
        <v>#VALUE!</v>
      </c>
      <c r="AF475" s="142" t="e">
        <f t="shared" si="193"/>
        <v>#VALUE!</v>
      </c>
      <c r="AG475" s="144" t="e">
        <f t="shared" si="184"/>
        <v>#VALUE!</v>
      </c>
      <c r="AH475" s="143" t="e">
        <f t="shared" si="194"/>
        <v>#VALUE!</v>
      </c>
    </row>
    <row r="476" spans="1:34" x14ac:dyDescent="0.45">
      <c r="A476" s="47">
        <v>467</v>
      </c>
      <c r="B476" s="34">
        <f t="shared" si="195"/>
        <v>60480</v>
      </c>
      <c r="C476" s="150" t="e">
        <f t="shared" si="175"/>
        <v>#NUM!</v>
      </c>
      <c r="D476" s="142" t="e">
        <f t="shared" si="185"/>
        <v>#NUM!</v>
      </c>
      <c r="E476" s="142" t="e">
        <f t="shared" si="176"/>
        <v>#NUM!</v>
      </c>
      <c r="F476" s="143" t="e">
        <f t="shared" si="186"/>
        <v>#NUM!</v>
      </c>
      <c r="G476" s="127"/>
      <c r="H476" s="33">
        <v>467</v>
      </c>
      <c r="I476" s="34">
        <f t="shared" si="196"/>
        <v>60480</v>
      </c>
      <c r="J476" s="141" t="e">
        <f t="shared" si="177"/>
        <v>#NUM!</v>
      </c>
      <c r="K476" s="142" t="e">
        <f t="shared" si="187"/>
        <v>#NUM!</v>
      </c>
      <c r="L476" s="144" t="e">
        <f t="shared" si="178"/>
        <v>#NUM!</v>
      </c>
      <c r="M476" s="143" t="e">
        <f t="shared" si="188"/>
        <v>#NUM!</v>
      </c>
      <c r="O476" s="33">
        <v>467</v>
      </c>
      <c r="P476" s="34">
        <f t="shared" si="197"/>
        <v>60480</v>
      </c>
      <c r="Q476" s="141" t="e">
        <f t="shared" si="179"/>
        <v>#NUM!</v>
      </c>
      <c r="R476" s="142" t="e">
        <f t="shared" si="189"/>
        <v>#NUM!</v>
      </c>
      <c r="S476" s="144" t="e">
        <f t="shared" si="180"/>
        <v>#NUM!</v>
      </c>
      <c r="T476" s="143" t="e">
        <f t="shared" si="190"/>
        <v>#NUM!</v>
      </c>
      <c r="V476" s="33">
        <v>467</v>
      </c>
      <c r="W476" s="34">
        <f t="shared" si="198"/>
        <v>60480</v>
      </c>
      <c r="X476" s="141" t="e">
        <f t="shared" si="181"/>
        <v>#NUM!</v>
      </c>
      <c r="Y476" s="142" t="e">
        <f t="shared" si="191"/>
        <v>#NUM!</v>
      </c>
      <c r="Z476" s="144" t="e">
        <f t="shared" si="182"/>
        <v>#NUM!</v>
      </c>
      <c r="AA476" s="143" t="e">
        <f t="shared" si="192"/>
        <v>#NUM!</v>
      </c>
      <c r="AC476" s="33">
        <v>467</v>
      </c>
      <c r="AD476" s="34">
        <f t="shared" si="199"/>
        <v>60480</v>
      </c>
      <c r="AE476" s="141" t="e">
        <f t="shared" si="183"/>
        <v>#VALUE!</v>
      </c>
      <c r="AF476" s="142" t="e">
        <f t="shared" si="193"/>
        <v>#VALUE!</v>
      </c>
      <c r="AG476" s="144" t="e">
        <f t="shared" si="184"/>
        <v>#VALUE!</v>
      </c>
      <c r="AH476" s="143" t="e">
        <f t="shared" si="194"/>
        <v>#VALUE!</v>
      </c>
    </row>
    <row r="477" spans="1:34" ht="14.65" thickBot="1" x14ac:dyDescent="0.5">
      <c r="A477" s="750">
        <v>468</v>
      </c>
      <c r="B477" s="267">
        <f t="shared" si="195"/>
        <v>60511</v>
      </c>
      <c r="C477" s="151" t="e">
        <f t="shared" si="175"/>
        <v>#NUM!</v>
      </c>
      <c r="D477" s="146" t="e">
        <f t="shared" si="185"/>
        <v>#NUM!</v>
      </c>
      <c r="E477" s="146" t="e">
        <f t="shared" si="176"/>
        <v>#NUM!</v>
      </c>
      <c r="F477" s="147" t="e">
        <f t="shared" si="186"/>
        <v>#NUM!</v>
      </c>
      <c r="G477" s="127"/>
      <c r="H477" s="40">
        <v>468</v>
      </c>
      <c r="I477" s="267">
        <f t="shared" si="196"/>
        <v>60511</v>
      </c>
      <c r="J477" s="145" t="e">
        <f t="shared" si="177"/>
        <v>#NUM!</v>
      </c>
      <c r="K477" s="146" t="e">
        <f t="shared" si="187"/>
        <v>#NUM!</v>
      </c>
      <c r="L477" s="148" t="e">
        <f t="shared" si="178"/>
        <v>#NUM!</v>
      </c>
      <c r="M477" s="147" t="e">
        <f t="shared" si="188"/>
        <v>#NUM!</v>
      </c>
      <c r="O477" s="40">
        <v>468</v>
      </c>
      <c r="P477" s="267">
        <f t="shared" si="197"/>
        <v>60511</v>
      </c>
      <c r="Q477" s="145" t="e">
        <f t="shared" si="179"/>
        <v>#NUM!</v>
      </c>
      <c r="R477" s="146" t="e">
        <f t="shared" si="189"/>
        <v>#NUM!</v>
      </c>
      <c r="S477" s="148" t="e">
        <f t="shared" si="180"/>
        <v>#NUM!</v>
      </c>
      <c r="T477" s="147" t="e">
        <f t="shared" si="190"/>
        <v>#NUM!</v>
      </c>
      <c r="V477" s="40">
        <v>468</v>
      </c>
      <c r="W477" s="267">
        <f t="shared" si="198"/>
        <v>60511</v>
      </c>
      <c r="X477" s="145" t="e">
        <f t="shared" si="181"/>
        <v>#NUM!</v>
      </c>
      <c r="Y477" s="146" t="e">
        <f t="shared" si="191"/>
        <v>#NUM!</v>
      </c>
      <c r="Z477" s="148" t="e">
        <f t="shared" si="182"/>
        <v>#NUM!</v>
      </c>
      <c r="AA477" s="147" t="e">
        <f t="shared" si="192"/>
        <v>#NUM!</v>
      </c>
      <c r="AC477" s="40">
        <v>468</v>
      </c>
      <c r="AD477" s="267">
        <f t="shared" si="199"/>
        <v>60511</v>
      </c>
      <c r="AE477" s="145" t="e">
        <f t="shared" si="183"/>
        <v>#VALUE!</v>
      </c>
      <c r="AF477" s="146" t="e">
        <f t="shared" si="193"/>
        <v>#VALUE!</v>
      </c>
      <c r="AG477" s="148" t="e">
        <f t="shared" si="184"/>
        <v>#VALUE!</v>
      </c>
      <c r="AH477" s="147" t="e">
        <f t="shared" si="194"/>
        <v>#VALUE!</v>
      </c>
    </row>
    <row r="478" spans="1:34" x14ac:dyDescent="0.45">
      <c r="A478" s="47">
        <v>469</v>
      </c>
      <c r="B478" s="34">
        <f t="shared" si="195"/>
        <v>60541</v>
      </c>
      <c r="C478" s="152" t="e">
        <f t="shared" si="175"/>
        <v>#NUM!</v>
      </c>
      <c r="D478" s="138" t="e">
        <f t="shared" si="185"/>
        <v>#NUM!</v>
      </c>
      <c r="E478" s="138" t="e">
        <f t="shared" si="176"/>
        <v>#NUM!</v>
      </c>
      <c r="F478" s="139" t="e">
        <f t="shared" si="186"/>
        <v>#NUM!</v>
      </c>
      <c r="G478" s="127"/>
      <c r="H478" s="26">
        <v>469</v>
      </c>
      <c r="I478" s="34">
        <f t="shared" si="196"/>
        <v>60541</v>
      </c>
      <c r="J478" s="137" t="e">
        <f t="shared" si="177"/>
        <v>#NUM!</v>
      </c>
      <c r="K478" s="138" t="e">
        <f t="shared" si="187"/>
        <v>#NUM!</v>
      </c>
      <c r="L478" s="140" t="e">
        <f t="shared" si="178"/>
        <v>#NUM!</v>
      </c>
      <c r="M478" s="139" t="e">
        <f t="shared" si="188"/>
        <v>#NUM!</v>
      </c>
      <c r="O478" s="26">
        <v>469</v>
      </c>
      <c r="P478" s="34">
        <f t="shared" si="197"/>
        <v>60541</v>
      </c>
      <c r="Q478" s="137" t="e">
        <f t="shared" si="179"/>
        <v>#NUM!</v>
      </c>
      <c r="R478" s="138" t="e">
        <f t="shared" si="189"/>
        <v>#NUM!</v>
      </c>
      <c r="S478" s="140" t="e">
        <f t="shared" si="180"/>
        <v>#NUM!</v>
      </c>
      <c r="T478" s="139" t="e">
        <f t="shared" si="190"/>
        <v>#NUM!</v>
      </c>
      <c r="V478" s="26">
        <v>469</v>
      </c>
      <c r="W478" s="34">
        <f t="shared" si="198"/>
        <v>60541</v>
      </c>
      <c r="X478" s="137" t="e">
        <f t="shared" si="181"/>
        <v>#NUM!</v>
      </c>
      <c r="Y478" s="138" t="e">
        <f t="shared" si="191"/>
        <v>#NUM!</v>
      </c>
      <c r="Z478" s="140" t="e">
        <f t="shared" si="182"/>
        <v>#NUM!</v>
      </c>
      <c r="AA478" s="139" t="e">
        <f t="shared" si="192"/>
        <v>#NUM!</v>
      </c>
      <c r="AC478" s="26">
        <v>469</v>
      </c>
      <c r="AD478" s="34">
        <f t="shared" si="199"/>
        <v>60541</v>
      </c>
      <c r="AE478" s="137" t="e">
        <f t="shared" si="183"/>
        <v>#VALUE!</v>
      </c>
      <c r="AF478" s="138" t="e">
        <f t="shared" si="193"/>
        <v>#VALUE!</v>
      </c>
      <c r="AG478" s="140" t="e">
        <f t="shared" si="184"/>
        <v>#VALUE!</v>
      </c>
      <c r="AH478" s="139" t="e">
        <f t="shared" si="194"/>
        <v>#VALUE!</v>
      </c>
    </row>
    <row r="479" spans="1:34" x14ac:dyDescent="0.45">
      <c r="A479" s="47">
        <v>470</v>
      </c>
      <c r="B479" s="34">
        <f t="shared" si="195"/>
        <v>60572</v>
      </c>
      <c r="C479" s="150" t="e">
        <f t="shared" si="175"/>
        <v>#NUM!</v>
      </c>
      <c r="D479" s="142" t="e">
        <f t="shared" si="185"/>
        <v>#NUM!</v>
      </c>
      <c r="E479" s="142" t="e">
        <f t="shared" si="176"/>
        <v>#NUM!</v>
      </c>
      <c r="F479" s="143" t="e">
        <f t="shared" si="186"/>
        <v>#NUM!</v>
      </c>
      <c r="G479" s="127"/>
      <c r="H479" s="33">
        <v>470</v>
      </c>
      <c r="I479" s="34">
        <f t="shared" si="196"/>
        <v>60572</v>
      </c>
      <c r="J479" s="141" t="e">
        <f t="shared" si="177"/>
        <v>#NUM!</v>
      </c>
      <c r="K479" s="142" t="e">
        <f t="shared" si="187"/>
        <v>#NUM!</v>
      </c>
      <c r="L479" s="144" t="e">
        <f t="shared" si="178"/>
        <v>#NUM!</v>
      </c>
      <c r="M479" s="143" t="e">
        <f t="shared" si="188"/>
        <v>#NUM!</v>
      </c>
      <c r="O479" s="33">
        <v>470</v>
      </c>
      <c r="P479" s="34">
        <f t="shared" si="197"/>
        <v>60572</v>
      </c>
      <c r="Q479" s="141" t="e">
        <f t="shared" si="179"/>
        <v>#NUM!</v>
      </c>
      <c r="R479" s="142" t="e">
        <f t="shared" si="189"/>
        <v>#NUM!</v>
      </c>
      <c r="S479" s="144" t="e">
        <f t="shared" si="180"/>
        <v>#NUM!</v>
      </c>
      <c r="T479" s="143" t="e">
        <f t="shared" si="190"/>
        <v>#NUM!</v>
      </c>
      <c r="V479" s="33">
        <v>470</v>
      </c>
      <c r="W479" s="34">
        <f t="shared" si="198"/>
        <v>60572</v>
      </c>
      <c r="X479" s="141" t="e">
        <f t="shared" si="181"/>
        <v>#NUM!</v>
      </c>
      <c r="Y479" s="142" t="e">
        <f t="shared" si="191"/>
        <v>#NUM!</v>
      </c>
      <c r="Z479" s="144" t="e">
        <f t="shared" si="182"/>
        <v>#NUM!</v>
      </c>
      <c r="AA479" s="143" t="e">
        <f t="shared" si="192"/>
        <v>#NUM!</v>
      </c>
      <c r="AC479" s="33">
        <v>470</v>
      </c>
      <c r="AD479" s="34">
        <f t="shared" si="199"/>
        <v>60572</v>
      </c>
      <c r="AE479" s="141" t="e">
        <f t="shared" si="183"/>
        <v>#VALUE!</v>
      </c>
      <c r="AF479" s="142" t="e">
        <f t="shared" si="193"/>
        <v>#VALUE!</v>
      </c>
      <c r="AG479" s="144" t="e">
        <f t="shared" si="184"/>
        <v>#VALUE!</v>
      </c>
      <c r="AH479" s="143" t="e">
        <f t="shared" si="194"/>
        <v>#VALUE!</v>
      </c>
    </row>
    <row r="480" spans="1:34" x14ac:dyDescent="0.45">
      <c r="A480" s="47">
        <v>471</v>
      </c>
      <c r="B480" s="34">
        <f t="shared" si="195"/>
        <v>60602</v>
      </c>
      <c r="C480" s="150" t="e">
        <f t="shared" si="175"/>
        <v>#NUM!</v>
      </c>
      <c r="D480" s="142" t="e">
        <f t="shared" si="185"/>
        <v>#NUM!</v>
      </c>
      <c r="E480" s="142" t="e">
        <f t="shared" si="176"/>
        <v>#NUM!</v>
      </c>
      <c r="F480" s="143" t="e">
        <f t="shared" si="186"/>
        <v>#NUM!</v>
      </c>
      <c r="G480" s="127"/>
      <c r="H480" s="33">
        <v>471</v>
      </c>
      <c r="I480" s="34">
        <f t="shared" si="196"/>
        <v>60602</v>
      </c>
      <c r="J480" s="141" t="e">
        <f t="shared" si="177"/>
        <v>#NUM!</v>
      </c>
      <c r="K480" s="142" t="e">
        <f t="shared" si="187"/>
        <v>#NUM!</v>
      </c>
      <c r="L480" s="144" t="e">
        <f t="shared" si="178"/>
        <v>#NUM!</v>
      </c>
      <c r="M480" s="143" t="e">
        <f t="shared" si="188"/>
        <v>#NUM!</v>
      </c>
      <c r="O480" s="33">
        <v>471</v>
      </c>
      <c r="P480" s="34">
        <f t="shared" si="197"/>
        <v>60602</v>
      </c>
      <c r="Q480" s="141" t="e">
        <f t="shared" si="179"/>
        <v>#NUM!</v>
      </c>
      <c r="R480" s="142" t="e">
        <f t="shared" si="189"/>
        <v>#NUM!</v>
      </c>
      <c r="S480" s="144" t="e">
        <f t="shared" si="180"/>
        <v>#NUM!</v>
      </c>
      <c r="T480" s="143" t="e">
        <f t="shared" si="190"/>
        <v>#NUM!</v>
      </c>
      <c r="V480" s="33">
        <v>471</v>
      </c>
      <c r="W480" s="34">
        <f t="shared" si="198"/>
        <v>60602</v>
      </c>
      <c r="X480" s="141" t="e">
        <f t="shared" si="181"/>
        <v>#NUM!</v>
      </c>
      <c r="Y480" s="142" t="e">
        <f t="shared" si="191"/>
        <v>#NUM!</v>
      </c>
      <c r="Z480" s="144" t="e">
        <f t="shared" si="182"/>
        <v>#NUM!</v>
      </c>
      <c r="AA480" s="143" t="e">
        <f t="shared" si="192"/>
        <v>#NUM!</v>
      </c>
      <c r="AC480" s="33">
        <v>471</v>
      </c>
      <c r="AD480" s="34">
        <f t="shared" si="199"/>
        <v>60602</v>
      </c>
      <c r="AE480" s="141" t="e">
        <f t="shared" si="183"/>
        <v>#VALUE!</v>
      </c>
      <c r="AF480" s="142" t="e">
        <f t="shared" si="193"/>
        <v>#VALUE!</v>
      </c>
      <c r="AG480" s="144" t="e">
        <f t="shared" si="184"/>
        <v>#VALUE!</v>
      </c>
      <c r="AH480" s="143" t="e">
        <f t="shared" si="194"/>
        <v>#VALUE!</v>
      </c>
    </row>
    <row r="481" spans="1:34" x14ac:dyDescent="0.45">
      <c r="A481" s="47">
        <v>472</v>
      </c>
      <c r="B481" s="34">
        <f t="shared" si="195"/>
        <v>60633</v>
      </c>
      <c r="C481" s="150" t="e">
        <f t="shared" si="175"/>
        <v>#NUM!</v>
      </c>
      <c r="D481" s="142" t="e">
        <f t="shared" si="185"/>
        <v>#NUM!</v>
      </c>
      <c r="E481" s="142" t="e">
        <f t="shared" si="176"/>
        <v>#NUM!</v>
      </c>
      <c r="F481" s="143" t="e">
        <f t="shared" si="186"/>
        <v>#NUM!</v>
      </c>
      <c r="G481" s="127"/>
      <c r="H481" s="33">
        <v>472</v>
      </c>
      <c r="I481" s="34">
        <f t="shared" si="196"/>
        <v>60633</v>
      </c>
      <c r="J481" s="141" t="e">
        <f t="shared" si="177"/>
        <v>#NUM!</v>
      </c>
      <c r="K481" s="142" t="e">
        <f t="shared" si="187"/>
        <v>#NUM!</v>
      </c>
      <c r="L481" s="144" t="e">
        <f t="shared" si="178"/>
        <v>#NUM!</v>
      </c>
      <c r="M481" s="143" t="e">
        <f t="shared" si="188"/>
        <v>#NUM!</v>
      </c>
      <c r="O481" s="33">
        <v>472</v>
      </c>
      <c r="P481" s="34">
        <f t="shared" si="197"/>
        <v>60633</v>
      </c>
      <c r="Q481" s="141" t="e">
        <f t="shared" si="179"/>
        <v>#NUM!</v>
      </c>
      <c r="R481" s="142" t="e">
        <f t="shared" si="189"/>
        <v>#NUM!</v>
      </c>
      <c r="S481" s="144" t="e">
        <f t="shared" si="180"/>
        <v>#NUM!</v>
      </c>
      <c r="T481" s="143" t="e">
        <f t="shared" si="190"/>
        <v>#NUM!</v>
      </c>
      <c r="V481" s="33">
        <v>472</v>
      </c>
      <c r="W481" s="34">
        <f t="shared" si="198"/>
        <v>60633</v>
      </c>
      <c r="X481" s="141" t="e">
        <f t="shared" si="181"/>
        <v>#NUM!</v>
      </c>
      <c r="Y481" s="142" t="e">
        <f t="shared" si="191"/>
        <v>#NUM!</v>
      </c>
      <c r="Z481" s="144" t="e">
        <f t="shared" si="182"/>
        <v>#NUM!</v>
      </c>
      <c r="AA481" s="143" t="e">
        <f t="shared" si="192"/>
        <v>#NUM!</v>
      </c>
      <c r="AC481" s="33">
        <v>472</v>
      </c>
      <c r="AD481" s="34">
        <f t="shared" si="199"/>
        <v>60633</v>
      </c>
      <c r="AE481" s="141" t="e">
        <f t="shared" si="183"/>
        <v>#VALUE!</v>
      </c>
      <c r="AF481" s="142" t="e">
        <f t="shared" si="193"/>
        <v>#VALUE!</v>
      </c>
      <c r="AG481" s="144" t="e">
        <f t="shared" si="184"/>
        <v>#VALUE!</v>
      </c>
      <c r="AH481" s="143" t="e">
        <f t="shared" si="194"/>
        <v>#VALUE!</v>
      </c>
    </row>
    <row r="482" spans="1:34" x14ac:dyDescent="0.45">
      <c r="A482" s="47">
        <v>473</v>
      </c>
      <c r="B482" s="34">
        <f t="shared" si="195"/>
        <v>60664</v>
      </c>
      <c r="C482" s="150" t="e">
        <f t="shared" si="175"/>
        <v>#NUM!</v>
      </c>
      <c r="D482" s="142" t="e">
        <f t="shared" si="185"/>
        <v>#NUM!</v>
      </c>
      <c r="E482" s="142" t="e">
        <f t="shared" si="176"/>
        <v>#NUM!</v>
      </c>
      <c r="F482" s="143" t="e">
        <f t="shared" si="186"/>
        <v>#NUM!</v>
      </c>
      <c r="G482" s="127"/>
      <c r="H482" s="33">
        <v>473</v>
      </c>
      <c r="I482" s="34">
        <f t="shared" si="196"/>
        <v>60664</v>
      </c>
      <c r="J482" s="141" t="e">
        <f t="shared" si="177"/>
        <v>#NUM!</v>
      </c>
      <c r="K482" s="142" t="e">
        <f t="shared" si="187"/>
        <v>#NUM!</v>
      </c>
      <c r="L482" s="144" t="e">
        <f t="shared" si="178"/>
        <v>#NUM!</v>
      </c>
      <c r="M482" s="143" t="e">
        <f t="shared" si="188"/>
        <v>#NUM!</v>
      </c>
      <c r="O482" s="33">
        <v>473</v>
      </c>
      <c r="P482" s="34">
        <f t="shared" si="197"/>
        <v>60664</v>
      </c>
      <c r="Q482" s="141" t="e">
        <f t="shared" si="179"/>
        <v>#NUM!</v>
      </c>
      <c r="R482" s="142" t="e">
        <f t="shared" si="189"/>
        <v>#NUM!</v>
      </c>
      <c r="S482" s="144" t="e">
        <f t="shared" si="180"/>
        <v>#NUM!</v>
      </c>
      <c r="T482" s="143" t="e">
        <f t="shared" si="190"/>
        <v>#NUM!</v>
      </c>
      <c r="V482" s="33">
        <v>473</v>
      </c>
      <c r="W482" s="34">
        <f t="shared" si="198"/>
        <v>60664</v>
      </c>
      <c r="X482" s="141" t="e">
        <f t="shared" si="181"/>
        <v>#NUM!</v>
      </c>
      <c r="Y482" s="142" t="e">
        <f t="shared" si="191"/>
        <v>#NUM!</v>
      </c>
      <c r="Z482" s="144" t="e">
        <f t="shared" si="182"/>
        <v>#NUM!</v>
      </c>
      <c r="AA482" s="143" t="e">
        <f t="shared" si="192"/>
        <v>#NUM!</v>
      </c>
      <c r="AC482" s="33">
        <v>473</v>
      </c>
      <c r="AD482" s="34">
        <f t="shared" si="199"/>
        <v>60664</v>
      </c>
      <c r="AE482" s="141" t="e">
        <f t="shared" si="183"/>
        <v>#VALUE!</v>
      </c>
      <c r="AF482" s="142" t="e">
        <f t="shared" si="193"/>
        <v>#VALUE!</v>
      </c>
      <c r="AG482" s="144" t="e">
        <f t="shared" si="184"/>
        <v>#VALUE!</v>
      </c>
      <c r="AH482" s="143" t="e">
        <f t="shared" si="194"/>
        <v>#VALUE!</v>
      </c>
    </row>
    <row r="483" spans="1:34" x14ac:dyDescent="0.45">
      <c r="A483" s="47">
        <v>474</v>
      </c>
      <c r="B483" s="34">
        <f t="shared" si="195"/>
        <v>60692</v>
      </c>
      <c r="C483" s="150" t="e">
        <f t="shared" si="175"/>
        <v>#NUM!</v>
      </c>
      <c r="D483" s="142" t="e">
        <f t="shared" si="185"/>
        <v>#NUM!</v>
      </c>
      <c r="E483" s="142" t="e">
        <f t="shared" si="176"/>
        <v>#NUM!</v>
      </c>
      <c r="F483" s="143" t="e">
        <f t="shared" si="186"/>
        <v>#NUM!</v>
      </c>
      <c r="G483" s="127"/>
      <c r="H483" s="33">
        <v>474</v>
      </c>
      <c r="I483" s="34">
        <f t="shared" si="196"/>
        <v>60692</v>
      </c>
      <c r="J483" s="141" t="e">
        <f t="shared" si="177"/>
        <v>#NUM!</v>
      </c>
      <c r="K483" s="142" t="e">
        <f t="shared" si="187"/>
        <v>#NUM!</v>
      </c>
      <c r="L483" s="144" t="e">
        <f t="shared" si="178"/>
        <v>#NUM!</v>
      </c>
      <c r="M483" s="143" t="e">
        <f t="shared" si="188"/>
        <v>#NUM!</v>
      </c>
      <c r="O483" s="33">
        <v>474</v>
      </c>
      <c r="P483" s="34">
        <f t="shared" si="197"/>
        <v>60692</v>
      </c>
      <c r="Q483" s="141" t="e">
        <f t="shared" si="179"/>
        <v>#NUM!</v>
      </c>
      <c r="R483" s="142" t="e">
        <f t="shared" si="189"/>
        <v>#NUM!</v>
      </c>
      <c r="S483" s="144" t="e">
        <f t="shared" si="180"/>
        <v>#NUM!</v>
      </c>
      <c r="T483" s="143" t="e">
        <f t="shared" si="190"/>
        <v>#NUM!</v>
      </c>
      <c r="V483" s="33">
        <v>474</v>
      </c>
      <c r="W483" s="34">
        <f t="shared" si="198"/>
        <v>60692</v>
      </c>
      <c r="X483" s="141" t="e">
        <f t="shared" si="181"/>
        <v>#NUM!</v>
      </c>
      <c r="Y483" s="142" t="e">
        <f t="shared" si="191"/>
        <v>#NUM!</v>
      </c>
      <c r="Z483" s="144" t="e">
        <f t="shared" si="182"/>
        <v>#NUM!</v>
      </c>
      <c r="AA483" s="143" t="e">
        <f t="shared" si="192"/>
        <v>#NUM!</v>
      </c>
      <c r="AC483" s="33">
        <v>474</v>
      </c>
      <c r="AD483" s="34">
        <f t="shared" si="199"/>
        <v>60692</v>
      </c>
      <c r="AE483" s="141" t="e">
        <f t="shared" si="183"/>
        <v>#VALUE!</v>
      </c>
      <c r="AF483" s="142" t="e">
        <f t="shared" si="193"/>
        <v>#VALUE!</v>
      </c>
      <c r="AG483" s="144" t="e">
        <f t="shared" si="184"/>
        <v>#VALUE!</v>
      </c>
      <c r="AH483" s="143" t="e">
        <f t="shared" si="194"/>
        <v>#VALUE!</v>
      </c>
    </row>
    <row r="484" spans="1:34" x14ac:dyDescent="0.45">
      <c r="A484" s="47">
        <v>475</v>
      </c>
      <c r="B484" s="34">
        <f t="shared" si="195"/>
        <v>60723</v>
      </c>
      <c r="C484" s="150" t="e">
        <f t="shared" si="175"/>
        <v>#NUM!</v>
      </c>
      <c r="D484" s="142" t="e">
        <f t="shared" si="185"/>
        <v>#NUM!</v>
      </c>
      <c r="E484" s="142" t="e">
        <f t="shared" si="176"/>
        <v>#NUM!</v>
      </c>
      <c r="F484" s="143" t="e">
        <f t="shared" si="186"/>
        <v>#NUM!</v>
      </c>
      <c r="G484" s="127"/>
      <c r="H484" s="33">
        <v>475</v>
      </c>
      <c r="I484" s="34">
        <f t="shared" si="196"/>
        <v>60723</v>
      </c>
      <c r="J484" s="141" t="e">
        <f t="shared" si="177"/>
        <v>#NUM!</v>
      </c>
      <c r="K484" s="142" t="e">
        <f t="shared" si="187"/>
        <v>#NUM!</v>
      </c>
      <c r="L484" s="144" t="e">
        <f t="shared" si="178"/>
        <v>#NUM!</v>
      </c>
      <c r="M484" s="143" t="e">
        <f t="shared" si="188"/>
        <v>#NUM!</v>
      </c>
      <c r="O484" s="33">
        <v>475</v>
      </c>
      <c r="P484" s="34">
        <f t="shared" si="197"/>
        <v>60723</v>
      </c>
      <c r="Q484" s="141" t="e">
        <f t="shared" si="179"/>
        <v>#NUM!</v>
      </c>
      <c r="R484" s="142" t="e">
        <f t="shared" si="189"/>
        <v>#NUM!</v>
      </c>
      <c r="S484" s="144" t="e">
        <f t="shared" si="180"/>
        <v>#NUM!</v>
      </c>
      <c r="T484" s="143" t="e">
        <f t="shared" si="190"/>
        <v>#NUM!</v>
      </c>
      <c r="V484" s="33">
        <v>475</v>
      </c>
      <c r="W484" s="34">
        <f t="shared" si="198"/>
        <v>60723</v>
      </c>
      <c r="X484" s="141" t="e">
        <f t="shared" si="181"/>
        <v>#NUM!</v>
      </c>
      <c r="Y484" s="142" t="e">
        <f t="shared" si="191"/>
        <v>#NUM!</v>
      </c>
      <c r="Z484" s="144" t="e">
        <f t="shared" si="182"/>
        <v>#NUM!</v>
      </c>
      <c r="AA484" s="143" t="e">
        <f t="shared" si="192"/>
        <v>#NUM!</v>
      </c>
      <c r="AC484" s="33">
        <v>475</v>
      </c>
      <c r="AD484" s="34">
        <f t="shared" si="199"/>
        <v>60723</v>
      </c>
      <c r="AE484" s="141" t="e">
        <f t="shared" si="183"/>
        <v>#VALUE!</v>
      </c>
      <c r="AF484" s="142" t="e">
        <f t="shared" si="193"/>
        <v>#VALUE!</v>
      </c>
      <c r="AG484" s="144" t="e">
        <f t="shared" si="184"/>
        <v>#VALUE!</v>
      </c>
      <c r="AH484" s="143" t="e">
        <f t="shared" si="194"/>
        <v>#VALUE!</v>
      </c>
    </row>
    <row r="485" spans="1:34" x14ac:dyDescent="0.45">
      <c r="A485" s="47">
        <v>476</v>
      </c>
      <c r="B485" s="34">
        <f t="shared" si="195"/>
        <v>60753</v>
      </c>
      <c r="C485" s="150" t="e">
        <f t="shared" si="175"/>
        <v>#NUM!</v>
      </c>
      <c r="D485" s="142" t="e">
        <f t="shared" si="185"/>
        <v>#NUM!</v>
      </c>
      <c r="E485" s="142" t="e">
        <f t="shared" si="176"/>
        <v>#NUM!</v>
      </c>
      <c r="F485" s="143" t="e">
        <f t="shared" si="186"/>
        <v>#NUM!</v>
      </c>
      <c r="G485" s="127"/>
      <c r="H485" s="33">
        <v>476</v>
      </c>
      <c r="I485" s="34">
        <f t="shared" si="196"/>
        <v>60753</v>
      </c>
      <c r="J485" s="141" t="e">
        <f t="shared" si="177"/>
        <v>#NUM!</v>
      </c>
      <c r="K485" s="142" t="e">
        <f t="shared" si="187"/>
        <v>#NUM!</v>
      </c>
      <c r="L485" s="144" t="e">
        <f t="shared" si="178"/>
        <v>#NUM!</v>
      </c>
      <c r="M485" s="143" t="e">
        <f t="shared" si="188"/>
        <v>#NUM!</v>
      </c>
      <c r="O485" s="33">
        <v>476</v>
      </c>
      <c r="P485" s="34">
        <f t="shared" si="197"/>
        <v>60753</v>
      </c>
      <c r="Q485" s="141" t="e">
        <f t="shared" si="179"/>
        <v>#NUM!</v>
      </c>
      <c r="R485" s="142" t="e">
        <f t="shared" si="189"/>
        <v>#NUM!</v>
      </c>
      <c r="S485" s="144" t="e">
        <f t="shared" si="180"/>
        <v>#NUM!</v>
      </c>
      <c r="T485" s="143" t="e">
        <f t="shared" si="190"/>
        <v>#NUM!</v>
      </c>
      <c r="V485" s="33">
        <v>476</v>
      </c>
      <c r="W485" s="34">
        <f t="shared" si="198"/>
        <v>60753</v>
      </c>
      <c r="X485" s="141" t="e">
        <f t="shared" si="181"/>
        <v>#NUM!</v>
      </c>
      <c r="Y485" s="142" t="e">
        <f t="shared" si="191"/>
        <v>#NUM!</v>
      </c>
      <c r="Z485" s="144" t="e">
        <f t="shared" si="182"/>
        <v>#NUM!</v>
      </c>
      <c r="AA485" s="143" t="e">
        <f t="shared" si="192"/>
        <v>#NUM!</v>
      </c>
      <c r="AC485" s="33">
        <v>476</v>
      </c>
      <c r="AD485" s="34">
        <f t="shared" si="199"/>
        <v>60753</v>
      </c>
      <c r="AE485" s="141" t="e">
        <f t="shared" si="183"/>
        <v>#VALUE!</v>
      </c>
      <c r="AF485" s="142" t="e">
        <f t="shared" si="193"/>
        <v>#VALUE!</v>
      </c>
      <c r="AG485" s="144" t="e">
        <f t="shared" si="184"/>
        <v>#VALUE!</v>
      </c>
      <c r="AH485" s="143" t="e">
        <f t="shared" si="194"/>
        <v>#VALUE!</v>
      </c>
    </row>
    <row r="486" spans="1:34" x14ac:dyDescent="0.45">
      <c r="A486" s="47">
        <v>477</v>
      </c>
      <c r="B486" s="34">
        <f t="shared" si="195"/>
        <v>60784</v>
      </c>
      <c r="C486" s="150" t="e">
        <f t="shared" si="175"/>
        <v>#NUM!</v>
      </c>
      <c r="D486" s="142" t="e">
        <f t="shared" si="185"/>
        <v>#NUM!</v>
      </c>
      <c r="E486" s="142" t="e">
        <f t="shared" si="176"/>
        <v>#NUM!</v>
      </c>
      <c r="F486" s="143" t="e">
        <f t="shared" si="186"/>
        <v>#NUM!</v>
      </c>
      <c r="G486" s="127"/>
      <c r="H486" s="33">
        <v>477</v>
      </c>
      <c r="I486" s="34">
        <f t="shared" si="196"/>
        <v>60784</v>
      </c>
      <c r="J486" s="141" t="e">
        <f t="shared" si="177"/>
        <v>#NUM!</v>
      </c>
      <c r="K486" s="142" t="e">
        <f t="shared" si="187"/>
        <v>#NUM!</v>
      </c>
      <c r="L486" s="144" t="e">
        <f t="shared" si="178"/>
        <v>#NUM!</v>
      </c>
      <c r="M486" s="143" t="e">
        <f t="shared" si="188"/>
        <v>#NUM!</v>
      </c>
      <c r="O486" s="33">
        <v>477</v>
      </c>
      <c r="P486" s="34">
        <f t="shared" si="197"/>
        <v>60784</v>
      </c>
      <c r="Q486" s="141" t="e">
        <f t="shared" si="179"/>
        <v>#NUM!</v>
      </c>
      <c r="R486" s="142" t="e">
        <f t="shared" si="189"/>
        <v>#NUM!</v>
      </c>
      <c r="S486" s="144" t="e">
        <f t="shared" si="180"/>
        <v>#NUM!</v>
      </c>
      <c r="T486" s="143" t="e">
        <f t="shared" si="190"/>
        <v>#NUM!</v>
      </c>
      <c r="V486" s="33">
        <v>477</v>
      </c>
      <c r="W486" s="34">
        <f t="shared" si="198"/>
        <v>60784</v>
      </c>
      <c r="X486" s="141" t="e">
        <f t="shared" si="181"/>
        <v>#NUM!</v>
      </c>
      <c r="Y486" s="142" t="e">
        <f t="shared" si="191"/>
        <v>#NUM!</v>
      </c>
      <c r="Z486" s="144" t="e">
        <f t="shared" si="182"/>
        <v>#NUM!</v>
      </c>
      <c r="AA486" s="143" t="e">
        <f t="shared" si="192"/>
        <v>#NUM!</v>
      </c>
      <c r="AC486" s="33">
        <v>477</v>
      </c>
      <c r="AD486" s="34">
        <f t="shared" si="199"/>
        <v>60784</v>
      </c>
      <c r="AE486" s="141" t="e">
        <f t="shared" si="183"/>
        <v>#VALUE!</v>
      </c>
      <c r="AF486" s="142" t="e">
        <f t="shared" si="193"/>
        <v>#VALUE!</v>
      </c>
      <c r="AG486" s="144" t="e">
        <f t="shared" si="184"/>
        <v>#VALUE!</v>
      </c>
      <c r="AH486" s="143" t="e">
        <f t="shared" si="194"/>
        <v>#VALUE!</v>
      </c>
    </row>
    <row r="487" spans="1:34" x14ac:dyDescent="0.45">
      <c r="A487" s="47">
        <v>478</v>
      </c>
      <c r="B487" s="34">
        <f t="shared" si="195"/>
        <v>60814</v>
      </c>
      <c r="C487" s="150" t="e">
        <f t="shared" si="175"/>
        <v>#NUM!</v>
      </c>
      <c r="D487" s="142" t="e">
        <f t="shared" si="185"/>
        <v>#NUM!</v>
      </c>
      <c r="E487" s="142" t="e">
        <f t="shared" si="176"/>
        <v>#NUM!</v>
      </c>
      <c r="F487" s="143" t="e">
        <f t="shared" si="186"/>
        <v>#NUM!</v>
      </c>
      <c r="G487" s="127"/>
      <c r="H487" s="33">
        <v>478</v>
      </c>
      <c r="I487" s="34">
        <f t="shared" si="196"/>
        <v>60814</v>
      </c>
      <c r="J487" s="141" t="e">
        <f t="shared" si="177"/>
        <v>#NUM!</v>
      </c>
      <c r="K487" s="142" t="e">
        <f t="shared" si="187"/>
        <v>#NUM!</v>
      </c>
      <c r="L487" s="144" t="e">
        <f t="shared" si="178"/>
        <v>#NUM!</v>
      </c>
      <c r="M487" s="143" t="e">
        <f t="shared" si="188"/>
        <v>#NUM!</v>
      </c>
      <c r="O487" s="33">
        <v>478</v>
      </c>
      <c r="P487" s="34">
        <f t="shared" si="197"/>
        <v>60814</v>
      </c>
      <c r="Q487" s="141" t="e">
        <f t="shared" si="179"/>
        <v>#NUM!</v>
      </c>
      <c r="R487" s="142" t="e">
        <f t="shared" si="189"/>
        <v>#NUM!</v>
      </c>
      <c r="S487" s="144" t="e">
        <f t="shared" si="180"/>
        <v>#NUM!</v>
      </c>
      <c r="T487" s="143" t="e">
        <f t="shared" si="190"/>
        <v>#NUM!</v>
      </c>
      <c r="V487" s="33">
        <v>478</v>
      </c>
      <c r="W487" s="34">
        <f t="shared" si="198"/>
        <v>60814</v>
      </c>
      <c r="X487" s="141" t="e">
        <f t="shared" si="181"/>
        <v>#NUM!</v>
      </c>
      <c r="Y487" s="142" t="e">
        <f t="shared" si="191"/>
        <v>#NUM!</v>
      </c>
      <c r="Z487" s="144" t="e">
        <f t="shared" si="182"/>
        <v>#NUM!</v>
      </c>
      <c r="AA487" s="143" t="e">
        <f t="shared" si="192"/>
        <v>#NUM!</v>
      </c>
      <c r="AC487" s="33">
        <v>478</v>
      </c>
      <c r="AD487" s="34">
        <f t="shared" si="199"/>
        <v>60814</v>
      </c>
      <c r="AE487" s="141" t="e">
        <f t="shared" si="183"/>
        <v>#VALUE!</v>
      </c>
      <c r="AF487" s="142" t="e">
        <f t="shared" si="193"/>
        <v>#VALUE!</v>
      </c>
      <c r="AG487" s="144" t="e">
        <f t="shared" si="184"/>
        <v>#VALUE!</v>
      </c>
      <c r="AH487" s="143" t="e">
        <f t="shared" si="194"/>
        <v>#VALUE!</v>
      </c>
    </row>
    <row r="488" spans="1:34" x14ac:dyDescent="0.45">
      <c r="A488" s="47">
        <v>479</v>
      </c>
      <c r="B488" s="34">
        <f t="shared" si="195"/>
        <v>60845</v>
      </c>
      <c r="C488" s="150" t="e">
        <f t="shared" si="175"/>
        <v>#NUM!</v>
      </c>
      <c r="D488" s="142" t="e">
        <f t="shared" si="185"/>
        <v>#NUM!</v>
      </c>
      <c r="E488" s="142" t="e">
        <f t="shared" si="176"/>
        <v>#NUM!</v>
      </c>
      <c r="F488" s="143" t="e">
        <f t="shared" si="186"/>
        <v>#NUM!</v>
      </c>
      <c r="G488" s="127"/>
      <c r="H488" s="33">
        <v>479</v>
      </c>
      <c r="I488" s="34">
        <f t="shared" si="196"/>
        <v>60845</v>
      </c>
      <c r="J488" s="141" t="e">
        <f t="shared" si="177"/>
        <v>#NUM!</v>
      </c>
      <c r="K488" s="142" t="e">
        <f t="shared" si="187"/>
        <v>#NUM!</v>
      </c>
      <c r="L488" s="144" t="e">
        <f t="shared" si="178"/>
        <v>#NUM!</v>
      </c>
      <c r="M488" s="143" t="e">
        <f t="shared" si="188"/>
        <v>#NUM!</v>
      </c>
      <c r="O488" s="33">
        <v>479</v>
      </c>
      <c r="P488" s="34">
        <f t="shared" si="197"/>
        <v>60845</v>
      </c>
      <c r="Q488" s="141" t="e">
        <f t="shared" si="179"/>
        <v>#NUM!</v>
      </c>
      <c r="R488" s="142" t="e">
        <f t="shared" si="189"/>
        <v>#NUM!</v>
      </c>
      <c r="S488" s="144" t="e">
        <f t="shared" si="180"/>
        <v>#NUM!</v>
      </c>
      <c r="T488" s="143" t="e">
        <f t="shared" si="190"/>
        <v>#NUM!</v>
      </c>
      <c r="V488" s="33">
        <v>479</v>
      </c>
      <c r="W488" s="34">
        <f t="shared" si="198"/>
        <v>60845</v>
      </c>
      <c r="X488" s="141" t="e">
        <f t="shared" si="181"/>
        <v>#NUM!</v>
      </c>
      <c r="Y488" s="142" t="e">
        <f t="shared" si="191"/>
        <v>#NUM!</v>
      </c>
      <c r="Z488" s="144" t="e">
        <f t="shared" si="182"/>
        <v>#NUM!</v>
      </c>
      <c r="AA488" s="143" t="e">
        <f t="shared" si="192"/>
        <v>#NUM!</v>
      </c>
      <c r="AC488" s="33">
        <v>479</v>
      </c>
      <c r="AD488" s="34">
        <f t="shared" si="199"/>
        <v>60845</v>
      </c>
      <c r="AE488" s="141" t="e">
        <f t="shared" si="183"/>
        <v>#VALUE!</v>
      </c>
      <c r="AF488" s="142" t="e">
        <f t="shared" si="193"/>
        <v>#VALUE!</v>
      </c>
      <c r="AG488" s="144" t="e">
        <f t="shared" si="184"/>
        <v>#VALUE!</v>
      </c>
      <c r="AH488" s="143" t="e">
        <f t="shared" si="194"/>
        <v>#VALUE!</v>
      </c>
    </row>
    <row r="489" spans="1:34" ht="14.65" thickBot="1" x14ac:dyDescent="0.5">
      <c r="A489" s="750">
        <v>480</v>
      </c>
      <c r="B489" s="267">
        <f t="shared" si="195"/>
        <v>60876</v>
      </c>
      <c r="C489" s="151" t="e">
        <f t="shared" si="175"/>
        <v>#NUM!</v>
      </c>
      <c r="D489" s="146" t="e">
        <f t="shared" si="185"/>
        <v>#NUM!</v>
      </c>
      <c r="E489" s="146" t="e">
        <f t="shared" si="176"/>
        <v>#NUM!</v>
      </c>
      <c r="F489" s="147" t="e">
        <f t="shared" si="186"/>
        <v>#NUM!</v>
      </c>
      <c r="G489" s="127"/>
      <c r="H489" s="40">
        <v>480</v>
      </c>
      <c r="I489" s="267">
        <f t="shared" si="196"/>
        <v>60876</v>
      </c>
      <c r="J489" s="145" t="e">
        <f t="shared" si="177"/>
        <v>#NUM!</v>
      </c>
      <c r="K489" s="146" t="e">
        <f t="shared" si="187"/>
        <v>#NUM!</v>
      </c>
      <c r="L489" s="148" t="e">
        <f t="shared" si="178"/>
        <v>#NUM!</v>
      </c>
      <c r="M489" s="147" t="e">
        <f t="shared" si="188"/>
        <v>#NUM!</v>
      </c>
      <c r="O489" s="40">
        <v>480</v>
      </c>
      <c r="P489" s="267">
        <f t="shared" si="197"/>
        <v>60876</v>
      </c>
      <c r="Q489" s="145" t="e">
        <f t="shared" si="179"/>
        <v>#NUM!</v>
      </c>
      <c r="R489" s="146" t="e">
        <f t="shared" si="189"/>
        <v>#NUM!</v>
      </c>
      <c r="S489" s="148" t="e">
        <f t="shared" si="180"/>
        <v>#NUM!</v>
      </c>
      <c r="T489" s="147" t="e">
        <f t="shared" si="190"/>
        <v>#NUM!</v>
      </c>
      <c r="V489" s="40">
        <v>480</v>
      </c>
      <c r="W489" s="267">
        <f t="shared" si="198"/>
        <v>60876</v>
      </c>
      <c r="X489" s="145" t="e">
        <f t="shared" si="181"/>
        <v>#NUM!</v>
      </c>
      <c r="Y489" s="146" t="e">
        <f t="shared" si="191"/>
        <v>#NUM!</v>
      </c>
      <c r="Z489" s="148" t="e">
        <f t="shared" si="182"/>
        <v>#NUM!</v>
      </c>
      <c r="AA489" s="147" t="e">
        <f t="shared" si="192"/>
        <v>#NUM!</v>
      </c>
      <c r="AC489" s="40">
        <v>480</v>
      </c>
      <c r="AD489" s="267">
        <f t="shared" si="199"/>
        <v>60876</v>
      </c>
      <c r="AE489" s="145" t="e">
        <f t="shared" si="183"/>
        <v>#VALUE!</v>
      </c>
      <c r="AF489" s="146" t="e">
        <f t="shared" si="193"/>
        <v>#VALUE!</v>
      </c>
      <c r="AG489" s="148" t="e">
        <f t="shared" si="184"/>
        <v>#VALUE!</v>
      </c>
      <c r="AH489" s="147" t="e">
        <f t="shared" si="194"/>
        <v>#VALUE!</v>
      </c>
    </row>
  </sheetData>
  <sheetProtection algorithmName="SHA-512" hashValue="HJLeKqfep/7lRy8dGqyICxGIAmon7F871uUpgMzfFrVncrccpqajhuziFvJfV16N2SZ3Od/2qg8zR3VIvLc1mg==" saltValue="5xue28puy2umacQ/tJl/YA==" spinCount="100000" sheet="1" objects="1" scenarios="1"/>
  <mergeCells count="58">
    <mergeCell ref="Z4:AA4"/>
    <mergeCell ref="V5:W5"/>
    <mergeCell ref="Z5:AA5"/>
    <mergeCell ref="V7:W7"/>
    <mergeCell ref="Y7:Z7"/>
    <mergeCell ref="V4:W4"/>
    <mergeCell ref="D9:F9"/>
    <mergeCell ref="K9:M9"/>
    <mergeCell ref="R9:T9"/>
    <mergeCell ref="O5:P5"/>
    <mergeCell ref="S5:T5"/>
    <mergeCell ref="O7:P7"/>
    <mergeCell ref="R7:S7"/>
    <mergeCell ref="V1:AA1"/>
    <mergeCell ref="V2:W2"/>
    <mergeCell ref="Z2:AA2"/>
    <mergeCell ref="V3:W3"/>
    <mergeCell ref="Z3:AA3"/>
    <mergeCell ref="O1:T1"/>
    <mergeCell ref="O2:P2"/>
    <mergeCell ref="S2:T2"/>
    <mergeCell ref="O3:P3"/>
    <mergeCell ref="S3:T3"/>
    <mergeCell ref="O4:P4"/>
    <mergeCell ref="S4:T4"/>
    <mergeCell ref="A7:B7"/>
    <mergeCell ref="D7:E7"/>
    <mergeCell ref="H7:I7"/>
    <mergeCell ref="K7:L7"/>
    <mergeCell ref="A5:B5"/>
    <mergeCell ref="E5:F5"/>
    <mergeCell ref="H5:I5"/>
    <mergeCell ref="L5:M5"/>
    <mergeCell ref="A4:B4"/>
    <mergeCell ref="E4:F4"/>
    <mergeCell ref="H4:I4"/>
    <mergeCell ref="L4:M4"/>
    <mergeCell ref="A3:B3"/>
    <mergeCell ref="E3:F3"/>
    <mergeCell ref="H3:I3"/>
    <mergeCell ref="L3:M3"/>
    <mergeCell ref="A1:F1"/>
    <mergeCell ref="H1:M1"/>
    <mergeCell ref="A2:B2"/>
    <mergeCell ref="E2:F2"/>
    <mergeCell ref="H2:I2"/>
    <mergeCell ref="L2:M2"/>
    <mergeCell ref="AC1:AH1"/>
    <mergeCell ref="AC2:AD2"/>
    <mergeCell ref="AG2:AH2"/>
    <mergeCell ref="AC3:AD3"/>
    <mergeCell ref="AG3:AH3"/>
    <mergeCell ref="AC4:AD4"/>
    <mergeCell ref="AG4:AH4"/>
    <mergeCell ref="AC5:AD5"/>
    <mergeCell ref="AG5:AH5"/>
    <mergeCell ref="AC7:AD7"/>
    <mergeCell ref="AF7:AG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E841A-6D6F-43C5-AC8D-B157DF501F45}">
  <dimension ref="C2:BH65"/>
  <sheetViews>
    <sheetView workbookViewId="0"/>
  </sheetViews>
  <sheetFormatPr defaultRowHeight="14.25" x14ac:dyDescent="0.45"/>
  <sheetData>
    <row r="2" spans="3:60" x14ac:dyDescent="0.45">
      <c r="C2" s="782" t="s">
        <v>982</v>
      </c>
      <c r="D2">
        <v>12</v>
      </c>
      <c r="E2" s="782" t="s">
        <v>802</v>
      </c>
      <c r="F2">
        <v>8</v>
      </c>
      <c r="G2" s="782" t="s">
        <v>828</v>
      </c>
      <c r="H2">
        <v>9</v>
      </c>
      <c r="I2" s="782" t="s">
        <v>798</v>
      </c>
      <c r="J2">
        <v>53</v>
      </c>
      <c r="K2" s="782" t="s">
        <v>361</v>
      </c>
      <c r="L2">
        <v>261</v>
      </c>
      <c r="M2" s="782" t="s">
        <v>1102</v>
      </c>
      <c r="N2">
        <v>6</v>
      </c>
      <c r="O2" s="782" t="s">
        <v>862</v>
      </c>
      <c r="P2">
        <v>21</v>
      </c>
      <c r="Q2" s="782" t="s">
        <v>972</v>
      </c>
      <c r="R2">
        <v>80</v>
      </c>
      <c r="S2" s="782" t="s">
        <v>748</v>
      </c>
      <c r="T2">
        <v>145</v>
      </c>
      <c r="U2" s="782" t="s">
        <v>1095</v>
      </c>
      <c r="V2">
        <v>170</v>
      </c>
      <c r="W2" s="782" t="s">
        <v>787</v>
      </c>
      <c r="X2">
        <v>172</v>
      </c>
      <c r="Y2" s="782" t="s">
        <v>792</v>
      </c>
      <c r="Z2">
        <v>178</v>
      </c>
      <c r="AA2" s="782" t="s">
        <v>754</v>
      </c>
      <c r="AB2">
        <v>182</v>
      </c>
      <c r="AC2" s="782" t="s">
        <v>754</v>
      </c>
      <c r="AD2">
        <v>185</v>
      </c>
      <c r="AE2" s="782" t="s">
        <v>754</v>
      </c>
      <c r="AF2">
        <v>188</v>
      </c>
      <c r="AG2" s="782" t="s">
        <v>754</v>
      </c>
      <c r="AH2">
        <v>190</v>
      </c>
      <c r="AI2" s="782" t="s">
        <v>754</v>
      </c>
      <c r="AJ2">
        <v>192</v>
      </c>
      <c r="AK2" s="782" t="s">
        <v>754</v>
      </c>
      <c r="AL2">
        <v>194</v>
      </c>
      <c r="AM2" s="782" t="s">
        <v>344</v>
      </c>
      <c r="AN2">
        <v>198</v>
      </c>
      <c r="AO2" s="782" t="s">
        <v>1091</v>
      </c>
      <c r="AP2">
        <v>199</v>
      </c>
      <c r="AQ2" s="782" t="s">
        <v>754</v>
      </c>
      <c r="AR2">
        <v>202</v>
      </c>
      <c r="AS2" s="782" t="s">
        <v>344</v>
      </c>
      <c r="AT2">
        <v>206</v>
      </c>
      <c r="AU2" s="782" t="s">
        <v>754</v>
      </c>
      <c r="AV2">
        <v>208</v>
      </c>
      <c r="AW2" s="782" t="s">
        <v>754</v>
      </c>
      <c r="AX2">
        <v>210</v>
      </c>
      <c r="AY2" s="782" t="s">
        <v>754</v>
      </c>
      <c r="AZ2">
        <v>212</v>
      </c>
      <c r="BA2" s="782" t="s">
        <v>754</v>
      </c>
      <c r="BB2">
        <v>225</v>
      </c>
      <c r="BC2" s="782" t="s">
        <v>781</v>
      </c>
      <c r="BD2">
        <v>1</v>
      </c>
      <c r="BE2" s="782" t="s">
        <v>948</v>
      </c>
      <c r="BF2">
        <v>29</v>
      </c>
      <c r="BG2" s="782" t="s">
        <v>897</v>
      </c>
      <c r="BH2">
        <v>1</v>
      </c>
    </row>
    <row r="3" spans="3:60" x14ac:dyDescent="0.45">
      <c r="C3" s="782" t="s">
        <v>983</v>
      </c>
      <c r="D3">
        <v>26</v>
      </c>
      <c r="E3" s="782" t="s">
        <v>842</v>
      </c>
      <c r="F3">
        <v>9</v>
      </c>
      <c r="G3" s="782" t="s">
        <v>829</v>
      </c>
      <c r="H3">
        <v>1</v>
      </c>
      <c r="I3" s="782" t="s">
        <v>799</v>
      </c>
      <c r="J3">
        <v>54</v>
      </c>
      <c r="K3" s="782" t="s">
        <v>376</v>
      </c>
      <c r="L3">
        <v>198</v>
      </c>
      <c r="M3" s="782" t="s">
        <v>1103</v>
      </c>
      <c r="N3">
        <v>7</v>
      </c>
      <c r="O3" s="782" t="s">
        <v>863</v>
      </c>
      <c r="P3">
        <v>25</v>
      </c>
      <c r="Q3" s="782" t="s">
        <v>973</v>
      </c>
      <c r="R3">
        <v>86</v>
      </c>
      <c r="S3" s="782" t="s">
        <v>749</v>
      </c>
      <c r="T3">
        <v>146</v>
      </c>
      <c r="U3" s="782" t="s">
        <v>1096</v>
      </c>
      <c r="V3">
        <v>171</v>
      </c>
      <c r="W3" s="782" t="s">
        <v>788</v>
      </c>
      <c r="X3">
        <v>173</v>
      </c>
      <c r="Y3" s="782" t="s">
        <v>793</v>
      </c>
      <c r="Z3">
        <v>179</v>
      </c>
      <c r="AA3" s="782" t="s">
        <v>344</v>
      </c>
      <c r="AB3">
        <v>183</v>
      </c>
      <c r="AC3" s="782" t="s">
        <v>344</v>
      </c>
      <c r="AD3">
        <v>186</v>
      </c>
      <c r="AE3" s="782" t="s">
        <v>344</v>
      </c>
      <c r="AF3">
        <v>189</v>
      </c>
      <c r="AG3" s="782" t="s">
        <v>344</v>
      </c>
      <c r="AH3">
        <v>191</v>
      </c>
      <c r="AI3" s="782" t="s">
        <v>344</v>
      </c>
      <c r="AJ3">
        <v>193</v>
      </c>
      <c r="AK3" s="782" t="s">
        <v>344</v>
      </c>
      <c r="AL3">
        <v>195</v>
      </c>
      <c r="AM3" s="782" t="s">
        <v>754</v>
      </c>
      <c r="AN3">
        <v>197</v>
      </c>
      <c r="AO3" s="782" t="s">
        <v>1092</v>
      </c>
      <c r="AP3">
        <v>200</v>
      </c>
      <c r="AQ3" s="782" t="s">
        <v>344</v>
      </c>
      <c r="AR3">
        <v>203</v>
      </c>
      <c r="AS3" s="782" t="s">
        <v>754</v>
      </c>
      <c r="AT3">
        <v>205</v>
      </c>
      <c r="AU3" s="782" t="s">
        <v>344</v>
      </c>
      <c r="AV3">
        <v>209</v>
      </c>
      <c r="AW3" s="782" t="s">
        <v>344</v>
      </c>
      <c r="AX3">
        <v>211</v>
      </c>
      <c r="AY3" s="782" t="s">
        <v>344</v>
      </c>
      <c r="AZ3">
        <v>213</v>
      </c>
      <c r="BA3" s="782" t="s">
        <v>344</v>
      </c>
      <c r="BB3">
        <v>226</v>
      </c>
      <c r="BC3" s="782" t="s">
        <v>896</v>
      </c>
      <c r="BD3">
        <v>2</v>
      </c>
      <c r="BE3" s="782" t="s">
        <v>1098</v>
      </c>
      <c r="BF3">
        <v>40</v>
      </c>
      <c r="BG3" s="782" t="s">
        <v>898</v>
      </c>
      <c r="BH3">
        <v>2</v>
      </c>
    </row>
    <row r="4" spans="3:60" x14ac:dyDescent="0.45">
      <c r="C4" s="782" t="s">
        <v>984</v>
      </c>
      <c r="D4">
        <v>23</v>
      </c>
      <c r="G4" s="782" t="s">
        <v>830</v>
      </c>
      <c r="H4">
        <v>2</v>
      </c>
      <c r="I4" s="782" t="s">
        <v>800</v>
      </c>
      <c r="J4">
        <v>41</v>
      </c>
      <c r="K4" s="782" t="s">
        <v>377</v>
      </c>
      <c r="L4">
        <v>199</v>
      </c>
      <c r="M4" s="782" t="s">
        <v>1104</v>
      </c>
      <c r="N4">
        <v>8</v>
      </c>
      <c r="O4" s="782" t="s">
        <v>864</v>
      </c>
      <c r="P4">
        <v>23</v>
      </c>
      <c r="Q4" s="782" t="s">
        <v>974</v>
      </c>
      <c r="R4">
        <v>85</v>
      </c>
      <c r="S4" s="782" t="s">
        <v>750</v>
      </c>
      <c r="T4">
        <v>147</v>
      </c>
      <c r="U4" s="782" t="s">
        <v>1097</v>
      </c>
      <c r="V4">
        <v>232</v>
      </c>
      <c r="W4" s="782" t="s">
        <v>753</v>
      </c>
      <c r="X4">
        <v>174</v>
      </c>
      <c r="Y4" s="782" t="s">
        <v>794</v>
      </c>
      <c r="Z4">
        <v>180</v>
      </c>
      <c r="AA4" s="782" t="s">
        <v>995</v>
      </c>
      <c r="AB4">
        <v>184</v>
      </c>
      <c r="AC4" s="782" t="s">
        <v>995</v>
      </c>
      <c r="AD4">
        <v>187</v>
      </c>
      <c r="AO4" s="782" t="s">
        <v>1090</v>
      </c>
      <c r="AP4">
        <v>201</v>
      </c>
      <c r="BE4" s="782" t="s">
        <v>949</v>
      </c>
      <c r="BF4">
        <v>33</v>
      </c>
      <c r="BG4" s="782" t="s">
        <v>899</v>
      </c>
      <c r="BH4">
        <v>3</v>
      </c>
    </row>
    <row r="5" spans="3:60" x14ac:dyDescent="0.45">
      <c r="C5" s="782" t="s">
        <v>985</v>
      </c>
      <c r="D5">
        <v>27</v>
      </c>
      <c r="G5" s="782" t="s">
        <v>831</v>
      </c>
      <c r="H5">
        <v>3</v>
      </c>
      <c r="I5" s="782" t="s">
        <v>801</v>
      </c>
      <c r="J5">
        <v>57</v>
      </c>
      <c r="K5" s="782" t="s">
        <v>378</v>
      </c>
      <c r="L5">
        <v>200</v>
      </c>
      <c r="M5" s="782" t="s">
        <v>1105</v>
      </c>
      <c r="N5">
        <v>9</v>
      </c>
      <c r="O5" s="782" t="s">
        <v>865</v>
      </c>
      <c r="P5">
        <v>24</v>
      </c>
      <c r="Q5" s="782" t="s">
        <v>975</v>
      </c>
      <c r="R5">
        <v>88</v>
      </c>
      <c r="S5" s="782" t="s">
        <v>653</v>
      </c>
      <c r="T5">
        <v>148</v>
      </c>
      <c r="W5" s="782" t="s">
        <v>789</v>
      </c>
      <c r="X5">
        <v>175</v>
      </c>
      <c r="BE5" s="782" t="s">
        <v>950</v>
      </c>
      <c r="BF5">
        <v>-1</v>
      </c>
      <c r="BG5" s="782" t="s">
        <v>900</v>
      </c>
      <c r="BH5">
        <v>4</v>
      </c>
    </row>
    <row r="6" spans="3:60" x14ac:dyDescent="0.45">
      <c r="C6" s="782" t="s">
        <v>673</v>
      </c>
      <c r="D6">
        <v>2</v>
      </c>
      <c r="G6" s="782" t="s">
        <v>832</v>
      </c>
      <c r="H6">
        <v>4</v>
      </c>
      <c r="I6" s="782" t="s">
        <v>802</v>
      </c>
      <c r="J6">
        <v>56</v>
      </c>
      <c r="K6" s="782" t="s">
        <v>379</v>
      </c>
      <c r="L6">
        <v>201</v>
      </c>
      <c r="M6" s="782" t="s">
        <v>1106</v>
      </c>
      <c r="N6">
        <v>10</v>
      </c>
      <c r="O6" s="782" t="s">
        <v>866</v>
      </c>
      <c r="P6">
        <v>22</v>
      </c>
      <c r="Q6" s="782" t="s">
        <v>976</v>
      </c>
      <c r="R6">
        <v>87</v>
      </c>
      <c r="S6" s="782" t="s">
        <v>751</v>
      </c>
      <c r="T6">
        <v>149</v>
      </c>
      <c r="W6" s="782" t="s">
        <v>790</v>
      </c>
      <c r="X6">
        <v>176</v>
      </c>
      <c r="BE6" s="782" t="s">
        <v>951</v>
      </c>
      <c r="BF6">
        <v>7</v>
      </c>
      <c r="BG6" s="782" t="s">
        <v>901</v>
      </c>
      <c r="BH6">
        <v>5</v>
      </c>
    </row>
    <row r="7" spans="3:60" x14ac:dyDescent="0.45">
      <c r="C7" s="782" t="s">
        <v>986</v>
      </c>
      <c r="D7">
        <v>18</v>
      </c>
      <c r="G7" s="782" t="s">
        <v>833</v>
      </c>
      <c r="H7">
        <v>10</v>
      </c>
      <c r="I7" s="782" t="s">
        <v>803</v>
      </c>
      <c r="J7">
        <v>43</v>
      </c>
      <c r="K7" s="782" t="s">
        <v>380</v>
      </c>
      <c r="L7">
        <v>202</v>
      </c>
      <c r="M7" s="782" t="s">
        <v>1107</v>
      </c>
      <c r="N7">
        <v>11</v>
      </c>
      <c r="O7" s="782" t="s">
        <v>775</v>
      </c>
      <c r="P7">
        <v>32</v>
      </c>
      <c r="Q7" s="782" t="s">
        <v>773</v>
      </c>
      <c r="R7">
        <v>90</v>
      </c>
      <c r="S7" s="782" t="s">
        <v>752</v>
      </c>
      <c r="T7">
        <v>150</v>
      </c>
      <c r="W7" s="782" t="s">
        <v>791</v>
      </c>
      <c r="X7">
        <v>177</v>
      </c>
      <c r="BE7" s="782" t="s">
        <v>952</v>
      </c>
      <c r="BF7">
        <v>37</v>
      </c>
      <c r="BG7" s="782" t="s">
        <v>902</v>
      </c>
      <c r="BH7">
        <v>6</v>
      </c>
    </row>
    <row r="8" spans="3:60" x14ac:dyDescent="0.45">
      <c r="C8" s="782" t="s">
        <v>987</v>
      </c>
      <c r="D8">
        <v>17</v>
      </c>
      <c r="G8" s="782" t="s">
        <v>834</v>
      </c>
      <c r="H8">
        <v>5</v>
      </c>
      <c r="I8" s="782" t="s">
        <v>804</v>
      </c>
      <c r="J8">
        <v>55</v>
      </c>
      <c r="K8" s="782" t="s">
        <v>381</v>
      </c>
      <c r="L8">
        <v>203</v>
      </c>
      <c r="M8" s="782" t="s">
        <v>1108</v>
      </c>
      <c r="N8">
        <v>12</v>
      </c>
      <c r="O8" s="782" t="s">
        <v>774</v>
      </c>
      <c r="P8">
        <v>31</v>
      </c>
      <c r="Q8" s="782" t="s">
        <v>772</v>
      </c>
      <c r="R8">
        <v>89</v>
      </c>
      <c r="W8" s="782" t="s">
        <v>995</v>
      </c>
      <c r="X8">
        <v>181</v>
      </c>
      <c r="BE8" s="782" t="s">
        <v>953</v>
      </c>
      <c r="BF8">
        <v>8</v>
      </c>
      <c r="BG8" s="782" t="s">
        <v>903</v>
      </c>
      <c r="BH8">
        <v>7</v>
      </c>
    </row>
    <row r="9" spans="3:60" x14ac:dyDescent="0.45">
      <c r="C9" s="782" t="s">
        <v>988</v>
      </c>
      <c r="D9">
        <v>24</v>
      </c>
      <c r="G9" s="782" t="s">
        <v>835</v>
      </c>
      <c r="H9">
        <v>13</v>
      </c>
      <c r="I9" s="782" t="s">
        <v>805</v>
      </c>
      <c r="J9">
        <v>7</v>
      </c>
      <c r="K9" s="782" t="s">
        <v>382</v>
      </c>
      <c r="L9">
        <v>204</v>
      </c>
      <c r="M9" s="782" t="s">
        <v>1109</v>
      </c>
      <c r="N9">
        <v>13</v>
      </c>
      <c r="O9" s="782" t="s">
        <v>867</v>
      </c>
      <c r="P9">
        <v>20</v>
      </c>
      <c r="Q9" s="782" t="s">
        <v>977</v>
      </c>
      <c r="R9">
        <v>81</v>
      </c>
      <c r="BE9" s="782" t="s">
        <v>307</v>
      </c>
      <c r="BF9">
        <v>36</v>
      </c>
      <c r="BG9" s="782" t="s">
        <v>904</v>
      </c>
      <c r="BH9">
        <v>8</v>
      </c>
    </row>
    <row r="10" spans="3:60" x14ac:dyDescent="0.45">
      <c r="C10" s="782" t="s">
        <v>777</v>
      </c>
      <c r="D10">
        <v>30</v>
      </c>
      <c r="G10" s="782" t="s">
        <v>836</v>
      </c>
      <c r="H10">
        <v>6</v>
      </c>
      <c r="I10" s="782" t="s">
        <v>806</v>
      </c>
      <c r="J10">
        <v>44</v>
      </c>
      <c r="K10" s="782" t="s">
        <v>383</v>
      </c>
      <c r="L10">
        <v>205</v>
      </c>
      <c r="O10" s="782" t="s">
        <v>868</v>
      </c>
      <c r="P10">
        <v>19</v>
      </c>
      <c r="Q10" s="782" t="s">
        <v>978</v>
      </c>
      <c r="R10">
        <v>84</v>
      </c>
      <c r="BE10" s="782" t="s">
        <v>954</v>
      </c>
      <c r="BF10">
        <v>27</v>
      </c>
      <c r="BG10" s="782" t="s">
        <v>905</v>
      </c>
      <c r="BH10">
        <v>9</v>
      </c>
    </row>
    <row r="11" spans="3:60" x14ac:dyDescent="0.45">
      <c r="C11" s="782" t="s">
        <v>989</v>
      </c>
      <c r="D11">
        <v>29</v>
      </c>
      <c r="G11" s="782" t="s">
        <v>837</v>
      </c>
      <c r="H11">
        <v>11</v>
      </c>
      <c r="I11" s="782" t="s">
        <v>807</v>
      </c>
      <c r="J11">
        <v>9</v>
      </c>
      <c r="K11" s="782" t="s">
        <v>384</v>
      </c>
      <c r="L11">
        <v>206</v>
      </c>
      <c r="O11" s="782" t="s">
        <v>869</v>
      </c>
      <c r="P11">
        <v>9</v>
      </c>
      <c r="Q11" s="782" t="s">
        <v>884</v>
      </c>
      <c r="R11">
        <v>64</v>
      </c>
      <c r="BE11" s="782" t="s">
        <v>955</v>
      </c>
      <c r="BF11">
        <v>28</v>
      </c>
      <c r="BG11" s="782" t="s">
        <v>906</v>
      </c>
      <c r="BH11">
        <v>10</v>
      </c>
    </row>
    <row r="12" spans="3:60" x14ac:dyDescent="0.45">
      <c r="C12" s="782" t="s">
        <v>990</v>
      </c>
      <c r="D12">
        <v>19</v>
      </c>
      <c r="G12" s="782" t="s">
        <v>838</v>
      </c>
      <c r="H12">
        <v>12</v>
      </c>
      <c r="I12" s="782" t="s">
        <v>808</v>
      </c>
      <c r="J12">
        <v>10</v>
      </c>
      <c r="K12" s="782" t="s">
        <v>385</v>
      </c>
      <c r="L12">
        <v>207</v>
      </c>
      <c r="O12" s="782" t="s">
        <v>870</v>
      </c>
      <c r="P12">
        <v>10</v>
      </c>
      <c r="Q12" s="782" t="s">
        <v>879</v>
      </c>
      <c r="R12">
        <v>83</v>
      </c>
      <c r="BE12" s="782" t="s">
        <v>956</v>
      </c>
      <c r="BF12">
        <v>9</v>
      </c>
      <c r="BG12" s="782" t="s">
        <v>907</v>
      </c>
      <c r="BH12">
        <v>11</v>
      </c>
    </row>
    <row r="13" spans="3:60" x14ac:dyDescent="0.45">
      <c r="C13" s="782" t="s">
        <v>991</v>
      </c>
      <c r="D13">
        <v>15</v>
      </c>
      <c r="G13" s="782" t="s">
        <v>998</v>
      </c>
      <c r="H13">
        <v>15</v>
      </c>
      <c r="I13" s="782" t="s">
        <v>809</v>
      </c>
      <c r="J13">
        <v>45</v>
      </c>
      <c r="K13" s="782" t="s">
        <v>386</v>
      </c>
      <c r="L13">
        <v>208</v>
      </c>
      <c r="O13" s="782" t="s">
        <v>871</v>
      </c>
      <c r="P13">
        <v>15</v>
      </c>
      <c r="Q13" s="782" t="s">
        <v>979</v>
      </c>
      <c r="R13">
        <v>65</v>
      </c>
      <c r="BE13" s="782" t="s">
        <v>528</v>
      </c>
      <c r="BF13">
        <v>34</v>
      </c>
      <c r="BG13" s="782" t="s">
        <v>908</v>
      </c>
      <c r="BH13">
        <v>12</v>
      </c>
    </row>
    <row r="14" spans="3:60" x14ac:dyDescent="0.45">
      <c r="C14" s="782" t="s">
        <v>992</v>
      </c>
      <c r="D14">
        <v>20</v>
      </c>
      <c r="G14" s="782" t="s">
        <v>839</v>
      </c>
      <c r="H14">
        <v>14</v>
      </c>
      <c r="I14" s="782" t="s">
        <v>810</v>
      </c>
      <c r="J14">
        <v>12</v>
      </c>
      <c r="K14" s="782" t="s">
        <v>387</v>
      </c>
      <c r="L14">
        <v>209</v>
      </c>
      <c r="O14" s="782" t="s">
        <v>872</v>
      </c>
      <c r="P14">
        <v>11</v>
      </c>
      <c r="Q14" s="782" t="s">
        <v>880</v>
      </c>
      <c r="R14">
        <v>58</v>
      </c>
      <c r="BE14" s="782" t="s">
        <v>957</v>
      </c>
      <c r="BF14">
        <v>24</v>
      </c>
      <c r="BG14" s="782" t="s">
        <v>909</v>
      </c>
      <c r="BH14">
        <v>13</v>
      </c>
    </row>
    <row r="15" spans="3:60" x14ac:dyDescent="0.45">
      <c r="C15" s="782" t="s">
        <v>993</v>
      </c>
      <c r="D15">
        <v>21</v>
      </c>
      <c r="G15" s="782" t="s">
        <v>840</v>
      </c>
      <c r="H15">
        <v>8</v>
      </c>
      <c r="I15" s="782" t="s">
        <v>811</v>
      </c>
      <c r="J15">
        <v>46</v>
      </c>
      <c r="K15" s="782" t="s">
        <v>388</v>
      </c>
      <c r="L15">
        <v>210</v>
      </c>
      <c r="O15" s="782" t="s">
        <v>873</v>
      </c>
      <c r="P15">
        <v>14</v>
      </c>
      <c r="Q15" s="782" t="s">
        <v>882</v>
      </c>
      <c r="R15">
        <v>61</v>
      </c>
      <c r="BE15" s="782" t="s">
        <v>958</v>
      </c>
      <c r="BF15">
        <v>23</v>
      </c>
      <c r="BG15" s="782" t="s">
        <v>910</v>
      </c>
      <c r="BH15">
        <v>14</v>
      </c>
    </row>
    <row r="16" spans="3:60" x14ac:dyDescent="0.45">
      <c r="C16" s="782" t="s">
        <v>994</v>
      </c>
      <c r="D16">
        <v>22</v>
      </c>
      <c r="G16" s="782" t="s">
        <v>841</v>
      </c>
      <c r="H16">
        <v>7</v>
      </c>
      <c r="I16" s="782" t="s">
        <v>812</v>
      </c>
      <c r="J16">
        <v>14</v>
      </c>
      <c r="K16" s="782" t="s">
        <v>389</v>
      </c>
      <c r="L16">
        <v>211</v>
      </c>
      <c r="O16" s="782" t="s">
        <v>874</v>
      </c>
      <c r="P16">
        <v>16</v>
      </c>
      <c r="Q16" s="782" t="s">
        <v>869</v>
      </c>
      <c r="R16">
        <v>60</v>
      </c>
      <c r="BE16" s="782" t="s">
        <v>959</v>
      </c>
      <c r="BF16">
        <v>11</v>
      </c>
      <c r="BG16" s="782" t="s">
        <v>911</v>
      </c>
      <c r="BH16">
        <v>15</v>
      </c>
    </row>
    <row r="17" spans="9:60" x14ac:dyDescent="0.45">
      <c r="I17" s="782" t="s">
        <v>813</v>
      </c>
      <c r="J17">
        <v>47</v>
      </c>
      <c r="K17" s="782" t="s">
        <v>390</v>
      </c>
      <c r="L17">
        <v>212</v>
      </c>
      <c r="O17" s="782" t="s">
        <v>875</v>
      </c>
      <c r="P17">
        <v>17</v>
      </c>
      <c r="Q17" s="782" t="s">
        <v>980</v>
      </c>
      <c r="R17">
        <v>66</v>
      </c>
      <c r="BE17" s="782" t="s">
        <v>1099</v>
      </c>
      <c r="BF17">
        <v>39</v>
      </c>
      <c r="BG17" s="782" t="s">
        <v>912</v>
      </c>
      <c r="BH17">
        <v>16</v>
      </c>
    </row>
    <row r="18" spans="9:60" x14ac:dyDescent="0.45">
      <c r="I18" s="782" t="s">
        <v>814</v>
      </c>
      <c r="J18">
        <v>16</v>
      </c>
      <c r="K18" s="782" t="s">
        <v>313</v>
      </c>
      <c r="L18">
        <v>213</v>
      </c>
      <c r="O18" s="782" t="s">
        <v>876</v>
      </c>
      <c r="P18">
        <v>18</v>
      </c>
      <c r="Q18" s="782" t="s">
        <v>981</v>
      </c>
      <c r="R18">
        <v>67</v>
      </c>
      <c r="BE18" s="782" t="s">
        <v>1100</v>
      </c>
      <c r="BF18">
        <v>38</v>
      </c>
      <c r="BG18" s="782" t="s">
        <v>913</v>
      </c>
      <c r="BH18">
        <v>17</v>
      </c>
    </row>
    <row r="19" spans="9:60" x14ac:dyDescent="0.45">
      <c r="I19" s="782" t="s">
        <v>815</v>
      </c>
      <c r="J19">
        <v>48</v>
      </c>
      <c r="K19" s="782" t="s">
        <v>391</v>
      </c>
      <c r="L19">
        <v>214</v>
      </c>
      <c r="O19" s="782" t="s">
        <v>877</v>
      </c>
      <c r="P19">
        <v>27</v>
      </c>
      <c r="Q19" s="782" t="s">
        <v>883</v>
      </c>
      <c r="R19">
        <v>62</v>
      </c>
      <c r="BE19" s="782" t="s">
        <v>960</v>
      </c>
      <c r="BF19">
        <v>3</v>
      </c>
      <c r="BG19" s="782" t="s">
        <v>914</v>
      </c>
      <c r="BH19">
        <v>18</v>
      </c>
    </row>
    <row r="20" spans="9:60" x14ac:dyDescent="0.45">
      <c r="I20" s="782" t="s">
        <v>816</v>
      </c>
      <c r="J20">
        <v>18</v>
      </c>
      <c r="K20" s="782" t="s">
        <v>392</v>
      </c>
      <c r="L20">
        <v>215</v>
      </c>
      <c r="O20" s="782" t="s">
        <v>878</v>
      </c>
      <c r="P20">
        <v>29</v>
      </c>
      <c r="Q20" s="782" t="s">
        <v>894</v>
      </c>
      <c r="R20">
        <v>72</v>
      </c>
      <c r="BE20" s="782" t="s">
        <v>653</v>
      </c>
      <c r="BF20">
        <v>15</v>
      </c>
      <c r="BG20" s="782" t="s">
        <v>915</v>
      </c>
      <c r="BH20">
        <v>19</v>
      </c>
    </row>
    <row r="21" spans="9:60" x14ac:dyDescent="0.45">
      <c r="I21" s="782" t="s">
        <v>817</v>
      </c>
      <c r="J21">
        <v>49</v>
      </c>
      <c r="K21" s="782" t="s">
        <v>393</v>
      </c>
      <c r="L21">
        <v>216</v>
      </c>
      <c r="O21" s="782" t="s">
        <v>879</v>
      </c>
      <c r="P21">
        <v>30</v>
      </c>
      <c r="Q21" s="782" t="s">
        <v>889</v>
      </c>
      <c r="R21">
        <v>74</v>
      </c>
      <c r="BE21" s="782" t="s">
        <v>961</v>
      </c>
      <c r="BF21">
        <v>31</v>
      </c>
      <c r="BG21" s="782" t="s">
        <v>916</v>
      </c>
      <c r="BH21">
        <v>20</v>
      </c>
    </row>
    <row r="22" spans="9:60" x14ac:dyDescent="0.45">
      <c r="I22" s="782" t="s">
        <v>818</v>
      </c>
      <c r="J22">
        <v>19</v>
      </c>
      <c r="K22" s="782" t="s">
        <v>395</v>
      </c>
      <c r="L22">
        <v>217</v>
      </c>
      <c r="Q22" s="782" t="s">
        <v>888</v>
      </c>
      <c r="R22">
        <v>71</v>
      </c>
      <c r="BE22" s="782" t="s">
        <v>308</v>
      </c>
      <c r="BF22">
        <v>35</v>
      </c>
      <c r="BG22" s="782" t="s">
        <v>917</v>
      </c>
      <c r="BH22">
        <v>21</v>
      </c>
    </row>
    <row r="23" spans="9:60" x14ac:dyDescent="0.45">
      <c r="I23" s="782" t="s">
        <v>819</v>
      </c>
      <c r="J23">
        <v>50</v>
      </c>
      <c r="K23" s="782" t="s">
        <v>394</v>
      </c>
      <c r="L23">
        <v>218</v>
      </c>
      <c r="Q23" s="782" t="s">
        <v>886</v>
      </c>
      <c r="R23">
        <v>69</v>
      </c>
      <c r="BE23" s="782" t="s">
        <v>962</v>
      </c>
      <c r="BF23">
        <v>32</v>
      </c>
      <c r="BG23" s="782" t="s">
        <v>918</v>
      </c>
      <c r="BH23">
        <v>22</v>
      </c>
    </row>
    <row r="24" spans="9:60" x14ac:dyDescent="0.45">
      <c r="I24" s="782" t="s">
        <v>820</v>
      </c>
      <c r="J24">
        <v>21</v>
      </c>
      <c r="K24" s="782" t="s">
        <v>396</v>
      </c>
      <c r="L24">
        <v>219</v>
      </c>
      <c r="Q24" s="782" t="s">
        <v>887</v>
      </c>
      <c r="R24">
        <v>70</v>
      </c>
      <c r="BE24" s="782" t="s">
        <v>963</v>
      </c>
      <c r="BF24">
        <v>30</v>
      </c>
      <c r="BG24" s="782" t="s">
        <v>919</v>
      </c>
      <c r="BH24">
        <v>23</v>
      </c>
    </row>
    <row r="25" spans="9:60" x14ac:dyDescent="0.45">
      <c r="I25" s="782" t="s">
        <v>821</v>
      </c>
      <c r="J25">
        <v>51</v>
      </c>
      <c r="K25" s="782" t="s">
        <v>397</v>
      </c>
      <c r="L25">
        <v>220</v>
      </c>
      <c r="Q25" s="782" t="s">
        <v>890</v>
      </c>
      <c r="R25">
        <v>75</v>
      </c>
      <c r="BE25" s="782" t="s">
        <v>964</v>
      </c>
      <c r="BF25">
        <v>22</v>
      </c>
      <c r="BG25" s="782" t="s">
        <v>920</v>
      </c>
      <c r="BH25">
        <v>24</v>
      </c>
    </row>
    <row r="26" spans="9:60" x14ac:dyDescent="0.45">
      <c r="I26" s="782" t="s">
        <v>822</v>
      </c>
      <c r="J26">
        <v>23</v>
      </c>
      <c r="K26" s="782" t="s">
        <v>398</v>
      </c>
      <c r="L26">
        <v>221</v>
      </c>
      <c r="Q26" s="782" t="s">
        <v>891</v>
      </c>
      <c r="R26">
        <v>76</v>
      </c>
      <c r="BE26" s="782" t="s">
        <v>965</v>
      </c>
      <c r="BF26">
        <v>21</v>
      </c>
      <c r="BG26" s="782" t="s">
        <v>921</v>
      </c>
      <c r="BH26">
        <v>25</v>
      </c>
    </row>
    <row r="27" spans="9:60" x14ac:dyDescent="0.45">
      <c r="I27" s="782" t="s">
        <v>823</v>
      </c>
      <c r="J27">
        <v>33</v>
      </c>
      <c r="K27" s="782" t="s">
        <v>399</v>
      </c>
      <c r="L27">
        <v>222</v>
      </c>
      <c r="Q27" s="782" t="s">
        <v>895</v>
      </c>
      <c r="R27">
        <v>73</v>
      </c>
      <c r="BE27" s="782" t="s">
        <v>786</v>
      </c>
      <c r="BF27">
        <v>1</v>
      </c>
      <c r="BG27" s="782" t="s">
        <v>922</v>
      </c>
      <c r="BH27">
        <v>26</v>
      </c>
    </row>
    <row r="28" spans="9:60" x14ac:dyDescent="0.45">
      <c r="I28" s="782" t="s">
        <v>824</v>
      </c>
      <c r="J28">
        <v>24</v>
      </c>
      <c r="K28" s="782" t="s">
        <v>400</v>
      </c>
      <c r="L28">
        <v>223</v>
      </c>
      <c r="Q28" s="782" t="s">
        <v>877</v>
      </c>
      <c r="R28">
        <v>79</v>
      </c>
      <c r="BE28" s="782" t="s">
        <v>966</v>
      </c>
      <c r="BF28">
        <v>14</v>
      </c>
      <c r="BG28" s="782" t="s">
        <v>923</v>
      </c>
      <c r="BH28">
        <v>27</v>
      </c>
    </row>
    <row r="29" spans="9:60" x14ac:dyDescent="0.45">
      <c r="I29" s="782" t="s">
        <v>825</v>
      </c>
      <c r="J29">
        <v>26</v>
      </c>
      <c r="K29" s="782" t="s">
        <v>401</v>
      </c>
      <c r="L29">
        <v>224</v>
      </c>
      <c r="Q29" s="782" t="s">
        <v>874</v>
      </c>
      <c r="R29">
        <v>63</v>
      </c>
      <c r="BE29" s="782" t="s">
        <v>784</v>
      </c>
      <c r="BF29">
        <v>16</v>
      </c>
      <c r="BG29" s="782" t="s">
        <v>924</v>
      </c>
      <c r="BH29">
        <v>28</v>
      </c>
    </row>
    <row r="30" spans="9:60" x14ac:dyDescent="0.45">
      <c r="I30" s="782" t="s">
        <v>826</v>
      </c>
      <c r="J30">
        <v>52</v>
      </c>
      <c r="K30" s="782" t="s">
        <v>402</v>
      </c>
      <c r="L30">
        <v>225</v>
      </c>
      <c r="Q30" s="782" t="s">
        <v>881</v>
      </c>
      <c r="R30">
        <v>59</v>
      </c>
      <c r="BE30" s="782" t="s">
        <v>967</v>
      </c>
      <c r="BF30">
        <v>4</v>
      </c>
      <c r="BG30" s="782" t="s">
        <v>925</v>
      </c>
      <c r="BH30">
        <v>29</v>
      </c>
    </row>
    <row r="31" spans="9:60" x14ac:dyDescent="0.45">
      <c r="I31" s="782" t="s">
        <v>827</v>
      </c>
      <c r="J31">
        <v>28</v>
      </c>
      <c r="K31" s="782" t="s">
        <v>403</v>
      </c>
      <c r="L31">
        <v>226</v>
      </c>
      <c r="Q31" s="782" t="s">
        <v>885</v>
      </c>
      <c r="R31">
        <v>68</v>
      </c>
      <c r="BE31" s="782" t="s">
        <v>306</v>
      </c>
      <c r="BF31">
        <v>5</v>
      </c>
      <c r="BG31" s="782" t="s">
        <v>926</v>
      </c>
      <c r="BH31">
        <v>30</v>
      </c>
    </row>
    <row r="32" spans="9:60" x14ac:dyDescent="0.45">
      <c r="K32" s="782" t="s">
        <v>404</v>
      </c>
      <c r="L32">
        <v>227</v>
      </c>
      <c r="Q32" s="782" t="s">
        <v>878</v>
      </c>
      <c r="R32">
        <v>82</v>
      </c>
      <c r="BE32" s="782" t="s">
        <v>968</v>
      </c>
      <c r="BF32">
        <v>12</v>
      </c>
      <c r="BG32" s="782" t="s">
        <v>927</v>
      </c>
      <c r="BH32">
        <v>31</v>
      </c>
    </row>
    <row r="33" spans="11:60" x14ac:dyDescent="0.45">
      <c r="K33" s="782" t="s">
        <v>405</v>
      </c>
      <c r="L33">
        <v>228</v>
      </c>
      <c r="Q33" s="782" t="s">
        <v>892</v>
      </c>
      <c r="R33">
        <v>77</v>
      </c>
      <c r="BE33" s="782" t="s">
        <v>969</v>
      </c>
      <c r="BF33">
        <v>13</v>
      </c>
      <c r="BG33" s="782" t="s">
        <v>928</v>
      </c>
      <c r="BH33">
        <v>32</v>
      </c>
    </row>
    <row r="34" spans="11:60" x14ac:dyDescent="0.45">
      <c r="K34" s="782" t="s">
        <v>406</v>
      </c>
      <c r="L34">
        <v>229</v>
      </c>
      <c r="Q34" s="782" t="s">
        <v>893</v>
      </c>
      <c r="R34">
        <v>78</v>
      </c>
      <c r="BE34" s="782" t="s">
        <v>970</v>
      </c>
      <c r="BF34">
        <v>2</v>
      </c>
      <c r="BG34" s="782" t="s">
        <v>929</v>
      </c>
      <c r="BH34">
        <v>33</v>
      </c>
    </row>
    <row r="35" spans="11:60" x14ac:dyDescent="0.45">
      <c r="K35" s="782" t="s">
        <v>408</v>
      </c>
      <c r="L35">
        <v>230</v>
      </c>
      <c r="BE35" s="782" t="s">
        <v>971</v>
      </c>
      <c r="BF35">
        <v>18</v>
      </c>
      <c r="BG35" s="782" t="s">
        <v>930</v>
      </c>
      <c r="BH35">
        <v>34</v>
      </c>
    </row>
    <row r="36" spans="11:60" x14ac:dyDescent="0.45">
      <c r="K36" s="782" t="s">
        <v>407</v>
      </c>
      <c r="L36">
        <v>231</v>
      </c>
      <c r="BG36" s="782" t="s">
        <v>931</v>
      </c>
      <c r="BH36">
        <v>35</v>
      </c>
    </row>
    <row r="37" spans="11:60" x14ac:dyDescent="0.45">
      <c r="K37" s="782" t="s">
        <v>409</v>
      </c>
      <c r="L37">
        <v>232</v>
      </c>
      <c r="BG37" s="782" t="s">
        <v>932</v>
      </c>
      <c r="BH37">
        <v>36</v>
      </c>
    </row>
    <row r="38" spans="11:60" x14ac:dyDescent="0.45">
      <c r="K38" s="782" t="s">
        <v>410</v>
      </c>
      <c r="L38">
        <v>233</v>
      </c>
      <c r="BG38" s="782" t="s">
        <v>933</v>
      </c>
      <c r="BH38">
        <v>37</v>
      </c>
    </row>
    <row r="39" spans="11:60" x14ac:dyDescent="0.45">
      <c r="K39" s="782" t="s">
        <v>411</v>
      </c>
      <c r="L39">
        <v>234</v>
      </c>
      <c r="BG39" s="782" t="s">
        <v>934</v>
      </c>
      <c r="BH39">
        <v>38</v>
      </c>
    </row>
    <row r="40" spans="11:60" x14ac:dyDescent="0.45">
      <c r="K40" s="782" t="s">
        <v>412</v>
      </c>
      <c r="L40">
        <v>235</v>
      </c>
      <c r="BG40" s="782" t="s">
        <v>935</v>
      </c>
      <c r="BH40">
        <v>39</v>
      </c>
    </row>
    <row r="41" spans="11:60" x14ac:dyDescent="0.45">
      <c r="K41" s="782" t="s">
        <v>413</v>
      </c>
      <c r="L41">
        <v>236</v>
      </c>
      <c r="BG41" s="782" t="s">
        <v>936</v>
      </c>
      <c r="BH41">
        <v>40</v>
      </c>
    </row>
    <row r="42" spans="11:60" x14ac:dyDescent="0.45">
      <c r="K42" s="782" t="s">
        <v>414</v>
      </c>
      <c r="L42">
        <v>237</v>
      </c>
      <c r="BG42" s="782" t="s">
        <v>937</v>
      </c>
      <c r="BH42">
        <v>41</v>
      </c>
    </row>
    <row r="43" spans="11:60" x14ac:dyDescent="0.45">
      <c r="K43" s="782" t="s">
        <v>415</v>
      </c>
      <c r="L43">
        <v>238</v>
      </c>
      <c r="BG43" s="782" t="s">
        <v>938</v>
      </c>
      <c r="BH43">
        <v>42</v>
      </c>
    </row>
    <row r="44" spans="11:60" x14ac:dyDescent="0.45">
      <c r="K44" s="782" t="s">
        <v>416</v>
      </c>
      <c r="L44">
        <v>239</v>
      </c>
      <c r="BG44" s="782" t="s">
        <v>939</v>
      </c>
      <c r="BH44">
        <v>43</v>
      </c>
    </row>
    <row r="45" spans="11:60" x14ac:dyDescent="0.45">
      <c r="K45" s="782" t="s">
        <v>417</v>
      </c>
      <c r="L45">
        <v>240</v>
      </c>
      <c r="BG45" s="782" t="s">
        <v>940</v>
      </c>
      <c r="BH45">
        <v>44</v>
      </c>
    </row>
    <row r="46" spans="11:60" x14ac:dyDescent="0.45">
      <c r="K46" s="782" t="s">
        <v>418</v>
      </c>
      <c r="L46">
        <v>241</v>
      </c>
      <c r="BG46" s="782" t="s">
        <v>941</v>
      </c>
      <c r="BH46">
        <v>45</v>
      </c>
    </row>
    <row r="47" spans="11:60" x14ac:dyDescent="0.45">
      <c r="K47" s="782" t="s">
        <v>419</v>
      </c>
      <c r="L47">
        <v>242</v>
      </c>
      <c r="BG47" s="782" t="s">
        <v>942</v>
      </c>
      <c r="BH47">
        <v>46</v>
      </c>
    </row>
    <row r="48" spans="11:60" x14ac:dyDescent="0.45">
      <c r="K48" s="782" t="s">
        <v>420</v>
      </c>
      <c r="L48">
        <v>243</v>
      </c>
      <c r="BG48" s="782" t="s">
        <v>943</v>
      </c>
      <c r="BH48">
        <v>47</v>
      </c>
    </row>
    <row r="49" spans="11:60" x14ac:dyDescent="0.45">
      <c r="K49" s="782" t="s">
        <v>421</v>
      </c>
      <c r="L49">
        <v>244</v>
      </c>
      <c r="BG49" s="782" t="s">
        <v>944</v>
      </c>
      <c r="BH49">
        <v>48</v>
      </c>
    </row>
    <row r="50" spans="11:60" x14ac:dyDescent="0.45">
      <c r="K50" s="782" t="s">
        <v>422</v>
      </c>
      <c r="L50">
        <v>245</v>
      </c>
      <c r="BG50" s="782" t="s">
        <v>945</v>
      </c>
      <c r="BH50">
        <v>49</v>
      </c>
    </row>
    <row r="51" spans="11:60" x14ac:dyDescent="0.45">
      <c r="K51" s="782" t="s">
        <v>423</v>
      </c>
      <c r="L51">
        <v>246</v>
      </c>
      <c r="BG51" s="782" t="s">
        <v>946</v>
      </c>
      <c r="BH51">
        <v>50</v>
      </c>
    </row>
    <row r="52" spans="11:60" x14ac:dyDescent="0.45">
      <c r="K52" s="782" t="s">
        <v>424</v>
      </c>
      <c r="L52">
        <v>247</v>
      </c>
      <c r="BG52" s="782" t="s">
        <v>947</v>
      </c>
      <c r="BH52">
        <v>51</v>
      </c>
    </row>
    <row r="53" spans="11:60" x14ac:dyDescent="0.45">
      <c r="K53" s="782" t="s">
        <v>425</v>
      </c>
      <c r="L53">
        <v>248</v>
      </c>
    </row>
    <row r="54" spans="11:60" x14ac:dyDescent="0.45">
      <c r="K54" s="782" t="s">
        <v>426</v>
      </c>
      <c r="L54">
        <v>249</v>
      </c>
    </row>
    <row r="55" spans="11:60" x14ac:dyDescent="0.45">
      <c r="K55" s="782" t="s">
        <v>427</v>
      </c>
      <c r="L55">
        <v>250</v>
      </c>
    </row>
    <row r="56" spans="11:60" x14ac:dyDescent="0.45">
      <c r="K56" s="782" t="s">
        <v>428</v>
      </c>
      <c r="L56">
        <v>251</v>
      </c>
    </row>
    <row r="57" spans="11:60" x14ac:dyDescent="0.45">
      <c r="K57" s="782" t="s">
        <v>429</v>
      </c>
      <c r="L57">
        <v>252</v>
      </c>
    </row>
    <row r="58" spans="11:60" x14ac:dyDescent="0.45">
      <c r="K58" s="782" t="s">
        <v>430</v>
      </c>
      <c r="L58">
        <v>253</v>
      </c>
    </row>
    <row r="59" spans="11:60" x14ac:dyDescent="0.45">
      <c r="K59" s="782" t="s">
        <v>431</v>
      </c>
      <c r="L59">
        <v>254</v>
      </c>
    </row>
    <row r="60" spans="11:60" x14ac:dyDescent="0.45">
      <c r="K60" s="782" t="s">
        <v>755</v>
      </c>
      <c r="L60">
        <v>255</v>
      </c>
    </row>
    <row r="61" spans="11:60" x14ac:dyDescent="0.45">
      <c r="K61" s="782" t="s">
        <v>433</v>
      </c>
      <c r="L61">
        <v>256</v>
      </c>
    </row>
    <row r="62" spans="11:60" x14ac:dyDescent="0.45">
      <c r="K62" s="782" t="s">
        <v>434</v>
      </c>
      <c r="L62">
        <v>257</v>
      </c>
    </row>
    <row r="63" spans="11:60" x14ac:dyDescent="0.45">
      <c r="K63" s="782" t="s">
        <v>435</v>
      </c>
      <c r="L63">
        <v>258</v>
      </c>
    </row>
    <row r="64" spans="11:60" x14ac:dyDescent="0.45">
      <c r="K64" s="782" t="s">
        <v>436</v>
      </c>
      <c r="L64">
        <v>259</v>
      </c>
    </row>
    <row r="65" spans="11:12" x14ac:dyDescent="0.45">
      <c r="K65" s="782" t="s">
        <v>437</v>
      </c>
      <c r="L65">
        <v>260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135C-8997-49A9-812E-2C0A833E9147}">
  <sheetPr codeName="Sheet2">
    <tabColor rgb="FF006100"/>
  </sheetPr>
  <dimension ref="A1:AH1103"/>
  <sheetViews>
    <sheetView topLeftCell="A78" zoomScaleNormal="100" workbookViewId="0">
      <selection activeCell="B96" sqref="B96"/>
    </sheetView>
  </sheetViews>
  <sheetFormatPr defaultRowHeight="14.25" x14ac:dyDescent="0.45"/>
  <cols>
    <col min="1" max="1" width="36" customWidth="1"/>
    <col min="2" max="2" width="14.1328125" customWidth="1"/>
    <col min="3" max="3" width="14" bestFit="1" customWidth="1"/>
    <col min="4" max="4" width="14.86328125" bestFit="1" customWidth="1"/>
    <col min="5" max="5" width="14.59765625" bestFit="1" customWidth="1"/>
    <col min="6" max="6" width="18.73046875" customWidth="1"/>
    <col min="7" max="8" width="13.265625" bestFit="1" customWidth="1"/>
    <col min="9" max="10" width="13.73046875" customWidth="1"/>
    <col min="11" max="11" width="14.3984375" bestFit="1" customWidth="1"/>
    <col min="12" max="12" width="15" bestFit="1" customWidth="1"/>
    <col min="13" max="13" width="14.59765625" bestFit="1" customWidth="1"/>
    <col min="14" max="14" width="18.59765625" customWidth="1"/>
    <col min="15" max="15" width="13.265625" bestFit="1" customWidth="1"/>
    <col min="16" max="16" width="14" bestFit="1" customWidth="1"/>
    <col min="17" max="18" width="18.265625" customWidth="1"/>
    <col min="19" max="19" width="14.265625" customWidth="1"/>
    <col min="20" max="22" width="13" bestFit="1" customWidth="1"/>
    <col min="23" max="23" width="13.86328125" bestFit="1" customWidth="1"/>
    <col min="24" max="24" width="14.59765625" bestFit="1" customWidth="1"/>
    <col min="25" max="29" width="13" bestFit="1" customWidth="1"/>
    <col min="30" max="30" width="13.86328125" bestFit="1" customWidth="1"/>
    <col min="31" max="32" width="13" bestFit="1" customWidth="1"/>
    <col min="33" max="33" width="11.73046875" bestFit="1" customWidth="1"/>
    <col min="34" max="34" width="10.73046875" bestFit="1" customWidth="1"/>
    <col min="37" max="38" width="11.59765625" bestFit="1" customWidth="1"/>
    <col min="39" max="39" width="9.265625" bestFit="1" customWidth="1"/>
  </cols>
  <sheetData>
    <row r="1" spans="1:32" ht="21.4" thickBot="1" x14ac:dyDescent="0.5">
      <c r="A1" s="886" t="s">
        <v>84</v>
      </c>
      <c r="B1" s="886"/>
      <c r="C1" s="886"/>
      <c r="D1" s="886"/>
      <c r="E1" s="886"/>
      <c r="F1" s="886"/>
      <c r="G1" s="886"/>
      <c r="H1" s="886"/>
      <c r="I1" s="886"/>
      <c r="J1" s="886"/>
      <c r="K1" s="886"/>
      <c r="L1" s="886"/>
      <c r="M1" s="886"/>
      <c r="N1" s="886"/>
      <c r="O1" s="886"/>
      <c r="P1" s="886"/>
      <c r="Q1" s="902" t="s">
        <v>85</v>
      </c>
      <c r="R1" s="903"/>
      <c r="S1" s="904"/>
      <c r="T1" s="135"/>
      <c r="U1" s="135"/>
      <c r="V1" s="135"/>
      <c r="W1" s="135"/>
      <c r="X1" s="135"/>
      <c r="Y1" s="135"/>
      <c r="Z1" s="135"/>
      <c r="AA1" s="135"/>
      <c r="AB1" s="135"/>
      <c r="AC1" s="135"/>
      <c r="AD1" s="135"/>
      <c r="AE1" s="135"/>
      <c r="AF1" s="135"/>
    </row>
    <row r="2" spans="1:32" ht="14.25" customHeight="1" thickBot="1" x14ac:dyDescent="0.5">
      <c r="A2" s="414" t="s">
        <v>86</v>
      </c>
      <c r="B2" s="415"/>
      <c r="C2" s="415"/>
      <c r="D2" s="415"/>
      <c r="E2" s="415"/>
      <c r="F2" s="415"/>
      <c r="G2" s="415"/>
      <c r="H2" s="415"/>
      <c r="I2" s="414" t="s">
        <v>87</v>
      </c>
      <c r="J2" s="415"/>
      <c r="K2" s="415"/>
      <c r="L2" s="415"/>
      <c r="M2" s="415"/>
      <c r="N2" s="415"/>
      <c r="O2" s="415"/>
      <c r="P2" s="416"/>
      <c r="Q2" s="417" t="s">
        <v>88</v>
      </c>
      <c r="R2" s="417" t="s">
        <v>89</v>
      </c>
      <c r="S2" s="417" t="s">
        <v>90</v>
      </c>
      <c r="T2" s="135"/>
      <c r="U2" s="135"/>
      <c r="V2" s="135"/>
      <c r="W2" s="135"/>
      <c r="X2" s="135"/>
      <c r="Y2" s="135"/>
      <c r="Z2" s="135"/>
      <c r="AA2" s="135"/>
      <c r="AB2" s="135"/>
      <c r="AC2" s="135"/>
      <c r="AD2" s="135"/>
      <c r="AE2" s="135"/>
      <c r="AF2" s="135"/>
    </row>
    <row r="3" spans="1:32" ht="14.25" customHeight="1" thickBot="1" x14ac:dyDescent="0.5">
      <c r="A3" s="418" t="s">
        <v>91</v>
      </c>
      <c r="B3" s="135"/>
      <c r="C3" s="135"/>
      <c r="D3" s="135"/>
      <c r="E3" s="135"/>
      <c r="F3" s="135"/>
      <c r="G3" s="135"/>
      <c r="H3" s="135"/>
      <c r="I3" s="418" t="s">
        <v>91</v>
      </c>
      <c r="J3" s="135"/>
      <c r="K3" s="135"/>
      <c r="L3" s="135"/>
      <c r="M3" s="419"/>
      <c r="N3" s="419"/>
      <c r="O3" s="419"/>
      <c r="P3" s="420"/>
      <c r="Q3" s="421" t="s">
        <v>92</v>
      </c>
      <c r="R3" s="422" t="e">
        <f>'30-Year Cash Flow'!B71</f>
        <v>#DIV/0!</v>
      </c>
      <c r="S3" s="422" t="e">
        <f>O43</f>
        <v>#DIV/0!</v>
      </c>
      <c r="T3" s="135"/>
      <c r="U3" s="833" t="s">
        <v>1070</v>
      </c>
      <c r="V3" s="894"/>
      <c r="W3" s="894"/>
      <c r="X3" s="834"/>
      <c r="Y3" s="135"/>
      <c r="Z3" s="135"/>
      <c r="AA3" s="135"/>
      <c r="AB3" s="135"/>
      <c r="AC3" s="135"/>
      <c r="AD3" s="135"/>
      <c r="AE3" s="135"/>
      <c r="AF3" s="135"/>
    </row>
    <row r="4" spans="1:32" ht="14.25" customHeight="1" thickBot="1" x14ac:dyDescent="0.5">
      <c r="A4" s="423" t="s">
        <v>93</v>
      </c>
      <c r="B4" s="424" t="s">
        <v>94</v>
      </c>
      <c r="C4" s="424" t="s">
        <v>95</v>
      </c>
      <c r="D4" s="424" t="s">
        <v>96</v>
      </c>
      <c r="E4" s="135"/>
      <c r="F4" s="135"/>
      <c r="G4" s="135"/>
      <c r="H4" s="135"/>
      <c r="I4" s="423" t="s">
        <v>93</v>
      </c>
      <c r="J4" s="424" t="s">
        <v>94</v>
      </c>
      <c r="K4" s="424" t="s">
        <v>95</v>
      </c>
      <c r="L4" s="424" t="s">
        <v>96</v>
      </c>
      <c r="M4" s="419"/>
      <c r="N4" s="833" t="s">
        <v>1007</v>
      </c>
      <c r="O4" s="834"/>
      <c r="P4" s="420"/>
      <c r="Q4" s="421" t="s">
        <v>97</v>
      </c>
      <c r="R4" s="425">
        <f>'30-Year Cash Flow'!B72</f>
        <v>0</v>
      </c>
      <c r="S4" s="425">
        <f>R4</f>
        <v>0</v>
      </c>
      <c r="T4" s="135"/>
      <c r="U4" s="895"/>
      <c r="V4" s="896"/>
      <c r="W4" s="896"/>
      <c r="X4" s="896"/>
      <c r="Y4" s="135"/>
      <c r="Z4" s="135"/>
      <c r="AA4" s="135"/>
      <c r="AB4" s="135"/>
      <c r="AC4" s="135"/>
      <c r="AD4" s="135"/>
      <c r="AE4" s="135"/>
      <c r="AF4" s="135"/>
    </row>
    <row r="5" spans="1:32" ht="14.25" customHeight="1" thickBot="1" x14ac:dyDescent="0.5">
      <c r="A5" s="426" t="str">
        <f>IF('Fin. Sources and Performance'!A4="","",'Fin. Sources and Performance'!A4)</f>
        <v/>
      </c>
      <c r="B5" s="427">
        <f>'Fin. Sources and Performance'!B4</f>
        <v>0</v>
      </c>
      <c r="C5" s="428">
        <f>'Fin. Sources and Performance'!C4</f>
        <v>0</v>
      </c>
      <c r="D5" s="429">
        <f>'Fin. Sources and Performance'!D4</f>
        <v>0</v>
      </c>
      <c r="E5" s="135"/>
      <c r="F5" s="135"/>
      <c r="G5" s="135"/>
      <c r="H5" s="135"/>
      <c r="I5" s="426" t="str">
        <f>A5</f>
        <v/>
      </c>
      <c r="J5" s="430">
        <f>B5</f>
        <v>0</v>
      </c>
      <c r="K5" s="428">
        <f>C5</f>
        <v>0</v>
      </c>
      <c r="L5" s="429">
        <f>D5</f>
        <v>0</v>
      </c>
      <c r="M5" s="135"/>
      <c r="N5" s="994" t="s">
        <v>344</v>
      </c>
      <c r="O5" s="995"/>
      <c r="P5" s="420"/>
      <c r="Q5" s="421" t="s">
        <v>98</v>
      </c>
      <c r="R5" s="422">
        <f>'30-Year Cash Flow'!B73</f>
        <v>0</v>
      </c>
      <c r="S5" s="422" t="e">
        <f>O42</f>
        <v>#DIV/0!</v>
      </c>
      <c r="T5" s="135"/>
      <c r="U5" s="135"/>
      <c r="V5" s="135"/>
      <c r="W5" s="135"/>
      <c r="X5" s="135"/>
      <c r="Y5" s="135"/>
      <c r="Z5" s="135"/>
      <c r="AA5" s="135"/>
      <c r="AB5" s="135"/>
      <c r="AC5" s="135"/>
      <c r="AD5" s="135"/>
      <c r="AE5" s="135"/>
      <c r="AF5" s="135"/>
    </row>
    <row r="6" spans="1:32" ht="14.25" customHeight="1" x14ac:dyDescent="0.45">
      <c r="A6" s="426" t="str">
        <f>IF('Fin. Sources and Performance'!A5="","",'Fin. Sources and Performance'!A5)</f>
        <v/>
      </c>
      <c r="B6" s="427">
        <f>'Fin. Sources and Performance'!B5</f>
        <v>0</v>
      </c>
      <c r="C6" s="428">
        <f>'Fin. Sources and Performance'!C5</f>
        <v>0</v>
      </c>
      <c r="D6" s="429">
        <f>'Fin. Sources and Performance'!D5</f>
        <v>0</v>
      </c>
      <c r="E6" s="135"/>
      <c r="F6" s="135"/>
      <c r="G6" s="135"/>
      <c r="H6" s="135"/>
      <c r="I6" s="426" t="str">
        <f t="shared" ref="I6:I7" si="0">A6</f>
        <v/>
      </c>
      <c r="J6" s="430">
        <f t="shared" ref="J6:J7" si="1">B6</f>
        <v>0</v>
      </c>
      <c r="K6" s="428">
        <f t="shared" ref="K6:K7" si="2">C6</f>
        <v>0</v>
      </c>
      <c r="L6" s="429">
        <f t="shared" ref="L6:L7" si="3">D6</f>
        <v>0</v>
      </c>
      <c r="M6" s="135"/>
      <c r="N6" s="135"/>
      <c r="O6" s="135"/>
      <c r="P6" s="420"/>
      <c r="Q6" s="421" t="s">
        <v>99</v>
      </c>
      <c r="R6" s="422">
        <f>'30-Year Cash Flow'!B74</f>
        <v>0</v>
      </c>
      <c r="S6" s="422" t="e">
        <f>O46</f>
        <v>#DIV/0!</v>
      </c>
      <c r="T6" s="135"/>
      <c r="U6" s="135"/>
      <c r="V6" s="135"/>
      <c r="W6" s="135"/>
      <c r="X6" s="135"/>
      <c r="Y6" s="135"/>
      <c r="Z6" s="135"/>
      <c r="AA6" s="135"/>
      <c r="AB6" s="135"/>
      <c r="AC6" s="135"/>
      <c r="AD6" s="135"/>
      <c r="AE6" s="135"/>
      <c r="AF6" s="135"/>
    </row>
    <row r="7" spans="1:32" ht="14.25" customHeight="1" x14ac:dyDescent="0.45">
      <c r="A7" s="426" t="str">
        <f>IF('Fin. Sources and Performance'!A6="","",'Fin. Sources and Performance'!A6)</f>
        <v/>
      </c>
      <c r="B7" s="427">
        <f>'Fin. Sources and Performance'!B6</f>
        <v>0</v>
      </c>
      <c r="C7" s="428">
        <f>'Fin. Sources and Performance'!C6</f>
        <v>0</v>
      </c>
      <c r="D7" s="429">
        <f>'Fin. Sources and Performance'!D6</f>
        <v>0</v>
      </c>
      <c r="E7" s="135"/>
      <c r="F7" s="135"/>
      <c r="G7" s="135"/>
      <c r="H7" s="135"/>
      <c r="I7" s="426" t="str">
        <f t="shared" si="0"/>
        <v/>
      </c>
      <c r="J7" s="430">
        <f t="shared" si="1"/>
        <v>0</v>
      </c>
      <c r="K7" s="428">
        <f t="shared" si="2"/>
        <v>0</v>
      </c>
      <c r="L7" s="429">
        <f t="shared" si="3"/>
        <v>0</v>
      </c>
      <c r="M7" s="135"/>
      <c r="N7" s="135"/>
      <c r="O7" s="135"/>
      <c r="P7" s="420"/>
      <c r="Q7" s="421" t="s">
        <v>100</v>
      </c>
      <c r="R7" s="422">
        <f>'30-Year Cash Flow'!B75</f>
        <v>0</v>
      </c>
      <c r="S7" s="422">
        <f>J16</f>
        <v>0</v>
      </c>
      <c r="T7" s="135"/>
      <c r="U7" s="135"/>
      <c r="V7" s="135"/>
      <c r="W7" s="135"/>
      <c r="X7" s="135"/>
      <c r="Y7" s="135"/>
      <c r="Z7" s="135"/>
      <c r="AA7" s="135"/>
      <c r="AB7" s="135"/>
      <c r="AC7" s="135"/>
      <c r="AD7" s="135"/>
      <c r="AE7" s="135"/>
      <c r="AF7" s="135"/>
    </row>
    <row r="8" spans="1:32" ht="14.25" customHeight="1" x14ac:dyDescent="0.45">
      <c r="A8" s="431" t="s">
        <v>101</v>
      </c>
      <c r="B8" s="432">
        <f>SUM(B5:B7)</f>
        <v>0</v>
      </c>
      <c r="C8" s="135"/>
      <c r="D8" s="135"/>
      <c r="E8" s="135"/>
      <c r="F8" s="135"/>
      <c r="G8" s="135"/>
      <c r="H8" s="135"/>
      <c r="I8" s="431" t="s">
        <v>101</v>
      </c>
      <c r="J8" s="432">
        <f>SUM(J5:J7)</f>
        <v>0</v>
      </c>
      <c r="K8" s="135"/>
      <c r="L8" s="135"/>
      <c r="M8" s="135"/>
      <c r="N8" s="135"/>
      <c r="O8" s="135"/>
      <c r="P8" s="420"/>
      <c r="Q8" s="421" t="s">
        <v>102</v>
      </c>
      <c r="R8" s="422">
        <f>'30-Year Cash Flow'!B76</f>
        <v>0</v>
      </c>
      <c r="S8" s="422">
        <f>J24+J33+J51</f>
        <v>0</v>
      </c>
      <c r="T8" s="135"/>
      <c r="U8" s="135"/>
      <c r="V8" s="135"/>
      <c r="W8" s="135"/>
      <c r="X8" s="135"/>
      <c r="Y8" s="135"/>
      <c r="Z8" s="135"/>
      <c r="AA8" s="135"/>
      <c r="AB8" s="135"/>
      <c r="AC8" s="135"/>
      <c r="AD8" s="135"/>
      <c r="AE8" s="135"/>
      <c r="AF8" s="135"/>
    </row>
    <row r="9" spans="1:32" ht="14.25" customHeight="1" x14ac:dyDescent="0.45">
      <c r="A9" s="433"/>
      <c r="B9" s="135"/>
      <c r="C9" s="135"/>
      <c r="D9" s="135"/>
      <c r="E9" s="135"/>
      <c r="F9" s="135"/>
      <c r="G9" s="135"/>
      <c r="H9" s="135"/>
      <c r="I9" s="433"/>
      <c r="J9" s="135"/>
      <c r="K9" s="135"/>
      <c r="L9" s="135"/>
      <c r="M9" s="135"/>
      <c r="N9" s="135"/>
      <c r="O9" s="135"/>
      <c r="P9" s="420"/>
      <c r="Q9" s="421" t="s">
        <v>103</v>
      </c>
      <c r="R9" s="422">
        <f>'30-Year Cash Flow'!B77</f>
        <v>0</v>
      </c>
      <c r="S9" s="422">
        <f>J42</f>
        <v>0</v>
      </c>
      <c r="T9" s="135"/>
      <c r="U9" s="135"/>
      <c r="V9" s="135"/>
      <c r="W9" s="135"/>
      <c r="X9" s="135"/>
      <c r="Y9" s="135"/>
      <c r="Z9" s="135"/>
      <c r="AA9" s="135"/>
      <c r="AB9" s="135"/>
      <c r="AC9" s="135"/>
      <c r="AD9" s="135"/>
      <c r="AE9" s="135"/>
      <c r="AF9" s="135"/>
    </row>
    <row r="10" spans="1:32" ht="14.25" customHeight="1" x14ac:dyDescent="0.45">
      <c r="A10" s="418" t="s">
        <v>104</v>
      </c>
      <c r="B10" s="135"/>
      <c r="C10" s="135"/>
      <c r="D10" s="135"/>
      <c r="E10" s="135"/>
      <c r="F10" s="135"/>
      <c r="G10" s="135"/>
      <c r="H10" s="135"/>
      <c r="I10" s="418" t="s">
        <v>104</v>
      </c>
      <c r="J10" s="135"/>
      <c r="K10" s="135"/>
      <c r="L10" s="135"/>
      <c r="M10" s="135"/>
      <c r="N10" s="135"/>
      <c r="O10" s="135"/>
      <c r="P10" s="420"/>
      <c r="Q10" s="421" t="s">
        <v>105</v>
      </c>
      <c r="R10" s="422">
        <f>'30-Year Cash Flow'!B78</f>
        <v>0</v>
      </c>
      <c r="S10" s="422">
        <f>J37</f>
        <v>0</v>
      </c>
      <c r="T10" s="135"/>
      <c r="U10" s="135"/>
      <c r="V10" s="135"/>
      <c r="W10" s="135"/>
      <c r="X10" s="135"/>
      <c r="Y10" s="135"/>
      <c r="Z10" s="135"/>
      <c r="AA10" s="135"/>
      <c r="AB10" s="135"/>
      <c r="AC10" s="135"/>
      <c r="AD10" s="135"/>
      <c r="AE10" s="135"/>
      <c r="AF10" s="135"/>
    </row>
    <row r="11" spans="1:32" ht="14.25" customHeight="1" x14ac:dyDescent="0.45">
      <c r="A11" s="423" t="s">
        <v>93</v>
      </c>
      <c r="B11" s="424" t="s">
        <v>94</v>
      </c>
      <c r="C11" s="424" t="s">
        <v>95</v>
      </c>
      <c r="D11" s="424" t="s">
        <v>96</v>
      </c>
      <c r="E11" s="434" t="s">
        <v>106</v>
      </c>
      <c r="F11" s="434" t="s">
        <v>107</v>
      </c>
      <c r="G11" s="434" t="s">
        <v>108</v>
      </c>
      <c r="H11" s="434" t="s">
        <v>109</v>
      </c>
      <c r="I11" s="423" t="str">
        <f>A11</f>
        <v>Source of Loan</v>
      </c>
      <c r="J11" s="424" t="s">
        <v>94</v>
      </c>
      <c r="K11" s="424" t="str">
        <f t="shared" ref="K11:P15" si="4">C11</f>
        <v>Interest Rate</v>
      </c>
      <c r="L11" s="424" t="str">
        <f t="shared" si="4"/>
        <v>Term of Loan</v>
      </c>
      <c r="M11" s="434" t="str">
        <f t="shared" si="4"/>
        <v>Amort. (Years)</v>
      </c>
      <c r="N11" s="434" t="str">
        <f t="shared" si="4"/>
        <v>Initial I/O Period</v>
      </c>
      <c r="O11" s="434" t="str">
        <f t="shared" si="4"/>
        <v>I/O DS</v>
      </c>
      <c r="P11" s="435" t="str">
        <f t="shared" si="4"/>
        <v>Amort. DS</v>
      </c>
      <c r="Q11" s="421" t="s">
        <v>110</v>
      </c>
      <c r="R11" s="422">
        <f>'30-Year Cash Flow'!B79</f>
        <v>0</v>
      </c>
      <c r="S11" s="422">
        <f>J38</f>
        <v>0</v>
      </c>
      <c r="T11" s="135"/>
      <c r="U11" s="135"/>
      <c r="V11" s="135"/>
      <c r="W11" s="135"/>
      <c r="X11" s="135"/>
      <c r="Y11" s="135"/>
      <c r="Z11" s="135"/>
      <c r="AA11" s="135"/>
      <c r="AB11" s="135"/>
      <c r="AC11" s="135"/>
      <c r="AD11" s="135"/>
      <c r="AE11" s="135"/>
      <c r="AF11" s="135"/>
    </row>
    <row r="12" spans="1:32" ht="14.25" customHeight="1" x14ac:dyDescent="0.45">
      <c r="A12" s="426" t="str">
        <f>IF('Fin. Sources and Performance'!A11="","",'Fin. Sources and Performance'!A11)</f>
        <v/>
      </c>
      <c r="B12" s="427">
        <f>'Fin. Sources and Performance'!B11</f>
        <v>0</v>
      </c>
      <c r="C12" s="436">
        <f>'Fin. Sources and Performance'!C11</f>
        <v>0</v>
      </c>
      <c r="D12" s="429">
        <f>'Fin. Sources and Performance'!D11</f>
        <v>0</v>
      </c>
      <c r="E12" s="429">
        <f>'Fin. Sources and Performance'!E11</f>
        <v>0</v>
      </c>
      <c r="F12" s="429">
        <f>'Fin. Sources and Performance'!F11</f>
        <v>0</v>
      </c>
      <c r="G12" s="437">
        <f>'Fin. Sources and Performance'!G11</f>
        <v>0</v>
      </c>
      <c r="H12" s="437">
        <f>'Fin. Sources and Performance'!H11</f>
        <v>0</v>
      </c>
      <c r="I12" s="438" t="str">
        <f>A12</f>
        <v/>
      </c>
      <c r="J12" s="439">
        <f t="shared" ref="J12:J15" si="5">B12</f>
        <v>0</v>
      </c>
      <c r="K12" s="440">
        <v>6.5000000000000002E-2</v>
      </c>
      <c r="L12" s="441">
        <f t="shared" si="4"/>
        <v>0</v>
      </c>
      <c r="M12" s="441">
        <f t="shared" si="4"/>
        <v>0</v>
      </c>
      <c r="N12" s="803">
        <f>F12</f>
        <v>0</v>
      </c>
      <c r="O12" s="442" t="str">
        <f>IF(AND(J12&gt;0,OR(M12="I/O",N12&gt;0)),J12*K12,IF(OR(G12="",G12=0),"",G12))</f>
        <v/>
      </c>
      <c r="P12" s="443">
        <f>IF(J12=0,0,IF(M12="I/O",J12*K12,-PMT(K12/12,M12*12,J12)*12))</f>
        <v>0</v>
      </c>
      <c r="Q12" s="421" t="s">
        <v>4</v>
      </c>
      <c r="R12" s="422">
        <f>Application!B11</f>
        <v>0</v>
      </c>
      <c r="S12" s="422">
        <f>R12</f>
        <v>0</v>
      </c>
      <c r="T12" s="135"/>
      <c r="U12" s="135"/>
      <c r="V12" s="135"/>
      <c r="W12" s="135"/>
      <c r="X12" s="135"/>
      <c r="Y12" s="135"/>
      <c r="Z12" s="135"/>
      <c r="AA12" s="135"/>
      <c r="AB12" s="135"/>
      <c r="AC12" s="135"/>
      <c r="AD12" s="135"/>
      <c r="AE12" s="135"/>
      <c r="AF12" s="135"/>
    </row>
    <row r="13" spans="1:32" ht="14.25" customHeight="1" x14ac:dyDescent="0.45">
      <c r="A13" s="426" t="str">
        <f>IF('Fin. Sources and Performance'!A12="","",'Fin. Sources and Performance'!A12)</f>
        <v/>
      </c>
      <c r="B13" s="427">
        <f>'Fin. Sources and Performance'!B12</f>
        <v>0</v>
      </c>
      <c r="C13" s="436">
        <f>'Fin. Sources and Performance'!C12</f>
        <v>0</v>
      </c>
      <c r="D13" s="429">
        <f>'Fin. Sources and Performance'!D12</f>
        <v>0</v>
      </c>
      <c r="E13" s="444">
        <f>'Fin. Sources and Performance'!E12</f>
        <v>0</v>
      </c>
      <c r="F13" s="444">
        <f>'Fin. Sources and Performance'!F12</f>
        <v>0</v>
      </c>
      <c r="G13" s="445">
        <f>'Fin. Sources and Performance'!G12</f>
        <v>0</v>
      </c>
      <c r="H13" s="445">
        <f>'Fin. Sources and Performance'!H12</f>
        <v>0</v>
      </c>
      <c r="I13" s="438" t="str">
        <f t="shared" ref="I13:I15" si="6">A13</f>
        <v/>
      </c>
      <c r="J13" s="439">
        <f t="shared" si="5"/>
        <v>0</v>
      </c>
      <c r="K13" s="440">
        <f t="shared" si="4"/>
        <v>0</v>
      </c>
      <c r="L13" s="441">
        <f t="shared" si="4"/>
        <v>0</v>
      </c>
      <c r="M13" s="441">
        <f t="shared" si="4"/>
        <v>0</v>
      </c>
      <c r="N13" s="803">
        <f>F13</f>
        <v>0</v>
      </c>
      <c r="O13" s="442" t="str">
        <f t="shared" ref="O13:O15" si="7">IF(AND(J13&gt;0,OR(M13="I/O",N13&gt;0)),J13*K13,IF(OR(G13="",G13=0),"",G13))</f>
        <v/>
      </c>
      <c r="P13" s="446">
        <f>IF(J13=0,0,IF(M13="I/O",J13*K13,-PMT(K13/12,M13*12,J13)*12))</f>
        <v>0</v>
      </c>
      <c r="Q13" s="421" t="s">
        <v>111</v>
      </c>
      <c r="R13" s="447">
        <f>'30-Year Cash Flow'!B82</f>
        <v>0</v>
      </c>
      <c r="S13" s="447">
        <f>L37</f>
        <v>0</v>
      </c>
      <c r="T13" s="135"/>
      <c r="U13" s="135"/>
      <c r="V13" s="135"/>
      <c r="W13" s="135"/>
      <c r="X13" s="135"/>
      <c r="Y13" s="135"/>
      <c r="Z13" s="135"/>
      <c r="AA13" s="135"/>
      <c r="AB13" s="135"/>
      <c r="AC13" s="135"/>
      <c r="AD13" s="135"/>
      <c r="AE13" s="135"/>
      <c r="AF13" s="135"/>
    </row>
    <row r="14" spans="1:32" ht="14.25" customHeight="1" thickBot="1" x14ac:dyDescent="0.5">
      <c r="A14" s="426" t="str">
        <f>IF('Fin. Sources and Performance'!A13="","",'Fin. Sources and Performance'!A13)</f>
        <v/>
      </c>
      <c r="B14" s="427">
        <f>'Fin. Sources and Performance'!B13</f>
        <v>0</v>
      </c>
      <c r="C14" s="436">
        <f>'Fin. Sources and Performance'!C13</f>
        <v>0</v>
      </c>
      <c r="D14" s="429">
        <f>'Fin. Sources and Performance'!D13</f>
        <v>0</v>
      </c>
      <c r="E14" s="429">
        <f>'Fin. Sources and Performance'!E13</f>
        <v>0</v>
      </c>
      <c r="F14" s="429">
        <f>'Fin. Sources and Performance'!F13</f>
        <v>0</v>
      </c>
      <c r="G14" s="437">
        <f>'Fin. Sources and Performance'!G13</f>
        <v>0</v>
      </c>
      <c r="H14" s="437">
        <f>'Fin. Sources and Performance'!H13</f>
        <v>0</v>
      </c>
      <c r="I14" s="438" t="str">
        <f t="shared" si="6"/>
        <v/>
      </c>
      <c r="J14" s="439">
        <f t="shared" si="5"/>
        <v>0</v>
      </c>
      <c r="K14" s="440">
        <f t="shared" si="4"/>
        <v>0</v>
      </c>
      <c r="L14" s="441">
        <f t="shared" si="4"/>
        <v>0</v>
      </c>
      <c r="M14" s="441">
        <f t="shared" si="4"/>
        <v>0</v>
      </c>
      <c r="N14" s="441">
        <f t="shared" si="4"/>
        <v>0</v>
      </c>
      <c r="O14" s="442" t="str">
        <f t="shared" si="7"/>
        <v/>
      </c>
      <c r="P14" s="446">
        <f>IF(J14=0,0,IF(M14="I/O",J14*K14,-PMT(K14/12,M14*12,J14)*12))</f>
        <v>0</v>
      </c>
      <c r="Q14" s="135"/>
      <c r="R14" s="135"/>
      <c r="S14" s="135"/>
      <c r="T14" s="135"/>
      <c r="U14" s="135"/>
      <c r="V14" s="135"/>
      <c r="W14" s="135"/>
      <c r="X14" s="135"/>
      <c r="Y14" s="135"/>
      <c r="Z14" s="135"/>
      <c r="AA14" s="135"/>
      <c r="AB14" s="135"/>
      <c r="AC14" s="135"/>
      <c r="AD14" s="135"/>
      <c r="AE14" s="135"/>
      <c r="AF14" s="135"/>
    </row>
    <row r="15" spans="1:32" ht="14.25" customHeight="1" x14ac:dyDescent="0.45">
      <c r="A15" s="426" t="str">
        <f>IF('Fin. Sources and Performance'!A14="","",'Fin. Sources and Performance'!A14)</f>
        <v/>
      </c>
      <c r="B15" s="427">
        <f>'Fin. Sources and Performance'!B14</f>
        <v>0</v>
      </c>
      <c r="C15" s="436">
        <f>'Fin. Sources and Performance'!C14</f>
        <v>0</v>
      </c>
      <c r="D15" s="429">
        <f>'Fin. Sources and Performance'!D14</f>
        <v>0</v>
      </c>
      <c r="E15" s="429">
        <f>'Fin. Sources and Performance'!E14</f>
        <v>0</v>
      </c>
      <c r="F15" s="429">
        <f>'Fin. Sources and Performance'!F14</f>
        <v>0</v>
      </c>
      <c r="G15" s="437">
        <f>'Fin. Sources and Performance'!G14</f>
        <v>0</v>
      </c>
      <c r="H15" s="437">
        <f>'Fin. Sources and Performance'!H14</f>
        <v>0</v>
      </c>
      <c r="I15" s="438" t="str">
        <f t="shared" si="6"/>
        <v/>
      </c>
      <c r="J15" s="439">
        <f t="shared" si="5"/>
        <v>0</v>
      </c>
      <c r="K15" s="440">
        <f t="shared" si="4"/>
        <v>0</v>
      </c>
      <c r="L15" s="441">
        <f t="shared" si="4"/>
        <v>0</v>
      </c>
      <c r="M15" s="441">
        <f t="shared" si="4"/>
        <v>0</v>
      </c>
      <c r="N15" s="441">
        <f t="shared" si="4"/>
        <v>0</v>
      </c>
      <c r="O15" s="442" t="str">
        <f t="shared" si="7"/>
        <v/>
      </c>
      <c r="P15" s="448">
        <f>IF(J15=0,0,IF(M15="I/O",J15*K15,-PMT(K15/12,M15*12,J15)*12))</f>
        <v>0</v>
      </c>
      <c r="Q15" s="837" t="s">
        <v>112</v>
      </c>
      <c r="R15" s="838"/>
      <c r="S15" s="838"/>
      <c r="T15" s="838"/>
      <c r="U15" s="838"/>
      <c r="V15" s="838"/>
      <c r="W15" s="838"/>
      <c r="X15" s="839"/>
      <c r="Y15" s="135"/>
      <c r="Z15" s="135"/>
      <c r="AA15" s="135"/>
      <c r="AB15" s="135"/>
      <c r="AC15" s="135"/>
      <c r="AD15" s="135"/>
      <c r="AE15" s="135"/>
      <c r="AF15" s="135"/>
    </row>
    <row r="16" spans="1:32" ht="14.25" customHeight="1" x14ac:dyDescent="0.45">
      <c r="A16" s="449" t="s">
        <v>101</v>
      </c>
      <c r="B16" s="427">
        <f>SUM(B12:B15)</f>
        <v>0</v>
      </c>
      <c r="C16" s="541" t="e">
        <f>'Fin. Sources and Performance'!C15</f>
        <v>#DIV/0!</v>
      </c>
      <c r="D16" s="424" t="s">
        <v>113</v>
      </c>
      <c r="E16" s="135"/>
      <c r="F16" s="135"/>
      <c r="G16" s="135"/>
      <c r="H16" s="135"/>
      <c r="I16" s="450" t="s">
        <v>101</v>
      </c>
      <c r="J16" s="451">
        <f>SUM(J12:J15)</f>
        <v>0</v>
      </c>
      <c r="K16" s="473" t="e">
        <f>J16/O41</f>
        <v>#DIV/0!</v>
      </c>
      <c r="L16" s="424" t="s">
        <v>113</v>
      </c>
      <c r="M16" s="135"/>
      <c r="N16" s="135"/>
      <c r="O16" s="135"/>
      <c r="P16" s="420"/>
      <c r="Q16" s="840" t="s">
        <v>114</v>
      </c>
      <c r="R16" s="841"/>
      <c r="S16" s="841"/>
      <c r="T16" s="841"/>
      <c r="U16" s="841"/>
      <c r="V16" s="841"/>
      <c r="W16" s="841"/>
      <c r="X16" s="842"/>
      <c r="Y16" s="135"/>
      <c r="Z16" s="135"/>
      <c r="AA16" s="135"/>
      <c r="AB16" s="135"/>
      <c r="AC16" s="135"/>
      <c r="AD16" s="135"/>
      <c r="AE16" s="135"/>
      <c r="AF16" s="135"/>
    </row>
    <row r="17" spans="1:32" ht="14.25" customHeight="1" x14ac:dyDescent="0.45">
      <c r="A17" s="433"/>
      <c r="B17" s="135"/>
      <c r="C17" s="135"/>
      <c r="D17" s="135"/>
      <c r="E17" s="135"/>
      <c r="F17" s="135"/>
      <c r="G17" s="135"/>
      <c r="H17" s="135"/>
      <c r="I17" s="433"/>
      <c r="J17" s="135"/>
      <c r="K17" s="135"/>
      <c r="L17" s="135"/>
      <c r="M17" s="135"/>
      <c r="N17" s="135"/>
      <c r="O17" s="135"/>
      <c r="P17" s="420"/>
      <c r="Q17" s="375"/>
      <c r="R17" s="376"/>
      <c r="S17" s="376"/>
      <c r="T17" s="846" t="s">
        <v>89</v>
      </c>
      <c r="U17" s="847"/>
      <c r="V17" s="850" t="s">
        <v>90</v>
      </c>
      <c r="W17" s="851"/>
      <c r="X17" s="852"/>
      <c r="Y17" s="135"/>
      <c r="Z17" s="135"/>
      <c r="AA17" s="135"/>
      <c r="AB17" s="135"/>
      <c r="AC17" s="135"/>
      <c r="AD17" s="135"/>
      <c r="AE17" s="135"/>
      <c r="AF17" s="135"/>
    </row>
    <row r="18" spans="1:32" ht="14.25" customHeight="1" x14ac:dyDescent="0.45">
      <c r="A18" s="418" t="s">
        <v>115</v>
      </c>
      <c r="B18" s="135"/>
      <c r="C18" s="135"/>
      <c r="D18" s="135"/>
      <c r="E18" s="135"/>
      <c r="F18" s="135"/>
      <c r="G18" s="135"/>
      <c r="H18" s="135"/>
      <c r="I18" s="418" t="s">
        <v>115</v>
      </c>
      <c r="J18" s="135"/>
      <c r="K18" s="135"/>
      <c r="L18" s="135"/>
      <c r="M18" s="135"/>
      <c r="N18" s="135"/>
      <c r="O18" s="135"/>
      <c r="P18" s="420"/>
      <c r="Q18" s="377"/>
      <c r="R18" s="378"/>
      <c r="S18" s="379" t="s">
        <v>116</v>
      </c>
      <c r="T18" s="848">
        <f>'Fin. Sources and Performance'!M3</f>
        <v>0</v>
      </c>
      <c r="U18" s="849"/>
      <c r="V18" s="853">
        <f>I45</f>
        <v>0</v>
      </c>
      <c r="W18" s="854"/>
      <c r="X18" s="855"/>
      <c r="Y18" s="135"/>
      <c r="Z18" s="135"/>
      <c r="AA18" s="135"/>
      <c r="AB18" s="135"/>
      <c r="AC18" s="135"/>
      <c r="AD18" s="135"/>
      <c r="AE18" s="135"/>
      <c r="AF18" s="135"/>
    </row>
    <row r="19" spans="1:32" ht="14.25" customHeight="1" x14ac:dyDescent="0.45">
      <c r="A19" s="423" t="s">
        <v>93</v>
      </c>
      <c r="B19" s="424" t="s">
        <v>94</v>
      </c>
      <c r="C19" s="424" t="s">
        <v>95</v>
      </c>
      <c r="D19" s="424" t="s">
        <v>117</v>
      </c>
      <c r="E19" s="424" t="s">
        <v>118</v>
      </c>
      <c r="F19" s="424" t="s">
        <v>119</v>
      </c>
      <c r="G19" s="424" t="s">
        <v>1005</v>
      </c>
      <c r="H19" s="424" t="s">
        <v>120</v>
      </c>
      <c r="I19" s="423" t="s">
        <v>93</v>
      </c>
      <c r="J19" s="424" t="s">
        <v>94</v>
      </c>
      <c r="K19" s="424" t="s">
        <v>95</v>
      </c>
      <c r="L19" s="424" t="s">
        <v>117</v>
      </c>
      <c r="M19" s="424" t="s">
        <v>118</v>
      </c>
      <c r="N19" s="424" t="s">
        <v>119</v>
      </c>
      <c r="O19" s="424" t="s">
        <v>1005</v>
      </c>
      <c r="P19" s="424" t="s">
        <v>120</v>
      </c>
      <c r="Q19" s="377"/>
      <c r="R19" s="378"/>
      <c r="S19" s="379" t="s">
        <v>121</v>
      </c>
      <c r="T19" s="856" t="str">
        <f ca="1">'Fin. Sources and Performance'!M4</f>
        <v>Not Good</v>
      </c>
      <c r="U19" s="857"/>
      <c r="V19" s="862">
        <f>L39</f>
        <v>0</v>
      </c>
      <c r="W19" s="863"/>
      <c r="X19" s="864"/>
      <c r="Y19" s="135"/>
      <c r="Z19" s="135"/>
      <c r="AA19" s="135"/>
      <c r="AB19" s="135"/>
      <c r="AC19" s="135"/>
      <c r="AD19" s="135"/>
      <c r="AE19" s="135"/>
      <c r="AF19" s="135"/>
    </row>
    <row r="20" spans="1:32" ht="14.25" customHeight="1" x14ac:dyDescent="0.45">
      <c r="A20" s="426" t="str">
        <f>IF('Fin. Sources and Performance'!A19="","",'Fin. Sources and Performance'!A19)</f>
        <v/>
      </c>
      <c r="B20" s="427">
        <f>'Fin. Sources and Performance'!B19</f>
        <v>0</v>
      </c>
      <c r="C20" s="436">
        <f>'Fin. Sources and Performance'!C19</f>
        <v>0</v>
      </c>
      <c r="D20" s="452">
        <f>'Fin. Sources and Performance'!D19</f>
        <v>0</v>
      </c>
      <c r="E20" s="453">
        <f>'Fin. Sources and Performance'!E19</f>
        <v>0</v>
      </c>
      <c r="F20" s="796">
        <f>'Fin. Sources and Performance'!F19</f>
        <v>0</v>
      </c>
      <c r="G20" s="796">
        <f>'Fin. Sources and Performance'!G19</f>
        <v>0</v>
      </c>
      <c r="H20" s="454">
        <f>'Fin. Sources and Performance'!H19</f>
        <v>0</v>
      </c>
      <c r="I20" s="455" t="str">
        <f>IF(A20="","",A20)</f>
        <v/>
      </c>
      <c r="J20" s="456">
        <f t="shared" ref="J20:L23" si="8">IF(B20="","",B20)</f>
        <v>0</v>
      </c>
      <c r="K20" s="457">
        <f t="shared" si="8"/>
        <v>0</v>
      </c>
      <c r="L20" s="458">
        <f t="shared" si="8"/>
        <v>0</v>
      </c>
      <c r="M20" s="459">
        <f t="shared" ref="M20:M23" si="9">IF(E20="","",E20)</f>
        <v>0</v>
      </c>
      <c r="N20" s="460">
        <f>IF(F20="","",F20)</f>
        <v>0</v>
      </c>
      <c r="O20" s="460">
        <f>IF(G20="","",G20)</f>
        <v>0</v>
      </c>
      <c r="P20" s="461">
        <f>IF(H20="","",H20)</f>
        <v>0</v>
      </c>
      <c r="Q20" s="377"/>
      <c r="R20" s="378"/>
      <c r="S20" s="379" t="s">
        <v>122</v>
      </c>
      <c r="T20" s="858">
        <f>'Fin. Sources and Performance'!M5</f>
        <v>0</v>
      </c>
      <c r="U20" s="859"/>
      <c r="V20" s="865">
        <f>O26</f>
        <v>0</v>
      </c>
      <c r="W20" s="866"/>
      <c r="X20" s="867"/>
      <c r="Y20" s="135"/>
      <c r="Z20" s="135"/>
      <c r="AA20" s="135"/>
      <c r="AB20" s="135"/>
      <c r="AC20" s="135"/>
      <c r="AD20" s="135"/>
      <c r="AE20" s="135"/>
      <c r="AF20" s="135"/>
    </row>
    <row r="21" spans="1:32" ht="14.25" customHeight="1" x14ac:dyDescent="0.45">
      <c r="A21" s="426" t="str">
        <f>IF('Fin. Sources and Performance'!A20="","",'Fin. Sources and Performance'!A20)</f>
        <v/>
      </c>
      <c r="B21" s="427">
        <f>'Fin. Sources and Performance'!B20</f>
        <v>0</v>
      </c>
      <c r="C21" s="436">
        <f>'Fin. Sources and Performance'!C20</f>
        <v>0</v>
      </c>
      <c r="D21" s="452">
        <f>'Fin. Sources and Performance'!D20</f>
        <v>0</v>
      </c>
      <c r="E21" s="453">
        <f>'Fin. Sources and Performance'!E20</f>
        <v>0</v>
      </c>
      <c r="F21" s="796">
        <f>'Fin. Sources and Performance'!F20</f>
        <v>0</v>
      </c>
      <c r="G21" s="796">
        <f>'Fin. Sources and Performance'!G20</f>
        <v>0</v>
      </c>
      <c r="H21" s="454">
        <f>'Fin. Sources and Performance'!H20</f>
        <v>0</v>
      </c>
      <c r="I21" s="455" t="str">
        <f>IF(A21="","",A21)</f>
        <v/>
      </c>
      <c r="J21" s="456">
        <f t="shared" si="8"/>
        <v>0</v>
      </c>
      <c r="K21" s="457">
        <f t="shared" si="8"/>
        <v>0</v>
      </c>
      <c r="L21" s="458">
        <f t="shared" si="8"/>
        <v>0</v>
      </c>
      <c r="M21" s="459">
        <f t="shared" si="9"/>
        <v>0</v>
      </c>
      <c r="N21" s="460">
        <f>IF(F21="","",F21)</f>
        <v>0</v>
      </c>
      <c r="O21" s="460">
        <f t="shared" ref="O21:O23" si="10">IF(G21="","",G21)</f>
        <v>0</v>
      </c>
      <c r="P21" s="461">
        <f>IF(H21="","",H21)</f>
        <v>0</v>
      </c>
      <c r="Q21" s="377"/>
      <c r="R21" s="378"/>
      <c r="S21" s="379" t="s">
        <v>123</v>
      </c>
      <c r="T21" s="860" t="e">
        <f>'Fin. Sources and Performance'!M6</f>
        <v>#VALUE!</v>
      </c>
      <c r="U21" s="861"/>
      <c r="V21" s="868" t="e">
        <f>_xlfn.XLOOKUP($V$18,$C$58:$AF$58,$C$66:$AF$66,"Lookup Error",0,1)/$V$20</f>
        <v>#VALUE!</v>
      </c>
      <c r="W21" s="869"/>
      <c r="X21" s="870"/>
      <c r="Y21" s="135"/>
      <c r="Z21" s="135"/>
      <c r="AA21" s="135"/>
      <c r="AB21" s="135"/>
      <c r="AC21" s="135"/>
      <c r="AD21" s="135"/>
      <c r="AE21" s="135"/>
      <c r="AF21" s="135"/>
    </row>
    <row r="22" spans="1:32" ht="14.25" customHeight="1" x14ac:dyDescent="0.45">
      <c r="A22" s="426" t="str">
        <f>IF('Fin. Sources and Performance'!A21="","",'Fin. Sources and Performance'!A21)</f>
        <v/>
      </c>
      <c r="B22" s="427">
        <f>'Fin. Sources and Performance'!B21</f>
        <v>0</v>
      </c>
      <c r="C22" s="436">
        <f>'Fin. Sources and Performance'!C21</f>
        <v>0</v>
      </c>
      <c r="D22" s="452">
        <f>'Fin. Sources and Performance'!D21</f>
        <v>0</v>
      </c>
      <c r="E22" s="453">
        <f>'Fin. Sources and Performance'!E21</f>
        <v>0</v>
      </c>
      <c r="F22" s="796">
        <f>'Fin. Sources and Performance'!F21</f>
        <v>0</v>
      </c>
      <c r="G22" s="796">
        <f>'Fin. Sources and Performance'!G21</f>
        <v>0</v>
      </c>
      <c r="H22" s="454">
        <f>'Fin. Sources and Performance'!H21</f>
        <v>0</v>
      </c>
      <c r="I22" s="455" t="str">
        <f>IF(A22="","",A22)</f>
        <v/>
      </c>
      <c r="J22" s="456">
        <f t="shared" si="8"/>
        <v>0</v>
      </c>
      <c r="K22" s="457">
        <f t="shared" si="8"/>
        <v>0</v>
      </c>
      <c r="L22" s="458">
        <f t="shared" si="8"/>
        <v>0</v>
      </c>
      <c r="M22" s="459">
        <f t="shared" si="9"/>
        <v>0</v>
      </c>
      <c r="N22" s="460">
        <f>IF(F22="","",F22)</f>
        <v>0</v>
      </c>
      <c r="O22" s="460">
        <f t="shared" si="10"/>
        <v>0</v>
      </c>
      <c r="P22" s="461">
        <f>IF(H22="","",H22)</f>
        <v>0</v>
      </c>
      <c r="Q22" s="377"/>
      <c r="R22" s="378"/>
      <c r="S22" s="379" t="s">
        <v>124</v>
      </c>
      <c r="T22" s="860">
        <f>'Fin. Sources and Performance'!M7</f>
        <v>0</v>
      </c>
      <c r="U22" s="861"/>
      <c r="V22" s="868">
        <f>C127+J127+Q127+X127</f>
        <v>0</v>
      </c>
      <c r="W22" s="869"/>
      <c r="X22" s="870"/>
      <c r="Y22" s="135"/>
      <c r="Z22" s="135"/>
      <c r="AA22" s="135"/>
      <c r="AB22" s="135"/>
      <c r="AC22" s="135"/>
      <c r="AD22" s="135"/>
      <c r="AE22" s="135"/>
      <c r="AF22" s="135"/>
    </row>
    <row r="23" spans="1:32" ht="14.25" customHeight="1" x14ac:dyDescent="0.45">
      <c r="A23" s="426" t="str">
        <f>IF('Fin. Sources and Performance'!A22="","",'Fin. Sources and Performance'!A22)</f>
        <v/>
      </c>
      <c r="B23" s="427">
        <f>'Fin. Sources and Performance'!B22</f>
        <v>0</v>
      </c>
      <c r="C23" s="436">
        <f>'Fin. Sources and Performance'!C22</f>
        <v>0</v>
      </c>
      <c r="D23" s="452">
        <f>'Fin. Sources and Performance'!D22</f>
        <v>0</v>
      </c>
      <c r="E23" s="453">
        <f>'Fin. Sources and Performance'!E22</f>
        <v>0</v>
      </c>
      <c r="F23" s="796">
        <f>'Fin. Sources and Performance'!F22</f>
        <v>0</v>
      </c>
      <c r="G23" s="796">
        <f>'Fin. Sources and Performance'!G22</f>
        <v>0</v>
      </c>
      <c r="H23" s="454">
        <f>'Fin. Sources and Performance'!H22</f>
        <v>0</v>
      </c>
      <c r="I23" s="455" t="str">
        <f>IF(A23="","",A23)</f>
        <v/>
      </c>
      <c r="J23" s="456">
        <f t="shared" si="8"/>
        <v>0</v>
      </c>
      <c r="K23" s="457">
        <f t="shared" si="8"/>
        <v>0</v>
      </c>
      <c r="L23" s="458">
        <f t="shared" si="8"/>
        <v>0</v>
      </c>
      <c r="M23" s="459">
        <f t="shared" si="9"/>
        <v>0</v>
      </c>
      <c r="N23" s="460">
        <f>IF(F23="","",F23)</f>
        <v>0</v>
      </c>
      <c r="O23" s="460">
        <f t="shared" si="10"/>
        <v>0</v>
      </c>
      <c r="P23" s="461">
        <f>IF(H23="","",H23)</f>
        <v>0</v>
      </c>
      <c r="Q23" s="377"/>
      <c r="R23" s="378"/>
      <c r="S23" s="379" t="s">
        <v>125</v>
      </c>
      <c r="T23" s="860">
        <f>'Fin. Sources and Performance'!M8</f>
        <v>0</v>
      </c>
      <c r="U23" s="861"/>
      <c r="V23" s="868">
        <f>_xlfn.XLOOKUP($V$18,$C$58:$AF$58,$C$116:$AF$116,0,0,1)+IF(O20="No",_xlfn.XLOOKUP($V$18,$C$58:$AF$58,$C$117:$AF$117,0,0,1),0)+IF(O21="No",_xlfn.XLOOKUP($V$18,$C$58:$AF$58,$C$118:$AF$118,0,0,1),0)+IF(O22="No",_xlfn.XLOOKUP($V$18,$C$58:$AF$58,$C$119:$AF$119,0,0,1),0)+IF(O23="No",_xlfn.XLOOKUP($V$18,$C$58:$AF$58,$C$120:$AF$120,0,0,1),0)</f>
        <v>0</v>
      </c>
      <c r="W23" s="869"/>
      <c r="X23" s="870"/>
      <c r="Y23" s="135"/>
      <c r="Z23" s="135"/>
      <c r="AA23" s="135"/>
      <c r="AB23" s="135"/>
      <c r="AC23" s="135"/>
      <c r="AD23" s="135"/>
      <c r="AE23" s="135"/>
      <c r="AF23" s="135"/>
    </row>
    <row r="24" spans="1:32" ht="14.25" customHeight="1" thickBot="1" x14ac:dyDescent="0.5">
      <c r="A24" s="449" t="str">
        <f>IF('Fin. Sources and Performance'!A23="","",'Fin. Sources and Performance'!A23)</f>
        <v>Total</v>
      </c>
      <c r="B24" s="427">
        <f>'Fin. Sources and Performance'!B23</f>
        <v>0</v>
      </c>
      <c r="C24" s="542" t="e">
        <f>'Fin. Sources and Performance'!C23</f>
        <v>#DIV/0!</v>
      </c>
      <c r="D24" s="424" t="s">
        <v>113</v>
      </c>
      <c r="E24" s="135"/>
      <c r="F24" s="135"/>
      <c r="G24" s="135"/>
      <c r="H24" s="135"/>
      <c r="I24" s="450" t="s">
        <v>101</v>
      </c>
      <c r="J24" s="456">
        <f>SUM(J20:J23)</f>
        <v>0</v>
      </c>
      <c r="K24" s="459" t="e">
        <f>J24/O41</f>
        <v>#DIV/0!</v>
      </c>
      <c r="L24" s="424" t="s">
        <v>113</v>
      </c>
      <c r="M24" s="135"/>
      <c r="N24" s="135"/>
      <c r="O24" s="462"/>
      <c r="P24" s="420"/>
      <c r="Q24" s="377"/>
      <c r="R24" s="378"/>
      <c r="S24" s="379" t="s">
        <v>126</v>
      </c>
      <c r="T24" s="383" t="s">
        <v>127</v>
      </c>
      <c r="U24" s="384" t="s">
        <v>128</v>
      </c>
      <c r="V24" s="535"/>
      <c r="W24" s="386" t="s">
        <v>127</v>
      </c>
      <c r="X24" s="387" t="s">
        <v>128</v>
      </c>
      <c r="Y24" s="135"/>
      <c r="Z24" s="135"/>
      <c r="AA24" s="135"/>
      <c r="AB24" s="135"/>
      <c r="AC24" s="135"/>
      <c r="AD24" s="135"/>
      <c r="AE24" s="135"/>
      <c r="AF24" s="135"/>
    </row>
    <row r="25" spans="1:32" ht="14.25" customHeight="1" x14ac:dyDescent="0.45">
      <c r="A25" s="433"/>
      <c r="B25" s="135"/>
      <c r="C25" s="135"/>
      <c r="D25" s="135"/>
      <c r="E25" s="135"/>
      <c r="F25" s="833" t="s">
        <v>129</v>
      </c>
      <c r="G25" s="834"/>
      <c r="H25" s="135"/>
      <c r="I25" s="433"/>
      <c r="J25" s="135"/>
      <c r="K25" s="135"/>
      <c r="L25" s="135"/>
      <c r="M25" s="135"/>
      <c r="N25" s="833" t="s">
        <v>130</v>
      </c>
      <c r="O25" s="834"/>
      <c r="P25" s="463"/>
      <c r="Q25" s="377"/>
      <c r="R25" s="378"/>
      <c r="S25" s="379" t="s">
        <v>131</v>
      </c>
      <c r="T25" s="383">
        <f>'Fin. Sources and Performance'!M10</f>
        <v>0</v>
      </c>
      <c r="U25" s="384" t="e">
        <f>'Fin. Sources and Performance'!N10</f>
        <v>#VALUE!</v>
      </c>
      <c r="V25" s="535"/>
      <c r="W25" s="386">
        <f>SUM(V22:W23)*0.01</f>
        <v>0</v>
      </c>
      <c r="X25" s="387" t="e">
        <f>V21*0.03</f>
        <v>#VALUE!</v>
      </c>
      <c r="Y25" s="135"/>
      <c r="Z25" s="135"/>
      <c r="AA25" s="135"/>
      <c r="AB25" s="135"/>
      <c r="AC25" s="135"/>
      <c r="AD25" s="135"/>
      <c r="AE25" s="135"/>
      <c r="AF25" s="135"/>
    </row>
    <row r="26" spans="1:32" ht="14.25" customHeight="1" x14ac:dyDescent="0.45">
      <c r="A26" s="418" t="s">
        <v>132</v>
      </c>
      <c r="B26" s="135"/>
      <c r="C26" s="135"/>
      <c r="D26" s="135"/>
      <c r="E26" s="135"/>
      <c r="F26" s="464" t="s">
        <v>133</v>
      </c>
      <c r="G26" s="465">
        <f>C45</f>
        <v>0</v>
      </c>
      <c r="H26" s="135"/>
      <c r="I26" s="418" t="s">
        <v>132</v>
      </c>
      <c r="J26" s="135"/>
      <c r="K26" s="135"/>
      <c r="L26" s="135"/>
      <c r="M26" s="135"/>
      <c r="N26" s="464" t="s">
        <v>133</v>
      </c>
      <c r="O26" s="466">
        <f>G26</f>
        <v>0</v>
      </c>
      <c r="P26" s="463"/>
      <c r="Q26" s="377"/>
      <c r="R26" s="378"/>
      <c r="S26" s="379" t="s">
        <v>134</v>
      </c>
      <c r="T26" s="383">
        <f>'Fin. Sources and Performance'!M11</f>
        <v>0</v>
      </c>
      <c r="U26" s="384" t="str">
        <f>'Fin. Sources and Performance'!N11</f>
        <v>N/A</v>
      </c>
      <c r="V26" s="535"/>
      <c r="W26" s="386">
        <f>SUM(V22:W23,W25)</f>
        <v>0</v>
      </c>
      <c r="X26" s="387" t="str">
        <f>IF(AND(J45="Sale",V18&lt;30),IF($K$45="Yes",_xlfn.XLOOKUP($V$18,$C$58:$AF$58,$C$103:$AF$103,"Lookup Error",0,1),_xlfn.XLOOKUP($V$18,$C$58:$AF$58,$C$111:$AF$111,"Lookup Error",0,1)),"N/A")</f>
        <v>N/A</v>
      </c>
      <c r="Y26" s="135"/>
      <c r="Z26" s="135"/>
      <c r="AA26" s="135"/>
      <c r="AB26" s="135"/>
      <c r="AC26" s="135"/>
      <c r="AD26" s="135"/>
      <c r="AE26" s="135"/>
      <c r="AF26" s="135"/>
    </row>
    <row r="27" spans="1:32" ht="14.25" customHeight="1" x14ac:dyDescent="0.45">
      <c r="A27" s="423" t="s">
        <v>135</v>
      </c>
      <c r="B27" s="424" t="s">
        <v>94</v>
      </c>
      <c r="C27" s="135"/>
      <c r="D27" s="135"/>
      <c r="E27" s="135"/>
      <c r="F27" s="464" t="s">
        <v>136</v>
      </c>
      <c r="G27" s="467" t="e">
        <f>B12/('30-Year Cash Flow'!C11/G26)</f>
        <v>#DIV/0!</v>
      </c>
      <c r="H27" s="135"/>
      <c r="I27" s="423" t="s">
        <v>135</v>
      </c>
      <c r="J27" s="424" t="s">
        <v>94</v>
      </c>
      <c r="K27" s="135"/>
      <c r="L27" s="135"/>
      <c r="M27" s="135"/>
      <c r="N27" s="464" t="s">
        <v>136</v>
      </c>
      <c r="O27" s="468" t="e">
        <f>J12/(C66/O26)</f>
        <v>#DIV/0!</v>
      </c>
      <c r="P27" s="463"/>
      <c r="Q27" s="388"/>
      <c r="R27" s="379" t="s">
        <v>137</v>
      </c>
      <c r="S27" s="380">
        <f>'Fin. Sources and Performance'!L12</f>
        <v>0.8</v>
      </c>
      <c r="T27" s="389">
        <f>'Fin. Sources and Performance'!M12</f>
        <v>1.2</v>
      </c>
      <c r="U27" s="384" t="str">
        <f>'Fin. Sources and Performance'!N12</f>
        <v>N/A</v>
      </c>
      <c r="V27" s="390">
        <f>S27</f>
        <v>0.8</v>
      </c>
      <c r="W27" s="391">
        <f>T27</f>
        <v>1.2</v>
      </c>
      <c r="X27" s="387" t="str">
        <f>IFERROR(V21-V22-V23-X25-X26,"N/A")</f>
        <v>N/A</v>
      </c>
      <c r="Y27" s="135"/>
      <c r="Z27" s="135"/>
      <c r="AA27" s="135"/>
      <c r="AB27" s="135"/>
      <c r="AC27" s="135"/>
      <c r="AD27" s="135"/>
      <c r="AE27" s="135"/>
      <c r="AF27" s="135"/>
    </row>
    <row r="28" spans="1:32" ht="14.25" customHeight="1" x14ac:dyDescent="0.45">
      <c r="A28" s="426" t="str">
        <f>IF('Fin. Sources and Performance'!A27="","",'Fin. Sources and Performance'!A27)</f>
        <v/>
      </c>
      <c r="B28" s="427">
        <f>'Fin. Sources and Performance'!B27</f>
        <v>0</v>
      </c>
      <c r="C28" s="135"/>
      <c r="D28" s="135"/>
      <c r="E28" s="135"/>
      <c r="F28" s="464" t="s">
        <v>138</v>
      </c>
      <c r="G28" s="467" t="e">
        <f>B12/'Development Budget'!$B$129</f>
        <v>#DIV/0!</v>
      </c>
      <c r="H28" s="135"/>
      <c r="I28" s="426" t="str">
        <f t="shared" ref="I28:J32" si="11">A28</f>
        <v/>
      </c>
      <c r="J28" s="469">
        <f t="shared" si="11"/>
        <v>0</v>
      </c>
      <c r="K28" s="135"/>
      <c r="L28" s="135"/>
      <c r="M28" s="135"/>
      <c r="N28" s="464" t="s">
        <v>138</v>
      </c>
      <c r="O28" s="467" t="e">
        <f>J12/O42</f>
        <v>#DIV/0!</v>
      </c>
      <c r="P28" s="463"/>
      <c r="Q28" s="388"/>
      <c r="R28" s="379" t="s">
        <v>139</v>
      </c>
      <c r="S28" s="392">
        <f>'Fin. Sources and Performance'!L13</f>
        <v>0.06</v>
      </c>
      <c r="T28" s="389">
        <f>'Fin. Sources and Performance'!M13</f>
        <v>30</v>
      </c>
      <c r="U28" s="384" t="str">
        <f>'Fin. Sources and Performance'!N13</f>
        <v>N/A</v>
      </c>
      <c r="V28" s="393">
        <f>S28</f>
        <v>0.06</v>
      </c>
      <c r="W28" s="394">
        <f>T28</f>
        <v>30</v>
      </c>
      <c r="X28" s="387" t="str">
        <f>IFERROR(IF(X27&gt;0,X27*0.15,0),"N/A")</f>
        <v>N/A</v>
      </c>
      <c r="Y28" s="135"/>
      <c r="Z28" s="135"/>
      <c r="AA28" s="135"/>
      <c r="AB28" s="135"/>
      <c r="AC28" s="135"/>
      <c r="AD28" s="135"/>
      <c r="AE28" s="135"/>
      <c r="AF28" s="135"/>
    </row>
    <row r="29" spans="1:32" ht="14.25" customHeight="1" x14ac:dyDescent="0.45">
      <c r="A29" s="426" t="str">
        <f>IF('Fin. Sources and Performance'!A28="","",'Fin. Sources and Performance'!A28)</f>
        <v/>
      </c>
      <c r="B29" s="427">
        <f>'Fin. Sources and Performance'!B28</f>
        <v>0</v>
      </c>
      <c r="C29" s="135"/>
      <c r="D29" s="135"/>
      <c r="E29" s="135"/>
      <c r="F29" s="464" t="s">
        <v>140</v>
      </c>
      <c r="G29" s="371">
        <f ca="1">MIN(OFFSET('30-Year Cash Flow'!B32,0,1,1,IF(J45="Sale",A45,T35)))</f>
        <v>0</v>
      </c>
      <c r="H29" s="135"/>
      <c r="I29" s="426" t="str">
        <f t="shared" si="11"/>
        <v/>
      </c>
      <c r="J29" s="469">
        <f t="shared" si="11"/>
        <v>0</v>
      </c>
      <c r="K29" s="135"/>
      <c r="L29" s="135"/>
      <c r="M29" s="135"/>
      <c r="N29" s="464" t="s">
        <v>140</v>
      </c>
      <c r="O29" s="371">
        <f ca="1">MIN(OFFSET(B87,0,1,1,IF(J45="Sale",I45,V35)))</f>
        <v>0</v>
      </c>
      <c r="P29" s="463"/>
      <c r="Q29" s="388"/>
      <c r="R29" s="379" t="s">
        <v>141</v>
      </c>
      <c r="S29" s="381" t="e">
        <f>'Fin. Sources and Performance'!L14</f>
        <v>#VALUE!</v>
      </c>
      <c r="T29" s="395" t="e">
        <f>'Fin. Sources and Performance'!M14</f>
        <v>#VALUE!</v>
      </c>
      <c r="U29" s="384" t="str">
        <f>'Fin. Sources and Performance'!N14</f>
        <v>N/A</v>
      </c>
      <c r="V29" s="396" t="e">
        <f>-PMT(V28/12,W28*12,V30)*12</f>
        <v>#VALUE!</v>
      </c>
      <c r="W29" s="382" t="e">
        <f>_xlfn.XLOOKUP($V$18,$C$58:$AF$58,$C$66:$AF$66,"Lookup Error",0,1)/W27</f>
        <v>#VALUE!</v>
      </c>
      <c r="X29" s="397" t="str">
        <f>IFERROR(X27-X28,"N/A")</f>
        <v>N/A</v>
      </c>
      <c r="Y29" s="135"/>
      <c r="Z29" s="135"/>
      <c r="AA29" s="135"/>
      <c r="AB29" s="135"/>
      <c r="AC29" s="135"/>
      <c r="AD29" s="135"/>
      <c r="AE29" s="135"/>
      <c r="AF29" s="135"/>
    </row>
    <row r="30" spans="1:32" ht="14.25" customHeight="1" x14ac:dyDescent="0.45">
      <c r="A30" s="426" t="str">
        <f>IF('Fin. Sources and Performance'!A29="","",'Fin. Sources and Performance'!A29)</f>
        <v/>
      </c>
      <c r="B30" s="427">
        <f>'Fin. Sources and Performance'!B29</f>
        <v>0</v>
      </c>
      <c r="C30" s="135"/>
      <c r="D30" s="135"/>
      <c r="E30" s="135"/>
      <c r="F30" s="464" t="s">
        <v>142</v>
      </c>
      <c r="G30" s="371">
        <f ca="1">MIN(OFFSET('30-Year Cash Flow'!B33,0,1,1,IF(J45="Sale",A45,T35)))</f>
        <v>0</v>
      </c>
      <c r="H30" s="135"/>
      <c r="I30" s="426" t="str">
        <f t="shared" si="11"/>
        <v/>
      </c>
      <c r="J30" s="469">
        <f t="shared" si="11"/>
        <v>0</v>
      </c>
      <c r="K30" s="135"/>
      <c r="L30" s="135"/>
      <c r="M30" s="135"/>
      <c r="N30" s="464" t="s">
        <v>142</v>
      </c>
      <c r="O30" s="371">
        <f ca="1">MIN(OFFSET(B88,0,1,1,IF(J45="Sale",I45,V35)))</f>
        <v>0</v>
      </c>
      <c r="P30" s="463"/>
      <c r="Q30" s="388"/>
      <c r="R30" s="379" t="s">
        <v>143</v>
      </c>
      <c r="S30" s="381" t="e">
        <f>'Fin. Sources and Performance'!L15</f>
        <v>#VALUE!</v>
      </c>
      <c r="T30" s="395" t="e">
        <f>'Fin. Sources and Performance'!M15</f>
        <v>#VALUE!</v>
      </c>
      <c r="U30" s="384" t="str">
        <f>'Fin. Sources and Performance'!N15</f>
        <v>N/A</v>
      </c>
      <c r="V30" s="396" t="e">
        <f>V21*V27</f>
        <v>#VALUE!</v>
      </c>
      <c r="W30" s="382" t="e">
        <f>-PV(V28/12,W28*12,W29/12)</f>
        <v>#VALUE!</v>
      </c>
      <c r="X30" s="397" t="str">
        <f>IF(J45="Sale",J37,"N/A")</f>
        <v>N/A</v>
      </c>
      <c r="Y30" s="135"/>
      <c r="Z30" s="135"/>
      <c r="AA30" s="135"/>
      <c r="AB30" s="135"/>
      <c r="AC30" s="135"/>
      <c r="AD30" s="135"/>
      <c r="AE30" s="135"/>
      <c r="AF30" s="135"/>
    </row>
    <row r="31" spans="1:32" ht="14.25" customHeight="1" x14ac:dyDescent="0.45">
      <c r="A31" s="426" t="str">
        <f>IF('Fin. Sources and Performance'!A30="","",'Fin. Sources and Performance'!A30)</f>
        <v/>
      </c>
      <c r="B31" s="427">
        <f>'Fin. Sources and Performance'!B30</f>
        <v>0</v>
      </c>
      <c r="C31" s="135"/>
      <c r="D31" s="135"/>
      <c r="E31" s="135"/>
      <c r="F31" s="464" t="s">
        <v>144</v>
      </c>
      <c r="G31" s="467" t="e">
        <f>T26/T21</f>
        <v>#VALUE!</v>
      </c>
      <c r="H31" s="135"/>
      <c r="I31" s="426" t="str">
        <f t="shared" si="11"/>
        <v/>
      </c>
      <c r="J31" s="469">
        <f t="shared" si="11"/>
        <v>0</v>
      </c>
      <c r="K31" s="135"/>
      <c r="L31" s="135"/>
      <c r="M31" s="135"/>
      <c r="N31" s="464" t="s">
        <v>144</v>
      </c>
      <c r="O31" s="467" t="e">
        <f>W26/V21</f>
        <v>#VALUE!</v>
      </c>
      <c r="P31" s="463"/>
      <c r="Q31" s="388"/>
      <c r="R31" s="379" t="s">
        <v>145</v>
      </c>
      <c r="S31" s="381">
        <f>'Fin. Sources and Performance'!L16</f>
        <v>0</v>
      </c>
      <c r="T31" s="395" t="e">
        <f>'Fin. Sources and Performance'!M16</f>
        <v>#VALUE!</v>
      </c>
      <c r="U31" s="384" t="str">
        <f>'Fin. Sources and Performance'!N16</f>
        <v>N/A</v>
      </c>
      <c r="V31" s="396">
        <f>W26</f>
        <v>0</v>
      </c>
      <c r="W31" s="382" t="e">
        <f>MIN(V30:W30)</f>
        <v>#VALUE!</v>
      </c>
      <c r="X31" s="398" t="str">
        <f>IFERROR(IF(X29&lt;0,X30,IF(-X29+X30&lt;0,0,-X29+X30)),"N/A")</f>
        <v>N/A</v>
      </c>
      <c r="Y31" s="135"/>
      <c r="Z31" s="135"/>
      <c r="AA31" s="135"/>
      <c r="AB31" s="135"/>
      <c r="AC31" s="135"/>
      <c r="AD31" s="135"/>
      <c r="AE31" s="135"/>
      <c r="AF31" s="135"/>
    </row>
    <row r="32" spans="1:32" ht="14.25" customHeight="1" thickBot="1" x14ac:dyDescent="0.5">
      <c r="A32" s="426" t="str">
        <f>IF('Fin. Sources and Performance'!A31="","",'Fin. Sources and Performance'!A31)</f>
        <v/>
      </c>
      <c r="B32" s="427">
        <f>'Fin. Sources and Performance'!B31</f>
        <v>0</v>
      </c>
      <c r="C32" s="135"/>
      <c r="D32" s="135"/>
      <c r="E32" s="135"/>
      <c r="F32" s="464" t="s">
        <v>146</v>
      </c>
      <c r="G32" s="470" t="e">
        <f ca="1">'30-Year Cash Flow'!B45</f>
        <v>#VALUE!</v>
      </c>
      <c r="H32" s="135"/>
      <c r="I32" s="426" t="str">
        <f t="shared" si="11"/>
        <v/>
      </c>
      <c r="J32" s="469">
        <f t="shared" si="11"/>
        <v>0</v>
      </c>
      <c r="K32" s="135"/>
      <c r="L32" s="135"/>
      <c r="M32" s="135"/>
      <c r="N32" s="464" t="s">
        <v>146</v>
      </c>
      <c r="O32" s="470" t="e">
        <f ca="1">B99</f>
        <v>#VALUE!</v>
      </c>
      <c r="P32" s="463"/>
      <c r="Q32" s="536"/>
      <c r="R32" s="742"/>
      <c r="S32" s="743" t="s">
        <v>147</v>
      </c>
      <c r="T32" s="537" t="e">
        <f>'Fin. Sources and Performance'!M17</f>
        <v>#VALUE!</v>
      </c>
      <c r="U32" s="538" t="str">
        <f>'Fin. Sources and Performance'!N17</f>
        <v>N/A</v>
      </c>
      <c r="V32" s="539"/>
      <c r="W32" s="537" t="e">
        <f>IF(V31-W31&lt;0,0,V31-W31)</f>
        <v>#VALUE!</v>
      </c>
      <c r="X32" s="540">
        <f>IF(X31&gt;0,0,X29-X30)</f>
        <v>0</v>
      </c>
      <c r="Y32" s="135"/>
      <c r="Z32" s="135"/>
      <c r="AA32" s="135"/>
      <c r="AB32" s="135"/>
      <c r="AC32" s="135"/>
      <c r="AD32" s="135"/>
      <c r="AE32" s="135"/>
      <c r="AF32" s="135"/>
    </row>
    <row r="33" spans="1:32" ht="14.25" customHeight="1" x14ac:dyDescent="0.45">
      <c r="A33" s="449" t="str">
        <f>IF('Fin. Sources and Performance'!A32="","",'Fin. Sources and Performance'!A32)</f>
        <v>Total</v>
      </c>
      <c r="B33" s="427">
        <f>SUM(B28:B32)</f>
        <v>0</v>
      </c>
      <c r="C33" s="542" t="e">
        <f>B33/G41</f>
        <v>#DIV/0!</v>
      </c>
      <c r="D33" s="424" t="s">
        <v>113</v>
      </c>
      <c r="E33" s="135"/>
      <c r="F33" s="464" t="s">
        <v>148</v>
      </c>
      <c r="G33" s="470" t="str">
        <f ca="1">'Fin. Sources and Performance'!M4</f>
        <v>Not Good</v>
      </c>
      <c r="H33" s="135"/>
      <c r="I33" s="431" t="s">
        <v>101</v>
      </c>
      <c r="J33" s="469">
        <f>SUM(J28:J32)</f>
        <v>0</v>
      </c>
      <c r="K33" s="542" t="e">
        <f>J33/O41</f>
        <v>#DIV/0!</v>
      </c>
      <c r="L33" s="424" t="s">
        <v>113</v>
      </c>
      <c r="M33" s="135"/>
      <c r="N33" s="464" t="s">
        <v>148</v>
      </c>
      <c r="O33" s="470" t="str">
        <f ca="1">IFERROR(IF(K45="No",B114,B107), "Not Good")</f>
        <v>Not Good</v>
      </c>
      <c r="P33" s="463"/>
      <c r="Q33" s="843" t="s">
        <v>149</v>
      </c>
      <c r="R33" s="844"/>
      <c r="S33" s="844"/>
      <c r="T33" s="844"/>
      <c r="U33" s="844"/>
      <c r="V33" s="844"/>
      <c r="W33" s="844"/>
      <c r="X33" s="845"/>
      <c r="Y33" s="135"/>
      <c r="Z33" s="135"/>
      <c r="AA33" s="135"/>
      <c r="AB33" s="135"/>
      <c r="AC33" s="135"/>
      <c r="AD33" s="135"/>
      <c r="AE33" s="135"/>
      <c r="AF33" s="135"/>
    </row>
    <row r="34" spans="1:32" ht="14.25" customHeight="1" x14ac:dyDescent="0.45">
      <c r="A34" s="433"/>
      <c r="B34" s="135"/>
      <c r="C34" s="135"/>
      <c r="D34" s="135"/>
      <c r="E34" s="135"/>
      <c r="F34" s="464" t="s">
        <v>150</v>
      </c>
      <c r="G34" s="471" t="e">
        <f>IF(AND(B45="Sale",A45&lt;30),T21,T38)</f>
        <v>#DIV/0!</v>
      </c>
      <c r="H34" s="135"/>
      <c r="I34" s="433"/>
      <c r="J34" s="135"/>
      <c r="K34" s="135"/>
      <c r="L34" s="135"/>
      <c r="M34" s="135"/>
      <c r="N34" s="464" t="s">
        <v>150</v>
      </c>
      <c r="O34" s="471" t="e">
        <f>IF(AND(J45="Sale",I45&lt;30),V21,V38)</f>
        <v>#DIV/0!</v>
      </c>
      <c r="P34" s="463"/>
      <c r="Q34" s="402"/>
      <c r="R34" s="403"/>
      <c r="S34" s="403"/>
      <c r="T34" s="846" t="s">
        <v>89</v>
      </c>
      <c r="U34" s="847"/>
      <c r="V34" s="850" t="s">
        <v>90</v>
      </c>
      <c r="W34" s="851"/>
      <c r="X34" s="852"/>
      <c r="Y34" s="135"/>
      <c r="Z34" s="135"/>
      <c r="AA34" s="135"/>
      <c r="AB34" s="135"/>
      <c r="AC34" s="135"/>
      <c r="AD34" s="135"/>
      <c r="AE34" s="135"/>
      <c r="AF34" s="135"/>
    </row>
    <row r="35" spans="1:32" ht="14.25" customHeight="1" x14ac:dyDescent="0.45">
      <c r="A35" s="418" t="s">
        <v>151</v>
      </c>
      <c r="B35" s="135"/>
      <c r="C35" s="135"/>
      <c r="D35" s="135"/>
      <c r="E35" s="135"/>
      <c r="F35" s="464" t="s">
        <v>152</v>
      </c>
      <c r="G35" s="471" t="e">
        <f>IF(AND(B45="Sale",A45&lt;30),U28,U46)</f>
        <v>#DIV/0!</v>
      </c>
      <c r="H35" s="135"/>
      <c r="I35" s="418" t="s">
        <v>151</v>
      </c>
      <c r="J35" s="135"/>
      <c r="K35" s="135"/>
      <c r="L35" s="135"/>
      <c r="M35" s="135"/>
      <c r="N35" s="464" t="s">
        <v>152</v>
      </c>
      <c r="O35" s="471" t="e">
        <f>IF(AND(J45="Sale",V18&lt;30),X28,X46)</f>
        <v>#DIV/0!</v>
      </c>
      <c r="P35" s="463"/>
      <c r="Q35" s="388"/>
      <c r="R35" s="379"/>
      <c r="S35" s="379" t="s">
        <v>153</v>
      </c>
      <c r="T35" s="835">
        <f>'Fin. Sources and Performance'!M19</f>
        <v>30</v>
      </c>
      <c r="U35" s="836"/>
      <c r="V35" s="871">
        <v>30</v>
      </c>
      <c r="W35" s="872"/>
      <c r="X35" s="873"/>
      <c r="Y35" s="135"/>
      <c r="Z35" s="135"/>
      <c r="AA35" s="135"/>
      <c r="AB35" s="135"/>
      <c r="AC35" s="135"/>
      <c r="AD35" s="135"/>
      <c r="AE35" s="135"/>
      <c r="AF35" s="135"/>
    </row>
    <row r="36" spans="1:32" ht="14.25" customHeight="1" x14ac:dyDescent="0.45">
      <c r="A36" s="423" t="s">
        <v>154</v>
      </c>
      <c r="B36" s="424" t="s">
        <v>94</v>
      </c>
      <c r="C36" s="424" t="s">
        <v>155</v>
      </c>
      <c r="D36" s="424" t="s">
        <v>111</v>
      </c>
      <c r="E36" s="135"/>
      <c r="F36" s="464" t="s">
        <v>156</v>
      </c>
      <c r="G36" s="471" t="e">
        <f>IF(AND(B45="Sale",A45&lt;30),U29,U47)</f>
        <v>#DIV/0!</v>
      </c>
      <c r="H36" s="135"/>
      <c r="I36" s="423" t="s">
        <v>154</v>
      </c>
      <c r="J36" s="424" t="s">
        <v>94</v>
      </c>
      <c r="K36" s="424" t="s">
        <v>155</v>
      </c>
      <c r="L36" s="424" t="str">
        <f>D36</f>
        <v>P123 CF %</v>
      </c>
      <c r="M36" s="135"/>
      <c r="N36" s="464" t="s">
        <v>156</v>
      </c>
      <c r="O36" s="471" t="e">
        <f>IF(AND(J45="Sale",V18&lt;30),X29,X47)</f>
        <v>#DIV/0!</v>
      </c>
      <c r="P36" s="463"/>
      <c r="Q36" s="388"/>
      <c r="R36" s="379"/>
      <c r="S36" s="379" t="s">
        <v>121</v>
      </c>
      <c r="T36" s="831" t="str">
        <f ca="1">'Fin. Sources and Performance'!M20</f>
        <v>Not Good</v>
      </c>
      <c r="U36" s="832"/>
      <c r="V36" s="905">
        <f>L39</f>
        <v>0</v>
      </c>
      <c r="W36" s="906"/>
      <c r="X36" s="907"/>
      <c r="Y36" s="135"/>
      <c r="Z36" s="135"/>
      <c r="AA36" s="135"/>
      <c r="AB36" s="135"/>
      <c r="AC36" s="135"/>
      <c r="AD36" s="135"/>
      <c r="AE36" s="135"/>
      <c r="AF36" s="135"/>
    </row>
    <row r="37" spans="1:32" ht="14.25" customHeight="1" x14ac:dyDescent="0.45">
      <c r="A37" s="426" t="str">
        <f>IF('Fin. Sources and Performance'!A36="","",'Fin. Sources and Performance'!A36)</f>
        <v>Prop 123 Equity</v>
      </c>
      <c r="B37" s="427">
        <f>'Fin. Sources and Performance'!B36</f>
        <v>0</v>
      </c>
      <c r="C37" s="473" t="e">
        <f>B37/B42</f>
        <v>#DIV/0!</v>
      </c>
      <c r="D37" s="453">
        <f>'Fin. Sources and Performance'!F39</f>
        <v>0</v>
      </c>
      <c r="E37" s="135"/>
      <c r="F37" s="464" t="s">
        <v>157</v>
      </c>
      <c r="G37" s="471" t="e">
        <f>IF(AND(B45="Sale",A45&lt;30),U31,U49)</f>
        <v>#DIV/0!</v>
      </c>
      <c r="H37" s="135"/>
      <c r="I37" s="426" t="str">
        <f>A37</f>
        <v>Prop 123 Equity</v>
      </c>
      <c r="J37" s="474">
        <f>B37</f>
        <v>0</v>
      </c>
      <c r="K37" s="453" t="e">
        <f>J37/$J$42</f>
        <v>#DIV/0!</v>
      </c>
      <c r="L37" s="475">
        <f>D37</f>
        <v>0</v>
      </c>
      <c r="M37" s="135"/>
      <c r="N37" s="464" t="s">
        <v>157</v>
      </c>
      <c r="O37" s="471" t="e">
        <f>IF(AND(J45="Sale",V18&lt;30),X31,X49)</f>
        <v>#DIV/0!</v>
      </c>
      <c r="P37" s="463"/>
      <c r="Q37" s="388"/>
      <c r="R37" s="379"/>
      <c r="S37" s="379" t="s">
        <v>158</v>
      </c>
      <c r="T37" s="829">
        <f>'Fin. Sources and Performance'!M21</f>
        <v>0</v>
      </c>
      <c r="U37" s="830"/>
      <c r="V37" s="908">
        <f>O26</f>
        <v>0</v>
      </c>
      <c r="W37" s="909"/>
      <c r="X37" s="910"/>
      <c r="Y37" s="135"/>
      <c r="Z37" s="135"/>
      <c r="AA37" s="135"/>
      <c r="AB37" s="135"/>
      <c r="AC37" s="135"/>
      <c r="AD37" s="135"/>
      <c r="AE37" s="135"/>
      <c r="AF37" s="135"/>
    </row>
    <row r="38" spans="1:32" ht="14.25" customHeight="1" x14ac:dyDescent="0.45">
      <c r="A38" s="426" t="str">
        <f>IF('Fin. Sources and Performance'!A37="","",'Fin. Sources and Performance'!A37)</f>
        <v>Sponsor Equity</v>
      </c>
      <c r="B38" s="427">
        <f>'Fin. Sources and Performance'!B37</f>
        <v>0</v>
      </c>
      <c r="C38" s="473" t="e">
        <f>B38/B42</f>
        <v>#DIV/0!</v>
      </c>
      <c r="D38" s="424" t="s">
        <v>159</v>
      </c>
      <c r="E38" s="135"/>
      <c r="F38" s="464" t="s">
        <v>160</v>
      </c>
      <c r="G38" s="471">
        <f ca="1">SUM(OFFSET('30-Year Cash Flow'!B20,0,1,1,IF(AND(B45="Sale",A45&lt;30),A45,T35)))</f>
        <v>0</v>
      </c>
      <c r="H38" s="135"/>
      <c r="I38" s="426" t="str">
        <f t="shared" ref="I38:I40" si="12">A38</f>
        <v>Sponsor Equity</v>
      </c>
      <c r="J38" s="474">
        <f>B38</f>
        <v>0</v>
      </c>
      <c r="K38" s="453" t="e">
        <f>J38/$J$42</f>
        <v>#DIV/0!</v>
      </c>
      <c r="L38" s="424" t="str">
        <f>D38</f>
        <v>Sponsor Pref %</v>
      </c>
      <c r="M38" s="135"/>
      <c r="N38" s="464" t="s">
        <v>160</v>
      </c>
      <c r="O38" s="471">
        <f ca="1">SUM(OFFSET(B75,0,1,1,IF(AND(J45="Sale",V18&lt;30),V18,V35)))</f>
        <v>0</v>
      </c>
      <c r="P38" s="463"/>
      <c r="Q38" s="388"/>
      <c r="R38" s="379"/>
      <c r="S38" s="379" t="s">
        <v>123</v>
      </c>
      <c r="T38" s="900" t="e">
        <f>'Fin. Sources and Performance'!M22</f>
        <v>#DIV/0!</v>
      </c>
      <c r="U38" s="901"/>
      <c r="V38" s="897" t="e">
        <f>_xlfn.XLOOKUP($V$35,$C$58:$AF$58,$C$66:$AF$66,"Lookup Error",0,1)/$V$37</f>
        <v>#DIV/0!</v>
      </c>
      <c r="W38" s="898"/>
      <c r="X38" s="899"/>
      <c r="Y38" s="135"/>
      <c r="Z38" s="135"/>
      <c r="AA38" s="135"/>
      <c r="AB38" s="135"/>
      <c r="AC38" s="135"/>
      <c r="AD38" s="135"/>
      <c r="AE38" s="135"/>
      <c r="AF38" s="135"/>
    </row>
    <row r="39" spans="1:32" ht="14.25" customHeight="1" thickBot="1" x14ac:dyDescent="0.5">
      <c r="A39" s="426" t="str">
        <f>IF('Fin. Sources and Performance'!A38="","",'Fin. Sources and Performance'!A38)</f>
        <v>Energy Efficiency Tax Credits</v>
      </c>
      <c r="B39" s="427">
        <f>'Fin. Sources and Performance'!B38</f>
        <v>0</v>
      </c>
      <c r="C39" s="473" t="e">
        <f>B39/B42</f>
        <v>#DIV/0!</v>
      </c>
      <c r="D39" s="453">
        <f>'Fin. Sources and Performance'!F40</f>
        <v>0</v>
      </c>
      <c r="E39" s="135"/>
      <c r="F39" s="464" t="s">
        <v>161</v>
      </c>
      <c r="G39" s="476">
        <f>'Development Budget'!B112</f>
        <v>0</v>
      </c>
      <c r="H39" s="135"/>
      <c r="I39" s="426" t="str">
        <f t="shared" si="12"/>
        <v>Energy Efficiency Tax Credits</v>
      </c>
      <c r="J39" s="427">
        <f>B39</f>
        <v>0</v>
      </c>
      <c r="K39" s="453" t="e">
        <f>J39/$J$42</f>
        <v>#DIV/0!</v>
      </c>
      <c r="L39" s="475">
        <f>D39</f>
        <v>0</v>
      </c>
      <c r="M39" s="135"/>
      <c r="N39" s="477" t="s">
        <v>161</v>
      </c>
      <c r="O39" s="478" t="e">
        <f>(G39/G42)*O42</f>
        <v>#DIV/0!</v>
      </c>
      <c r="P39" s="463"/>
      <c r="Q39" s="388"/>
      <c r="R39" s="379"/>
      <c r="S39" s="379" t="s">
        <v>124</v>
      </c>
      <c r="T39" s="900" t="e">
        <f>'Fin. Sources and Performance'!M23</f>
        <v>#VALUE!</v>
      </c>
      <c r="U39" s="901"/>
      <c r="V39" s="897">
        <f>IF(V18&lt;30,AE127,V22)</f>
        <v>0</v>
      </c>
      <c r="W39" s="898"/>
      <c r="X39" s="899"/>
      <c r="Y39" s="135"/>
      <c r="Z39" s="135"/>
      <c r="AA39" s="135"/>
      <c r="AB39" s="135"/>
      <c r="AC39" s="135"/>
      <c r="AD39" s="135"/>
      <c r="AE39" s="135"/>
      <c r="AF39" s="135"/>
    </row>
    <row r="40" spans="1:32" ht="14.25" customHeight="1" x14ac:dyDescent="0.45">
      <c r="A40" s="426" t="str">
        <f>IF('Fin. Sources and Performance'!A39="","",'Fin. Sources and Performance'!A39)</f>
        <v>Historic Tax Credit Equity (F&amp;S)</v>
      </c>
      <c r="B40" s="427">
        <f>'Fin. Sources and Performance'!B39</f>
        <v>0</v>
      </c>
      <c r="C40" s="473" t="e">
        <f>B40/B42</f>
        <v>#DIV/0!</v>
      </c>
      <c r="D40" s="135"/>
      <c r="E40" s="135"/>
      <c r="F40" s="833" t="s">
        <v>162</v>
      </c>
      <c r="G40" s="834"/>
      <c r="H40" s="479"/>
      <c r="I40" s="426" t="str">
        <f t="shared" si="12"/>
        <v>Historic Tax Credit Equity (F&amp;S)</v>
      </c>
      <c r="J40" s="427">
        <f>B40</f>
        <v>0</v>
      </c>
      <c r="K40" s="453" t="e">
        <f>J40/$J$42</f>
        <v>#DIV/0!</v>
      </c>
      <c r="L40" s="480"/>
      <c r="M40" s="135"/>
      <c r="N40" s="833" t="s">
        <v>163</v>
      </c>
      <c r="O40" s="834"/>
      <c r="P40" s="420"/>
      <c r="Q40" s="388"/>
      <c r="R40" s="379"/>
      <c r="S40" s="379" t="s">
        <v>125</v>
      </c>
      <c r="T40" s="900">
        <f>'Fin. Sources and Performance'!M24</f>
        <v>0</v>
      </c>
      <c r="U40" s="901"/>
      <c r="V40" s="897">
        <f>_xlfn.XLOOKUP($V$35,$C$58:$AF$58,$C$116:$AF$116,0,0,1)+IF(O20="No",_xlfn.XLOOKUP($V$35,$C$58:$AF$58,$C$117:$AF$117,0,0,1),0)+IF(O21="No",_xlfn.XLOOKUP($V$35,$C$58:$AF$58,$C$118:$AF$118,0,0,1),0)+IF(O22="No",_xlfn.XLOOKUP($V$35,$C$58:$AF$58,$C$119:$AF$119,0,0,1),0)+IF(O23="No",_xlfn.XLOOKUP($V$35,$C$58:$AF$58,$C$120:$AF$120,0,0,1),0)</f>
        <v>0</v>
      </c>
      <c r="W40" s="898"/>
      <c r="X40" s="899"/>
      <c r="Y40" s="135"/>
      <c r="Z40" s="135"/>
      <c r="AA40" s="135"/>
      <c r="AB40" s="135"/>
      <c r="AC40" s="135"/>
      <c r="AD40" s="135"/>
      <c r="AE40" s="135"/>
      <c r="AF40" s="135"/>
    </row>
    <row r="41" spans="1:32" ht="14.25" customHeight="1" x14ac:dyDescent="0.45">
      <c r="A41" s="426" t="str">
        <f>IF('Fin. Sources and Performance'!A40="","",'Fin. Sources and Performance'!A40)</f>
        <v>Other Equity</v>
      </c>
      <c r="B41" s="427">
        <f>'Fin. Sources and Performance'!B40</f>
        <v>0</v>
      </c>
      <c r="C41" s="473" t="e">
        <f>B41/B42</f>
        <v>#DIV/0!</v>
      </c>
      <c r="E41" s="135"/>
      <c r="F41" s="426" t="s">
        <v>164</v>
      </c>
      <c r="G41" s="481">
        <f>SUM(B51,B42,B33,B24,B16)</f>
        <v>0</v>
      </c>
      <c r="H41" s="135"/>
      <c r="I41" s="426" t="str">
        <f t="shared" ref="I41" si="13">A41</f>
        <v>Other Equity</v>
      </c>
      <c r="J41" s="427">
        <f>B41</f>
        <v>0</v>
      </c>
      <c r="K41" s="453" t="e">
        <f>J41/$J$42</f>
        <v>#DIV/0!</v>
      </c>
      <c r="M41" s="135"/>
      <c r="N41" s="426" t="s">
        <v>165</v>
      </c>
      <c r="O41" s="481">
        <f>SUM(J51,J42,J33,J24,J16)</f>
        <v>0</v>
      </c>
      <c r="P41" s="420"/>
      <c r="Q41" s="377"/>
      <c r="R41" s="378"/>
      <c r="S41" s="379" t="s">
        <v>126</v>
      </c>
      <c r="T41" s="383" t="s">
        <v>127</v>
      </c>
      <c r="U41" s="384" t="s">
        <v>128</v>
      </c>
      <c r="V41" s="535"/>
      <c r="W41" s="386" t="s">
        <v>127</v>
      </c>
      <c r="X41" s="387" t="s">
        <v>128</v>
      </c>
      <c r="Y41" s="135"/>
      <c r="Z41" s="135"/>
      <c r="AA41" s="135"/>
      <c r="AB41" s="135"/>
      <c r="AC41" s="135"/>
      <c r="AD41" s="135"/>
      <c r="AE41" s="135"/>
      <c r="AF41" s="135"/>
    </row>
    <row r="42" spans="1:32" ht="14.25" customHeight="1" x14ac:dyDescent="0.45">
      <c r="A42" s="431" t="str">
        <f>IF('Fin. Sources and Performance'!A41="","",'Fin. Sources and Performance'!A41)</f>
        <v>Total</v>
      </c>
      <c r="B42" s="427">
        <f>'Fin. Sources and Performance'!B41</f>
        <v>0</v>
      </c>
      <c r="C42" s="473" t="e">
        <f>B42/G41</f>
        <v>#DIV/0!</v>
      </c>
      <c r="D42" s="424" t="s">
        <v>113</v>
      </c>
      <c r="E42" s="135"/>
      <c r="F42" s="426" t="s">
        <v>166</v>
      </c>
      <c r="G42" s="481">
        <f>R5</f>
        <v>0</v>
      </c>
      <c r="H42" s="135"/>
      <c r="I42" s="431" t="s">
        <v>101</v>
      </c>
      <c r="J42" s="432">
        <f>SUM(J37:J41)</f>
        <v>0</v>
      </c>
      <c r="K42" s="453" t="e">
        <f>J42/O41</f>
        <v>#DIV/0!</v>
      </c>
      <c r="L42" s="424" t="s">
        <v>113</v>
      </c>
      <c r="M42" s="135"/>
      <c r="N42" s="426" t="s">
        <v>167</v>
      </c>
      <c r="O42" s="481" t="e">
        <f>O43*R4</f>
        <v>#DIV/0!</v>
      </c>
      <c r="P42" s="420"/>
      <c r="Q42" s="388"/>
      <c r="R42" s="379"/>
      <c r="S42" s="379" t="s">
        <v>168</v>
      </c>
      <c r="T42" s="381">
        <f>'Fin. Sources and Performance'!M26</f>
        <v>0</v>
      </c>
      <c r="U42" s="384"/>
      <c r="V42" s="385"/>
      <c r="W42" s="386">
        <f>J37</f>
        <v>0</v>
      </c>
      <c r="X42" s="387"/>
      <c r="Y42" s="135"/>
      <c r="Z42" s="135"/>
      <c r="AA42" s="135"/>
      <c r="AB42" s="135"/>
      <c r="AC42" s="135"/>
      <c r="AD42" s="135"/>
      <c r="AE42" s="135"/>
      <c r="AF42" s="135"/>
    </row>
    <row r="43" spans="1:32" ht="14.25" customHeight="1" x14ac:dyDescent="0.45">
      <c r="A43" s="433"/>
      <c r="B43" s="135"/>
      <c r="C43" s="135"/>
      <c r="D43" s="135"/>
      <c r="E43" s="135"/>
      <c r="F43" s="426" t="s">
        <v>173</v>
      </c>
      <c r="G43" s="481" t="e">
        <f>R3</f>
        <v>#DIV/0!</v>
      </c>
      <c r="H43" s="482"/>
      <c r="I43" s="433"/>
      <c r="J43" s="135"/>
      <c r="K43" s="135"/>
      <c r="L43" s="135"/>
      <c r="M43" s="135"/>
      <c r="N43" s="426" t="s">
        <v>174</v>
      </c>
      <c r="O43" s="483" t="e">
        <f>G43</f>
        <v>#DIV/0!</v>
      </c>
      <c r="P43" s="420"/>
      <c r="Q43" s="388"/>
      <c r="R43" s="379"/>
      <c r="S43" s="379" t="s">
        <v>131</v>
      </c>
      <c r="T43" s="381" t="e">
        <f>'Fin. Sources and Performance'!M27</f>
        <v>#VALUE!</v>
      </c>
      <c r="U43" s="384" t="e">
        <f>'Fin. Sources and Performance'!N27</f>
        <v>#DIV/0!</v>
      </c>
      <c r="V43" s="385"/>
      <c r="W43" s="386">
        <f>SUM(V39:V40,W42)*0.01</f>
        <v>0</v>
      </c>
      <c r="X43" s="387" t="e">
        <f>V38*0.03</f>
        <v>#DIV/0!</v>
      </c>
      <c r="Y43" s="135"/>
      <c r="Z43" s="135"/>
      <c r="AA43" s="484"/>
      <c r="AB43" s="485"/>
      <c r="AC43" s="135"/>
      <c r="AD43" s="135"/>
      <c r="AE43" s="135"/>
      <c r="AF43" s="135"/>
    </row>
    <row r="44" spans="1:32" ht="14.25" customHeight="1" thickBot="1" x14ac:dyDescent="0.5">
      <c r="A44" s="423" t="s">
        <v>169</v>
      </c>
      <c r="B44" s="424" t="s">
        <v>170</v>
      </c>
      <c r="C44" s="424" t="s">
        <v>171</v>
      </c>
      <c r="D44" s="424" t="s">
        <v>172</v>
      </c>
      <c r="E44" s="135"/>
      <c r="F44" s="426" t="s">
        <v>175</v>
      </c>
      <c r="G44" s="481">
        <f>'Income and Operating Expenses'!B76</f>
        <v>0</v>
      </c>
      <c r="H44" s="420"/>
      <c r="I44" s="424" t="str">
        <f>A44</f>
        <v>Sale or Refi Year</v>
      </c>
      <c r="J44" s="424" t="str">
        <f>B44</f>
        <v>Sale or Refi?</v>
      </c>
      <c r="K44" s="424" t="str">
        <f>D44</f>
        <v>Dev fee in IRR?</v>
      </c>
      <c r="L44" s="135"/>
      <c r="M44" s="135"/>
      <c r="N44" s="472" t="s">
        <v>176</v>
      </c>
      <c r="O44" s="481" t="e">
        <f>O42-G42</f>
        <v>#DIV/0!</v>
      </c>
      <c r="P44" s="420"/>
      <c r="Q44" s="377"/>
      <c r="R44" s="378"/>
      <c r="S44" s="379" t="s">
        <v>134</v>
      </c>
      <c r="T44" s="381" t="e">
        <f>'Fin. Sources and Performance'!M28</f>
        <v>#VALUE!</v>
      </c>
      <c r="U44" s="404">
        <f>'Fin. Sources and Performance'!N28</f>
        <v>0</v>
      </c>
      <c r="V44" s="385"/>
      <c r="W44" s="386">
        <f>SUM(V39:V40,W42:W43)</f>
        <v>0</v>
      </c>
      <c r="X44" s="387" t="e">
        <f>IF($K$45="Yes",_xlfn.XLOOKUP($V$35,$C$58:$AF$58,$C$103:$AF$103,"Lookup Error",0,1),_xlfn.XLOOKUP($V$35,$C$58:$AF$58,$C$111:$AF$111,"Lookup Error",0,1))</f>
        <v>#DIV/0!</v>
      </c>
      <c r="Y44" s="135"/>
      <c r="Z44" s="135"/>
      <c r="AA44" s="135"/>
      <c r="AB44" s="135"/>
      <c r="AC44" s="135"/>
      <c r="AD44" s="135"/>
      <c r="AE44" s="135"/>
      <c r="AF44" s="135"/>
    </row>
    <row r="45" spans="1:32" ht="14.25" customHeight="1" thickBot="1" x14ac:dyDescent="0.5">
      <c r="A45" s="486">
        <f>'Fin. Sources and Performance'!F37</f>
        <v>0</v>
      </c>
      <c r="B45" s="487">
        <f>'Fin. Sources and Performance'!F36</f>
        <v>0</v>
      </c>
      <c r="C45" s="487">
        <f>'Fin. Sources and Performance'!F38</f>
        <v>0</v>
      </c>
      <c r="D45" s="427">
        <f>'Fin. Sources and Performance'!F41</f>
        <v>0</v>
      </c>
      <c r="E45" s="135"/>
      <c r="F45" s="491" t="s">
        <v>177</v>
      </c>
      <c r="G45" s="492" t="e">
        <f>'Income and Operating Expenses'!B77</f>
        <v>#DIV/0!</v>
      </c>
      <c r="H45" s="135"/>
      <c r="I45" s="488">
        <f>A45</f>
        <v>0</v>
      </c>
      <c r="J45" s="489">
        <f>B45</f>
        <v>0</v>
      </c>
      <c r="K45" s="490">
        <f>D45</f>
        <v>0</v>
      </c>
      <c r="L45" s="135"/>
      <c r="M45" s="135"/>
      <c r="N45" s="833" t="s">
        <v>178</v>
      </c>
      <c r="O45" s="834"/>
      <c r="P45" s="420"/>
      <c r="Q45" s="377"/>
      <c r="R45" s="379" t="s">
        <v>137</v>
      </c>
      <c r="S45" s="405">
        <f>'Fin. Sources and Performance'!L29</f>
        <v>0.8</v>
      </c>
      <c r="T45" s="406">
        <f>'Fin. Sources and Performance'!M29</f>
        <v>1.2</v>
      </c>
      <c r="U45" s="384" t="e">
        <f>'Fin. Sources and Performance'!N29</f>
        <v>#DIV/0!</v>
      </c>
      <c r="V45" s="390">
        <f>S45</f>
        <v>0.8</v>
      </c>
      <c r="W45" s="391">
        <f>T45</f>
        <v>1.2</v>
      </c>
      <c r="X45" s="387" t="e">
        <f>V38-V39-V40-X43-X44</f>
        <v>#DIV/0!</v>
      </c>
      <c r="Y45" s="135"/>
      <c r="Z45" s="135"/>
      <c r="AA45" s="135"/>
      <c r="AB45" s="135"/>
      <c r="AC45" s="135"/>
      <c r="AD45" s="135"/>
      <c r="AE45" s="135"/>
      <c r="AF45" s="135"/>
    </row>
    <row r="46" spans="1:32" ht="14.25" customHeight="1" x14ac:dyDescent="0.45">
      <c r="A46" s="433"/>
      <c r="B46" s="135"/>
      <c r="C46" s="135"/>
      <c r="D46" s="135"/>
      <c r="E46" s="135"/>
      <c r="F46" s="135"/>
      <c r="G46" s="135"/>
      <c r="H46" s="135"/>
      <c r="I46" s="433"/>
      <c r="J46" s="135"/>
      <c r="K46" s="135"/>
      <c r="L46" s="135"/>
      <c r="M46" s="135"/>
      <c r="N46" s="426" t="s">
        <v>180</v>
      </c>
      <c r="O46" s="481" t="e">
        <f>O47*R4</f>
        <v>#DIV/0!</v>
      </c>
      <c r="P46" s="420"/>
      <c r="Q46" s="377"/>
      <c r="R46" s="379" t="s">
        <v>139</v>
      </c>
      <c r="S46" s="407">
        <f>'Fin. Sources and Performance'!L30</f>
        <v>0.06</v>
      </c>
      <c r="T46" s="406">
        <f>'Fin. Sources and Performance'!M30</f>
        <v>30</v>
      </c>
      <c r="U46" s="384" t="e">
        <f>'Fin. Sources and Performance'!N30</f>
        <v>#DIV/0!</v>
      </c>
      <c r="V46" s="393">
        <f>S46</f>
        <v>0.06</v>
      </c>
      <c r="W46" s="391">
        <f>T46</f>
        <v>30</v>
      </c>
      <c r="X46" s="387" t="e">
        <f>IF(X45&gt;0,X45*0.15,0)</f>
        <v>#DIV/0!</v>
      </c>
      <c r="Y46" s="135"/>
      <c r="Z46" s="135"/>
      <c r="AA46" s="135"/>
      <c r="AB46" s="135"/>
      <c r="AC46" s="135"/>
      <c r="AD46" s="135"/>
      <c r="AE46" s="135"/>
      <c r="AF46" s="135"/>
    </row>
    <row r="47" spans="1:32" ht="14.25" customHeight="1" x14ac:dyDescent="0.45">
      <c r="A47" s="418" t="s">
        <v>179</v>
      </c>
      <c r="B47" s="135"/>
      <c r="C47" s="135"/>
      <c r="D47" s="135"/>
      <c r="E47" s="135"/>
      <c r="F47" s="493"/>
      <c r="G47" s="135"/>
      <c r="H47" s="135"/>
      <c r="I47" s="418" t="s">
        <v>179</v>
      </c>
      <c r="J47" s="135"/>
      <c r="K47" s="135"/>
      <c r="L47" s="135"/>
      <c r="M47" s="135"/>
      <c r="N47" s="426" t="s">
        <v>181</v>
      </c>
      <c r="O47" s="483" t="e">
        <f>G45</f>
        <v>#DIV/0!</v>
      </c>
      <c r="P47" s="420"/>
      <c r="Q47" s="377"/>
      <c r="R47" s="379" t="s">
        <v>141</v>
      </c>
      <c r="S47" s="408" t="e">
        <f>'Fin. Sources and Performance'!L31</f>
        <v>#DIV/0!</v>
      </c>
      <c r="T47" s="409">
        <f>'Fin. Sources and Performance'!M31</f>
        <v>0</v>
      </c>
      <c r="U47" s="384" t="e">
        <f>'Fin. Sources and Performance'!N31</f>
        <v>#DIV/0!</v>
      </c>
      <c r="V47" s="396" t="e">
        <f>-PMT(V46/12,W46*12,V48)*12</f>
        <v>#DIV/0!</v>
      </c>
      <c r="W47" s="386">
        <f>_xlfn.XLOOKUP($V$35,$C$58:$AF$58,$C$66:$AF$66,"Lookup Error",0,1)/W45</f>
        <v>0</v>
      </c>
      <c r="X47" s="397" t="e">
        <f>X45-X46</f>
        <v>#DIV/0!</v>
      </c>
      <c r="Y47" s="135"/>
      <c r="Z47" s="135"/>
      <c r="AA47" s="135"/>
      <c r="AB47" s="135"/>
      <c r="AC47" s="135"/>
      <c r="AD47" s="135"/>
      <c r="AE47" s="135"/>
      <c r="AF47" s="135"/>
    </row>
    <row r="48" spans="1:32" ht="14.25" customHeight="1" thickBot="1" x14ac:dyDescent="0.5">
      <c r="A48" s="423" t="s">
        <v>154</v>
      </c>
      <c r="B48" s="424" t="s">
        <v>94</v>
      </c>
      <c r="C48" s="135"/>
      <c r="D48" s="135"/>
      <c r="E48" s="135"/>
      <c r="F48" s="135"/>
      <c r="G48" s="135"/>
      <c r="H48" s="135"/>
      <c r="I48" s="423" t="s">
        <v>154</v>
      </c>
      <c r="J48" s="424" t="s">
        <v>94</v>
      </c>
      <c r="K48" s="135"/>
      <c r="L48" s="135"/>
      <c r="M48" s="135"/>
      <c r="N48" s="491" t="s">
        <v>182</v>
      </c>
      <c r="O48" s="492" t="e">
        <f>O46-G44</f>
        <v>#DIV/0!</v>
      </c>
      <c r="P48" s="420"/>
      <c r="Q48" s="377"/>
      <c r="R48" s="379" t="s">
        <v>143</v>
      </c>
      <c r="S48" s="410" t="e">
        <f>'Fin. Sources and Performance'!L32</f>
        <v>#DIV/0!</v>
      </c>
      <c r="T48" s="409">
        <f>'Fin. Sources and Performance'!M32</f>
        <v>0</v>
      </c>
      <c r="U48" s="384">
        <f>'Fin. Sources and Performance'!N32</f>
        <v>0</v>
      </c>
      <c r="V48" s="396" t="e">
        <f>V38*V45</f>
        <v>#DIV/0!</v>
      </c>
      <c r="W48" s="382">
        <f>-PV(V46/12,W46*12,W47/12)</f>
        <v>0</v>
      </c>
      <c r="X48" s="397">
        <f>J37</f>
        <v>0</v>
      </c>
      <c r="Y48" s="135"/>
      <c r="Z48" s="135"/>
      <c r="AA48" s="135"/>
      <c r="AB48" s="135"/>
      <c r="AC48" s="135"/>
      <c r="AD48" s="135"/>
      <c r="AE48" s="135"/>
      <c r="AF48" s="135"/>
    </row>
    <row r="49" spans="1:32" ht="14.25" customHeight="1" x14ac:dyDescent="0.45">
      <c r="A49" s="426" t="str">
        <f>'Fin. Sources and Performance'!A45</f>
        <v>Additional Amount to Cover Gap</v>
      </c>
      <c r="B49" s="427">
        <f>'Fin. Sources and Performance'!B45</f>
        <v>0</v>
      </c>
      <c r="C49" s="135"/>
      <c r="D49" s="135"/>
      <c r="E49" s="135"/>
      <c r="F49" s="135"/>
      <c r="G49" s="135"/>
      <c r="H49" s="135"/>
      <c r="I49" s="426" t="str">
        <f>A49</f>
        <v>Additional Amount to Cover Gap</v>
      </c>
      <c r="J49" s="474">
        <f>B49</f>
        <v>0</v>
      </c>
      <c r="K49" s="135"/>
      <c r="L49" s="135"/>
      <c r="M49" s="135"/>
      <c r="N49" s="1012" t="s">
        <v>1124</v>
      </c>
      <c r="O49" s="1013"/>
      <c r="P49" s="420"/>
      <c r="Q49" s="377"/>
      <c r="R49" s="379" t="s">
        <v>145</v>
      </c>
      <c r="S49" s="410" t="e">
        <f>'Fin. Sources and Performance'!L33</f>
        <v>#VALUE!</v>
      </c>
      <c r="T49" s="409" t="e">
        <f>'Fin. Sources and Performance'!M33</f>
        <v>#DIV/0!</v>
      </c>
      <c r="U49" s="384" t="e">
        <f>'Fin. Sources and Performance'!N33</f>
        <v>#DIV/0!</v>
      </c>
      <c r="V49" s="396">
        <f>W44</f>
        <v>0</v>
      </c>
      <c r="W49" s="382" t="e">
        <f>MIN(V48:W48)</f>
        <v>#DIV/0!</v>
      </c>
      <c r="X49" s="398" t="e">
        <f>IF(X47&lt;0,X48,IF(-X47+X48&lt;0,0,-X47+X48))</f>
        <v>#DIV/0!</v>
      </c>
      <c r="Y49" s="135"/>
      <c r="Z49" s="135"/>
      <c r="AA49" s="135"/>
      <c r="AB49" s="135"/>
      <c r="AC49" s="135"/>
      <c r="AD49" s="135"/>
      <c r="AE49" s="135"/>
      <c r="AF49" s="135"/>
    </row>
    <row r="50" spans="1:32" ht="14.25" customHeight="1" thickBot="1" x14ac:dyDescent="0.5">
      <c r="A50" s="426" t="str">
        <f>'Fin. Sources and Performance'!A46</f>
        <v>Deferred Developer Fee</v>
      </c>
      <c r="B50" s="427">
        <f>'Fin. Sources and Performance'!B46</f>
        <v>0</v>
      </c>
      <c r="C50" s="135"/>
      <c r="D50" s="135"/>
      <c r="E50" s="135"/>
      <c r="F50" s="135"/>
      <c r="G50" s="135"/>
      <c r="H50" s="135"/>
      <c r="I50" s="426" t="str">
        <f>A50</f>
        <v>Deferred Developer Fee</v>
      </c>
      <c r="J50" s="474">
        <f>B50</f>
        <v>0</v>
      </c>
      <c r="K50" s="135"/>
      <c r="L50" s="135"/>
      <c r="M50" s="135"/>
      <c r="N50" s="426" t="s">
        <v>1125</v>
      </c>
      <c r="O50" s="481">
        <f>'Income and Operating Expenses'!B5*O51</f>
        <v>0</v>
      </c>
      <c r="P50" s="420"/>
      <c r="Q50" s="411"/>
      <c r="R50" s="412"/>
      <c r="S50" s="412" t="s">
        <v>147</v>
      </c>
      <c r="T50" s="399" t="e">
        <f>'Fin. Sources and Performance'!M34</f>
        <v>#VALUE!</v>
      </c>
      <c r="U50" s="400" t="e">
        <f>'Fin. Sources and Performance'!N34</f>
        <v>#DIV/0!</v>
      </c>
      <c r="V50" s="413"/>
      <c r="W50" s="399" t="e">
        <f>IF(V49-W49&lt;0,0,V49-W49)</f>
        <v>#DIV/0!</v>
      </c>
      <c r="X50" s="401" t="e">
        <f>IF(X49&gt;0,0,X47-X48)</f>
        <v>#DIV/0!</v>
      </c>
      <c r="Y50" s="135"/>
      <c r="Z50" s="135"/>
      <c r="AA50" s="135"/>
      <c r="AB50" s="135"/>
      <c r="AC50" s="135"/>
      <c r="AD50" s="135"/>
      <c r="AE50" s="135"/>
      <c r="AF50" s="135"/>
    </row>
    <row r="51" spans="1:32" ht="14.25" customHeight="1" x14ac:dyDescent="0.45">
      <c r="A51" s="431" t="str">
        <f>'Fin. Sources and Performance'!A47</f>
        <v>Total</v>
      </c>
      <c r="B51" s="1007">
        <f>'Fin. Sources and Performance'!B47</f>
        <v>0</v>
      </c>
      <c r="C51" s="1008" t="e">
        <f>B51/G41</f>
        <v>#DIV/0!</v>
      </c>
      <c r="D51" s="1005" t="s">
        <v>113</v>
      </c>
      <c r="E51" s="1006"/>
      <c r="F51" s="1006"/>
      <c r="G51" s="1006"/>
      <c r="H51" s="420"/>
      <c r="I51" s="431" t="s">
        <v>101</v>
      </c>
      <c r="J51" s="1004">
        <f>J49+J50</f>
        <v>0</v>
      </c>
      <c r="K51" s="1008" t="e">
        <f>J51/O41</f>
        <v>#DIV/0!</v>
      </c>
      <c r="L51" s="1005" t="s">
        <v>113</v>
      </c>
      <c r="M51" s="1006"/>
      <c r="N51" s="426" t="s">
        <v>1126</v>
      </c>
      <c r="O51" s="1014">
        <v>1</v>
      </c>
      <c r="P51" s="420"/>
      <c r="Q51" s="135"/>
      <c r="R51" s="135"/>
      <c r="S51" s="135"/>
      <c r="T51" s="135"/>
      <c r="U51" s="135"/>
      <c r="V51" s="135"/>
      <c r="W51" s="135"/>
      <c r="X51" s="135"/>
      <c r="Y51" s="135"/>
      <c r="Z51" s="135"/>
      <c r="AA51" s="135"/>
      <c r="AB51" s="135"/>
      <c r="AC51" s="135"/>
      <c r="AD51" s="135"/>
      <c r="AE51" s="135"/>
      <c r="AF51" s="135"/>
    </row>
    <row r="52" spans="1:32" ht="14.25" customHeight="1" thickBot="1" x14ac:dyDescent="0.5">
      <c r="A52" s="1009"/>
      <c r="B52" s="1009"/>
      <c r="C52" s="1009"/>
      <c r="D52" s="1009"/>
      <c r="E52" s="1009"/>
      <c r="F52" s="1009"/>
      <c r="G52" s="1009"/>
      <c r="H52" s="1009"/>
      <c r="I52" s="1011"/>
      <c r="J52" s="1009"/>
      <c r="K52" s="1009"/>
      <c r="L52" s="1009"/>
      <c r="M52" s="1009"/>
      <c r="N52" s="491" t="s">
        <v>1127</v>
      </c>
      <c r="O52" s="492">
        <f>O50-'[1]Income and Operating Expenses'!B10</f>
        <v>0</v>
      </c>
      <c r="P52" s="1010"/>
      <c r="Q52" s="135"/>
      <c r="R52" s="135"/>
      <c r="S52" s="135"/>
      <c r="T52" s="135"/>
      <c r="U52" s="135"/>
      <c r="V52" s="135"/>
      <c r="W52" s="135"/>
      <c r="X52" s="135"/>
      <c r="Y52" s="135"/>
      <c r="Z52" s="135"/>
      <c r="AA52" s="135"/>
      <c r="AB52" s="135"/>
      <c r="AC52" s="135"/>
      <c r="AD52" s="135"/>
      <c r="AE52" s="135"/>
      <c r="AF52" s="135"/>
    </row>
    <row r="53" spans="1:32" x14ac:dyDescent="0.45">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row>
    <row r="54" spans="1:32" ht="21" x14ac:dyDescent="0.45">
      <c r="A54" s="494" t="s">
        <v>183</v>
      </c>
      <c r="B54" s="494"/>
      <c r="C54" s="494"/>
      <c r="D54" s="494"/>
      <c r="E54" s="494"/>
      <c r="F54" s="494"/>
      <c r="G54" s="494"/>
      <c r="H54" s="494"/>
      <c r="I54" s="494"/>
      <c r="J54" s="494"/>
      <c r="K54" s="494"/>
      <c r="L54" s="494"/>
      <c r="M54" s="494"/>
      <c r="N54" s="494"/>
      <c r="O54" s="494"/>
      <c r="P54" s="494"/>
      <c r="Q54" s="494"/>
      <c r="R54" s="494"/>
      <c r="S54" s="494"/>
      <c r="T54" s="494"/>
      <c r="U54" s="494"/>
      <c r="V54" s="494"/>
      <c r="W54" s="494"/>
      <c r="X54" s="494"/>
      <c r="Y54" s="494"/>
      <c r="Z54" s="494"/>
      <c r="AA54" s="494"/>
      <c r="AB54" s="494"/>
      <c r="AC54" s="494"/>
      <c r="AD54" s="494"/>
      <c r="AE54" s="494"/>
      <c r="AF54" s="494"/>
    </row>
    <row r="55" spans="1:32" x14ac:dyDescent="0.45">
      <c r="A55" s="911" t="s">
        <v>184</v>
      </c>
      <c r="B55" s="911"/>
      <c r="C55" s="911"/>
      <c r="D55" s="135"/>
      <c r="E55" s="135"/>
      <c r="F55" s="135"/>
      <c r="G55" s="135"/>
      <c r="H55" s="135"/>
      <c r="I55" s="135" t="s">
        <v>185</v>
      </c>
      <c r="J55" s="496" t="s">
        <v>185</v>
      </c>
      <c r="K55" s="135"/>
      <c r="L55" s="135"/>
      <c r="M55" s="135"/>
      <c r="N55" s="135"/>
      <c r="O55" s="135"/>
      <c r="P55" s="135"/>
      <c r="Q55" s="135"/>
      <c r="R55" s="135"/>
      <c r="S55" s="135"/>
      <c r="T55" s="135"/>
      <c r="U55" s="135"/>
      <c r="V55" s="135"/>
      <c r="W55" s="135"/>
      <c r="X55" s="135"/>
      <c r="Y55" s="135"/>
      <c r="Z55" s="135"/>
      <c r="AA55" s="135"/>
      <c r="AB55" s="135"/>
      <c r="AC55" s="135"/>
      <c r="AD55" s="135"/>
      <c r="AE55" s="135"/>
      <c r="AF55" s="135"/>
    </row>
    <row r="56" spans="1:32" x14ac:dyDescent="0.45">
      <c r="A56" s="497"/>
      <c r="B56" s="495" t="s">
        <v>186</v>
      </c>
      <c r="C56" s="498">
        <v>0.02</v>
      </c>
      <c r="D56" s="135"/>
      <c r="E56" s="135"/>
      <c r="F56" s="135"/>
      <c r="G56" s="499"/>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row>
    <row r="57" spans="1:32" ht="14.65" thickBot="1" x14ac:dyDescent="0.5">
      <c r="A57" s="497"/>
      <c r="B57" s="495" t="s">
        <v>187</v>
      </c>
      <c r="C57" s="498">
        <v>0.03</v>
      </c>
      <c r="D57" s="135"/>
      <c r="E57" s="135"/>
      <c r="F57" s="135"/>
      <c r="G57" s="135"/>
      <c r="H57" s="135"/>
      <c r="I57" s="500" t="s">
        <v>185</v>
      </c>
      <c r="J57" s="135"/>
      <c r="K57" s="501" t="s">
        <v>185</v>
      </c>
      <c r="L57" s="500"/>
      <c r="M57" s="135"/>
      <c r="N57" s="135"/>
      <c r="O57" s="135"/>
      <c r="P57" s="500"/>
      <c r="Q57" s="135"/>
      <c r="R57" s="135"/>
      <c r="S57" s="135"/>
      <c r="T57" s="135"/>
      <c r="U57" s="135"/>
      <c r="V57" s="135"/>
      <c r="W57" s="135"/>
      <c r="X57" s="135"/>
      <c r="Y57" s="135"/>
      <c r="Z57" s="135"/>
      <c r="AA57" s="135"/>
      <c r="AB57" s="135"/>
      <c r="AC57" s="135"/>
      <c r="AD57" s="135"/>
      <c r="AE57" s="135"/>
      <c r="AF57" s="135"/>
    </row>
    <row r="58" spans="1:32" s="135" customFormat="1" ht="20.100000000000001" customHeight="1" thickBot="1" x14ac:dyDescent="0.5">
      <c r="A58" s="278" t="s">
        <v>188</v>
      </c>
      <c r="B58" s="278" t="s">
        <v>189</v>
      </c>
      <c r="C58" s="279">
        <v>1</v>
      </c>
      <c r="D58" s="279">
        <v>2</v>
      </c>
      <c r="E58" s="279">
        <v>3</v>
      </c>
      <c r="F58" s="279">
        <v>4</v>
      </c>
      <c r="G58" s="279">
        <v>5</v>
      </c>
      <c r="H58" s="279">
        <v>6</v>
      </c>
      <c r="I58" s="279">
        <v>7</v>
      </c>
      <c r="J58" s="279">
        <v>8</v>
      </c>
      <c r="K58" s="279">
        <v>9</v>
      </c>
      <c r="L58" s="279">
        <v>10</v>
      </c>
      <c r="M58" s="279">
        <v>11</v>
      </c>
      <c r="N58" s="279">
        <v>12</v>
      </c>
      <c r="O58" s="279">
        <v>13</v>
      </c>
      <c r="P58" s="279">
        <v>14</v>
      </c>
      <c r="Q58" s="279">
        <v>15</v>
      </c>
      <c r="R58" s="279">
        <v>16</v>
      </c>
      <c r="S58" s="279">
        <v>17</v>
      </c>
      <c r="T58" s="279">
        <v>18</v>
      </c>
      <c r="U58" s="279">
        <v>19</v>
      </c>
      <c r="V58" s="279">
        <v>20</v>
      </c>
      <c r="W58" s="279">
        <v>21</v>
      </c>
      <c r="X58" s="279">
        <v>22</v>
      </c>
      <c r="Y58" s="279">
        <v>23</v>
      </c>
      <c r="Z58" s="279">
        <v>24</v>
      </c>
      <c r="AA58" s="279">
        <v>25</v>
      </c>
      <c r="AB58" s="279">
        <v>26</v>
      </c>
      <c r="AC58" s="279">
        <v>27</v>
      </c>
      <c r="AD58" s="279">
        <v>28</v>
      </c>
      <c r="AE58" s="279">
        <v>29</v>
      </c>
      <c r="AF58" s="280">
        <v>30</v>
      </c>
    </row>
    <row r="59" spans="1:32" s="135" customFormat="1" ht="15" customHeight="1" x14ac:dyDescent="0.45">
      <c r="A59" s="281" t="s">
        <v>190</v>
      </c>
      <c r="B59" s="282">
        <v>0.02</v>
      </c>
      <c r="C59" s="283">
        <f>O50</f>
        <v>0</v>
      </c>
      <c r="D59" s="284">
        <f t="shared" ref="D59:AF59" si="14">IF(AND($J$45="Refi",D$58&lt;=30),C59*(1+$B59),IF(AND($J$45="Sale",D$58&lt;=$I$45),C59*(1+$B59),0))</f>
        <v>0</v>
      </c>
      <c r="E59" s="284">
        <f t="shared" si="14"/>
        <v>0</v>
      </c>
      <c r="F59" s="284">
        <f t="shared" si="14"/>
        <v>0</v>
      </c>
      <c r="G59" s="284">
        <f t="shared" si="14"/>
        <v>0</v>
      </c>
      <c r="H59" s="284">
        <f t="shared" si="14"/>
        <v>0</v>
      </c>
      <c r="I59" s="284">
        <f t="shared" si="14"/>
        <v>0</v>
      </c>
      <c r="J59" s="284">
        <f t="shared" si="14"/>
        <v>0</v>
      </c>
      <c r="K59" s="284">
        <f t="shared" si="14"/>
        <v>0</v>
      </c>
      <c r="L59" s="284">
        <f t="shared" si="14"/>
        <v>0</v>
      </c>
      <c r="M59" s="284">
        <f t="shared" si="14"/>
        <v>0</v>
      </c>
      <c r="N59" s="284">
        <f t="shared" si="14"/>
        <v>0</v>
      </c>
      <c r="O59" s="284">
        <f t="shared" si="14"/>
        <v>0</v>
      </c>
      <c r="P59" s="284">
        <f t="shared" si="14"/>
        <v>0</v>
      </c>
      <c r="Q59" s="284">
        <f t="shared" si="14"/>
        <v>0</v>
      </c>
      <c r="R59" s="284">
        <f t="shared" si="14"/>
        <v>0</v>
      </c>
      <c r="S59" s="284">
        <f t="shared" si="14"/>
        <v>0</v>
      </c>
      <c r="T59" s="284">
        <f t="shared" si="14"/>
        <v>0</v>
      </c>
      <c r="U59" s="284">
        <f t="shared" si="14"/>
        <v>0</v>
      </c>
      <c r="V59" s="284">
        <f t="shared" si="14"/>
        <v>0</v>
      </c>
      <c r="W59" s="284">
        <f t="shared" si="14"/>
        <v>0</v>
      </c>
      <c r="X59" s="284">
        <f t="shared" si="14"/>
        <v>0</v>
      </c>
      <c r="Y59" s="284">
        <f t="shared" si="14"/>
        <v>0</v>
      </c>
      <c r="Z59" s="284">
        <f t="shared" si="14"/>
        <v>0</v>
      </c>
      <c r="AA59" s="284">
        <f t="shared" si="14"/>
        <v>0</v>
      </c>
      <c r="AB59" s="284">
        <f t="shared" si="14"/>
        <v>0</v>
      </c>
      <c r="AC59" s="284">
        <f t="shared" si="14"/>
        <v>0</v>
      </c>
      <c r="AD59" s="284">
        <f t="shared" si="14"/>
        <v>0</v>
      </c>
      <c r="AE59" s="284">
        <f t="shared" si="14"/>
        <v>0</v>
      </c>
      <c r="AF59" s="284">
        <f t="shared" si="14"/>
        <v>0</v>
      </c>
    </row>
    <row r="60" spans="1:32" s="135" customFormat="1" ht="15" customHeight="1" x14ac:dyDescent="0.45">
      <c r="A60" s="281" t="s">
        <v>191</v>
      </c>
      <c r="B60" s="282">
        <v>0.02</v>
      </c>
      <c r="C60" s="285">
        <f>SUM('Income and Operating Expenses'!B8:B11)</f>
        <v>0</v>
      </c>
      <c r="D60" s="284">
        <f t="shared" ref="D60:AF60" si="15">IF(AND($J$45="Refi",D$58&lt;=30),C60*(1+$B60),IF(AND($J$45="Sale",D$58&lt;=$I$45),C60*(1+$B60),0))</f>
        <v>0</v>
      </c>
      <c r="E60" s="284">
        <f t="shared" si="15"/>
        <v>0</v>
      </c>
      <c r="F60" s="284">
        <f t="shared" si="15"/>
        <v>0</v>
      </c>
      <c r="G60" s="284">
        <f t="shared" si="15"/>
        <v>0</v>
      </c>
      <c r="H60" s="284">
        <f t="shared" si="15"/>
        <v>0</v>
      </c>
      <c r="I60" s="284">
        <f t="shared" si="15"/>
        <v>0</v>
      </c>
      <c r="J60" s="284">
        <f t="shared" si="15"/>
        <v>0</v>
      </c>
      <c r="K60" s="284">
        <f t="shared" si="15"/>
        <v>0</v>
      </c>
      <c r="L60" s="284">
        <f t="shared" si="15"/>
        <v>0</v>
      </c>
      <c r="M60" s="284">
        <f t="shared" si="15"/>
        <v>0</v>
      </c>
      <c r="N60" s="284">
        <f t="shared" si="15"/>
        <v>0</v>
      </c>
      <c r="O60" s="284">
        <f t="shared" si="15"/>
        <v>0</v>
      </c>
      <c r="P60" s="284">
        <f t="shared" si="15"/>
        <v>0</v>
      </c>
      <c r="Q60" s="284">
        <f t="shared" si="15"/>
        <v>0</v>
      </c>
      <c r="R60" s="284">
        <f t="shared" si="15"/>
        <v>0</v>
      </c>
      <c r="S60" s="284">
        <f t="shared" si="15"/>
        <v>0</v>
      </c>
      <c r="T60" s="284">
        <f t="shared" si="15"/>
        <v>0</v>
      </c>
      <c r="U60" s="284">
        <f t="shared" si="15"/>
        <v>0</v>
      </c>
      <c r="V60" s="284">
        <f t="shared" si="15"/>
        <v>0</v>
      </c>
      <c r="W60" s="284">
        <f t="shared" si="15"/>
        <v>0</v>
      </c>
      <c r="X60" s="284">
        <f t="shared" si="15"/>
        <v>0</v>
      </c>
      <c r="Y60" s="284">
        <f t="shared" si="15"/>
        <v>0</v>
      </c>
      <c r="Z60" s="284">
        <f t="shared" si="15"/>
        <v>0</v>
      </c>
      <c r="AA60" s="284">
        <f t="shared" si="15"/>
        <v>0</v>
      </c>
      <c r="AB60" s="284">
        <f t="shared" si="15"/>
        <v>0</v>
      </c>
      <c r="AC60" s="284">
        <f t="shared" si="15"/>
        <v>0</v>
      </c>
      <c r="AD60" s="284">
        <f t="shared" si="15"/>
        <v>0</v>
      </c>
      <c r="AE60" s="284">
        <f t="shared" si="15"/>
        <v>0</v>
      </c>
      <c r="AF60" s="284">
        <f t="shared" si="15"/>
        <v>0</v>
      </c>
    </row>
    <row r="61" spans="1:32" s="135" customFormat="1" ht="15" customHeight="1" x14ac:dyDescent="0.45">
      <c r="A61" s="286" t="s">
        <v>192</v>
      </c>
      <c r="B61" s="287">
        <v>7.0000000000000007E-2</v>
      </c>
      <c r="C61" s="288">
        <f>-(C59+C60)*$B$61</f>
        <v>0</v>
      </c>
      <c r="D61" s="288">
        <f t="shared" ref="D61:AF61" si="16">-(D59+D60)*$B$61</f>
        <v>0</v>
      </c>
      <c r="E61" s="288">
        <f t="shared" si="16"/>
        <v>0</v>
      </c>
      <c r="F61" s="288">
        <f t="shared" si="16"/>
        <v>0</v>
      </c>
      <c r="G61" s="288">
        <f t="shared" si="16"/>
        <v>0</v>
      </c>
      <c r="H61" s="288">
        <f t="shared" si="16"/>
        <v>0</v>
      </c>
      <c r="I61" s="288">
        <f t="shared" si="16"/>
        <v>0</v>
      </c>
      <c r="J61" s="288">
        <f t="shared" si="16"/>
        <v>0</v>
      </c>
      <c r="K61" s="288">
        <f t="shared" si="16"/>
        <v>0</v>
      </c>
      <c r="L61" s="288">
        <f t="shared" si="16"/>
        <v>0</v>
      </c>
      <c r="M61" s="288">
        <f t="shared" si="16"/>
        <v>0</v>
      </c>
      <c r="N61" s="288">
        <f t="shared" si="16"/>
        <v>0</v>
      </c>
      <c r="O61" s="288">
        <f t="shared" si="16"/>
        <v>0</v>
      </c>
      <c r="P61" s="288">
        <f t="shared" si="16"/>
        <v>0</v>
      </c>
      <c r="Q61" s="288">
        <f t="shared" si="16"/>
        <v>0</v>
      </c>
      <c r="R61" s="288">
        <f t="shared" si="16"/>
        <v>0</v>
      </c>
      <c r="S61" s="288">
        <f t="shared" si="16"/>
        <v>0</v>
      </c>
      <c r="T61" s="288">
        <f t="shared" si="16"/>
        <v>0</v>
      </c>
      <c r="U61" s="288">
        <f t="shared" si="16"/>
        <v>0</v>
      </c>
      <c r="V61" s="288">
        <f t="shared" si="16"/>
        <v>0</v>
      </c>
      <c r="W61" s="288">
        <f t="shared" si="16"/>
        <v>0</v>
      </c>
      <c r="X61" s="288">
        <f t="shared" si="16"/>
        <v>0</v>
      </c>
      <c r="Y61" s="288">
        <f t="shared" si="16"/>
        <v>0</v>
      </c>
      <c r="Z61" s="288">
        <f t="shared" si="16"/>
        <v>0</v>
      </c>
      <c r="AA61" s="288">
        <f t="shared" si="16"/>
        <v>0</v>
      </c>
      <c r="AB61" s="288">
        <f t="shared" si="16"/>
        <v>0</v>
      </c>
      <c r="AC61" s="288">
        <f t="shared" si="16"/>
        <v>0</v>
      </c>
      <c r="AD61" s="288">
        <f t="shared" si="16"/>
        <v>0</v>
      </c>
      <c r="AE61" s="288">
        <f t="shared" si="16"/>
        <v>0</v>
      </c>
      <c r="AF61" s="288">
        <f t="shared" si="16"/>
        <v>0</v>
      </c>
    </row>
    <row r="62" spans="1:32" s="135" customFormat="1" ht="15" customHeight="1" x14ac:dyDescent="0.45">
      <c r="A62" s="289"/>
      <c r="B62" s="290" t="s">
        <v>193</v>
      </c>
      <c r="C62" s="291">
        <f>SUM(C59:C61)</f>
        <v>0</v>
      </c>
      <c r="D62" s="291">
        <f t="shared" ref="D62:AF62" si="17">SUM(D59:D61)</f>
        <v>0</v>
      </c>
      <c r="E62" s="291">
        <f t="shared" si="17"/>
        <v>0</v>
      </c>
      <c r="F62" s="291">
        <f t="shared" si="17"/>
        <v>0</v>
      </c>
      <c r="G62" s="291">
        <f t="shared" si="17"/>
        <v>0</v>
      </c>
      <c r="H62" s="291">
        <f t="shared" si="17"/>
        <v>0</v>
      </c>
      <c r="I62" s="291">
        <f t="shared" si="17"/>
        <v>0</v>
      </c>
      <c r="J62" s="291">
        <f t="shared" si="17"/>
        <v>0</v>
      </c>
      <c r="K62" s="291">
        <f t="shared" si="17"/>
        <v>0</v>
      </c>
      <c r="L62" s="291">
        <f t="shared" si="17"/>
        <v>0</v>
      </c>
      <c r="M62" s="291">
        <f t="shared" si="17"/>
        <v>0</v>
      </c>
      <c r="N62" s="291">
        <f t="shared" si="17"/>
        <v>0</v>
      </c>
      <c r="O62" s="291">
        <f t="shared" si="17"/>
        <v>0</v>
      </c>
      <c r="P62" s="291">
        <f t="shared" si="17"/>
        <v>0</v>
      </c>
      <c r="Q62" s="291">
        <f t="shared" si="17"/>
        <v>0</v>
      </c>
      <c r="R62" s="291">
        <f t="shared" si="17"/>
        <v>0</v>
      </c>
      <c r="S62" s="291">
        <f t="shared" si="17"/>
        <v>0</v>
      </c>
      <c r="T62" s="291">
        <f t="shared" si="17"/>
        <v>0</v>
      </c>
      <c r="U62" s="291">
        <f t="shared" si="17"/>
        <v>0</v>
      </c>
      <c r="V62" s="291">
        <f t="shared" si="17"/>
        <v>0</v>
      </c>
      <c r="W62" s="291">
        <f t="shared" si="17"/>
        <v>0</v>
      </c>
      <c r="X62" s="291">
        <f t="shared" si="17"/>
        <v>0</v>
      </c>
      <c r="Y62" s="291">
        <f t="shared" si="17"/>
        <v>0</v>
      </c>
      <c r="Z62" s="291">
        <f t="shared" si="17"/>
        <v>0</v>
      </c>
      <c r="AA62" s="291">
        <f t="shared" si="17"/>
        <v>0</v>
      </c>
      <c r="AB62" s="291">
        <f t="shared" si="17"/>
        <v>0</v>
      </c>
      <c r="AC62" s="291">
        <f t="shared" si="17"/>
        <v>0</v>
      </c>
      <c r="AD62" s="291">
        <f t="shared" si="17"/>
        <v>0</v>
      </c>
      <c r="AE62" s="291">
        <f t="shared" si="17"/>
        <v>0</v>
      </c>
      <c r="AF62" s="291">
        <f t="shared" si="17"/>
        <v>0</v>
      </c>
    </row>
    <row r="63" spans="1:32" s="135" customFormat="1" ht="6" customHeight="1" x14ac:dyDescent="0.45">
      <c r="A63" s="292"/>
      <c r="B63" s="293"/>
      <c r="C63" s="744"/>
      <c r="D63" s="744"/>
      <c r="E63" s="744"/>
      <c r="F63" s="744"/>
      <c r="G63" s="744"/>
      <c r="H63" s="744"/>
      <c r="I63" s="744"/>
      <c r="J63" s="744"/>
      <c r="K63" s="744"/>
      <c r="L63" s="744"/>
      <c r="M63" s="744"/>
      <c r="N63" s="744"/>
      <c r="O63" s="744"/>
      <c r="P63" s="744"/>
      <c r="Q63" s="744"/>
      <c r="R63" s="744"/>
      <c r="S63" s="744"/>
      <c r="T63" s="744"/>
      <c r="U63" s="744"/>
      <c r="V63" s="744"/>
      <c r="W63" s="744"/>
      <c r="X63" s="744"/>
      <c r="Y63" s="744"/>
      <c r="Z63" s="744"/>
      <c r="AA63" s="744"/>
      <c r="AB63" s="744"/>
      <c r="AC63" s="744"/>
      <c r="AD63" s="744"/>
      <c r="AE63" s="744"/>
      <c r="AF63" s="294"/>
    </row>
    <row r="64" spans="1:32" s="135" customFormat="1" ht="15" customHeight="1" x14ac:dyDescent="0.45">
      <c r="A64" s="295" t="s">
        <v>194</v>
      </c>
      <c r="B64" s="296">
        <v>0.03</v>
      </c>
      <c r="C64" s="291" t="e">
        <f>O46</f>
        <v>#DIV/0!</v>
      </c>
      <c r="D64" s="291">
        <f t="shared" ref="D64:AF64" si="18">IF(AND($J$45="Refi",D$58&lt;=30),C64*(1+$B64),IF(AND($J$45="Sale",D$58&lt;=$I$45),C64*(1+$B64),0))</f>
        <v>0</v>
      </c>
      <c r="E64" s="291">
        <f t="shared" si="18"/>
        <v>0</v>
      </c>
      <c r="F64" s="291">
        <f t="shared" si="18"/>
        <v>0</v>
      </c>
      <c r="G64" s="291">
        <f t="shared" si="18"/>
        <v>0</v>
      </c>
      <c r="H64" s="291">
        <f t="shared" si="18"/>
        <v>0</v>
      </c>
      <c r="I64" s="291">
        <f t="shared" si="18"/>
        <v>0</v>
      </c>
      <c r="J64" s="291">
        <f t="shared" si="18"/>
        <v>0</v>
      </c>
      <c r="K64" s="291">
        <f t="shared" si="18"/>
        <v>0</v>
      </c>
      <c r="L64" s="291">
        <f t="shared" si="18"/>
        <v>0</v>
      </c>
      <c r="M64" s="291">
        <f t="shared" si="18"/>
        <v>0</v>
      </c>
      <c r="N64" s="291">
        <f t="shared" si="18"/>
        <v>0</v>
      </c>
      <c r="O64" s="291">
        <f t="shared" si="18"/>
        <v>0</v>
      </c>
      <c r="P64" s="291">
        <f t="shared" si="18"/>
        <v>0</v>
      </c>
      <c r="Q64" s="291">
        <f t="shared" si="18"/>
        <v>0</v>
      </c>
      <c r="R64" s="291">
        <f t="shared" si="18"/>
        <v>0</v>
      </c>
      <c r="S64" s="291">
        <f t="shared" si="18"/>
        <v>0</v>
      </c>
      <c r="T64" s="291">
        <f t="shared" si="18"/>
        <v>0</v>
      </c>
      <c r="U64" s="291">
        <f t="shared" si="18"/>
        <v>0</v>
      </c>
      <c r="V64" s="291">
        <f t="shared" si="18"/>
        <v>0</v>
      </c>
      <c r="W64" s="291">
        <f t="shared" si="18"/>
        <v>0</v>
      </c>
      <c r="X64" s="291">
        <f t="shared" si="18"/>
        <v>0</v>
      </c>
      <c r="Y64" s="291">
        <f t="shared" si="18"/>
        <v>0</v>
      </c>
      <c r="Z64" s="291">
        <f t="shared" si="18"/>
        <v>0</v>
      </c>
      <c r="AA64" s="291">
        <f t="shared" si="18"/>
        <v>0</v>
      </c>
      <c r="AB64" s="291">
        <f t="shared" si="18"/>
        <v>0</v>
      </c>
      <c r="AC64" s="291">
        <f t="shared" si="18"/>
        <v>0</v>
      </c>
      <c r="AD64" s="291">
        <f t="shared" si="18"/>
        <v>0</v>
      </c>
      <c r="AE64" s="291">
        <f t="shared" si="18"/>
        <v>0</v>
      </c>
      <c r="AF64" s="291">
        <f t="shared" si="18"/>
        <v>0</v>
      </c>
    </row>
    <row r="65" spans="1:32" s="135" customFormat="1" ht="6" customHeight="1" x14ac:dyDescent="0.45">
      <c r="A65" s="297"/>
      <c r="B65" s="298"/>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row>
    <row r="66" spans="1:32" s="302" customFormat="1" ht="15" customHeight="1" x14ac:dyDescent="0.45">
      <c r="A66" s="299"/>
      <c r="B66" s="300" t="s">
        <v>195</v>
      </c>
      <c r="C66" s="301" t="e">
        <f>C62-C64</f>
        <v>#DIV/0!</v>
      </c>
      <c r="D66" s="301">
        <f t="shared" ref="D66:AF66" si="19">+D62-D64</f>
        <v>0</v>
      </c>
      <c r="E66" s="301">
        <f t="shared" si="19"/>
        <v>0</v>
      </c>
      <c r="F66" s="301">
        <f t="shared" si="19"/>
        <v>0</v>
      </c>
      <c r="G66" s="301">
        <f t="shared" si="19"/>
        <v>0</v>
      </c>
      <c r="H66" s="301">
        <f t="shared" si="19"/>
        <v>0</v>
      </c>
      <c r="I66" s="301">
        <f t="shared" si="19"/>
        <v>0</v>
      </c>
      <c r="J66" s="301">
        <f t="shared" si="19"/>
        <v>0</v>
      </c>
      <c r="K66" s="301">
        <f t="shared" si="19"/>
        <v>0</v>
      </c>
      <c r="L66" s="301">
        <f t="shared" si="19"/>
        <v>0</v>
      </c>
      <c r="M66" s="301">
        <f t="shared" si="19"/>
        <v>0</v>
      </c>
      <c r="N66" s="301">
        <f t="shared" si="19"/>
        <v>0</v>
      </c>
      <c r="O66" s="301">
        <f t="shared" si="19"/>
        <v>0</v>
      </c>
      <c r="P66" s="301">
        <f t="shared" si="19"/>
        <v>0</v>
      </c>
      <c r="Q66" s="301">
        <f t="shared" si="19"/>
        <v>0</v>
      </c>
      <c r="R66" s="301">
        <f t="shared" si="19"/>
        <v>0</v>
      </c>
      <c r="S66" s="301">
        <f t="shared" si="19"/>
        <v>0</v>
      </c>
      <c r="T66" s="301">
        <f t="shared" si="19"/>
        <v>0</v>
      </c>
      <c r="U66" s="301">
        <f t="shared" si="19"/>
        <v>0</v>
      </c>
      <c r="V66" s="301">
        <f t="shared" si="19"/>
        <v>0</v>
      </c>
      <c r="W66" s="301">
        <f t="shared" si="19"/>
        <v>0</v>
      </c>
      <c r="X66" s="301">
        <f t="shared" si="19"/>
        <v>0</v>
      </c>
      <c r="Y66" s="301">
        <f t="shared" si="19"/>
        <v>0</v>
      </c>
      <c r="Z66" s="301">
        <f t="shared" si="19"/>
        <v>0</v>
      </c>
      <c r="AA66" s="301">
        <f t="shared" si="19"/>
        <v>0</v>
      </c>
      <c r="AB66" s="301">
        <f t="shared" si="19"/>
        <v>0</v>
      </c>
      <c r="AC66" s="301">
        <f t="shared" si="19"/>
        <v>0</v>
      </c>
      <c r="AD66" s="301">
        <f t="shared" si="19"/>
        <v>0</v>
      </c>
      <c r="AE66" s="301">
        <f t="shared" si="19"/>
        <v>0</v>
      </c>
      <c r="AF66" s="301">
        <f t="shared" si="19"/>
        <v>0</v>
      </c>
    </row>
    <row r="67" spans="1:32" s="135" customFormat="1" ht="6" customHeight="1" thickBot="1" x14ac:dyDescent="0.5">
      <c r="A67" s="303"/>
      <c r="B67" s="293"/>
      <c r="C67" s="744"/>
      <c r="D67" s="744"/>
      <c r="E67" s="744"/>
      <c r="F67" s="744"/>
      <c r="G67" s="744"/>
      <c r="H67" s="744"/>
      <c r="I67" s="744"/>
      <c r="J67" s="744"/>
      <c r="K67" s="744"/>
      <c r="L67" s="744"/>
      <c r="M67" s="744"/>
      <c r="N67" s="744"/>
      <c r="O67" s="744"/>
      <c r="P67" s="744"/>
      <c r="Q67" s="744"/>
      <c r="R67" s="744"/>
      <c r="S67" s="744"/>
      <c r="T67" s="744"/>
      <c r="U67" s="744"/>
      <c r="V67" s="744"/>
      <c r="W67" s="744"/>
      <c r="X67" s="744"/>
      <c r="Y67" s="744"/>
      <c r="Z67" s="744"/>
      <c r="AA67" s="744"/>
      <c r="AB67" s="744"/>
      <c r="AC67" s="744"/>
      <c r="AD67" s="744"/>
      <c r="AE67" s="744"/>
      <c r="AF67" s="304"/>
    </row>
    <row r="68" spans="1:32" s="135" customFormat="1" ht="15" customHeight="1" x14ac:dyDescent="0.45">
      <c r="A68" s="305" t="s">
        <v>196</v>
      </c>
      <c r="B68" s="306"/>
      <c r="C68" s="307"/>
      <c r="D68" s="307"/>
      <c r="E68" s="307"/>
      <c r="F68" s="307"/>
      <c r="G68" s="307"/>
      <c r="H68" s="307"/>
      <c r="I68" s="307"/>
      <c r="J68" s="307"/>
      <c r="K68" s="307"/>
      <c r="L68" s="307"/>
      <c r="M68" s="307"/>
      <c r="N68" s="307"/>
      <c r="O68" s="307"/>
      <c r="P68" s="307"/>
      <c r="Q68" s="307"/>
      <c r="R68" s="307"/>
      <c r="S68" s="307"/>
      <c r="T68" s="307"/>
      <c r="U68" s="307"/>
      <c r="V68" s="307"/>
      <c r="W68" s="307"/>
      <c r="X68" s="307"/>
      <c r="Y68" s="307"/>
      <c r="Z68" s="307"/>
      <c r="AA68" s="307"/>
      <c r="AB68" s="307"/>
      <c r="AC68" s="307"/>
      <c r="AD68" s="307"/>
      <c r="AE68" s="307"/>
      <c r="AF68" s="308"/>
    </row>
    <row r="69" spans="1:32" s="135" customFormat="1" ht="15" customHeight="1" x14ac:dyDescent="0.45">
      <c r="A69" s="309" t="str">
        <f>I12</f>
        <v/>
      </c>
      <c r="B69" s="293"/>
      <c r="C69" s="310">
        <f t="shared" ref="C69:AF69" si="20">IF(AND(C$58&lt;=$I$45,C$58&lt;=$N12),$O12,IF(C$58&lt;=$I$45,$P12,IF(AND(C$58&lt;=$V$35,$J$45="Refi"),$AF$125*12,0)))</f>
        <v>0</v>
      </c>
      <c r="D69" s="310">
        <f t="shared" si="20"/>
        <v>0</v>
      </c>
      <c r="E69" s="310">
        <f t="shared" si="20"/>
        <v>0</v>
      </c>
      <c r="F69" s="310">
        <f t="shared" si="20"/>
        <v>0</v>
      </c>
      <c r="G69" s="310">
        <f t="shared" si="20"/>
        <v>0</v>
      </c>
      <c r="H69" s="310">
        <f t="shared" si="20"/>
        <v>0</v>
      </c>
      <c r="I69" s="310">
        <f t="shared" si="20"/>
        <v>0</v>
      </c>
      <c r="J69" s="310">
        <f t="shared" si="20"/>
        <v>0</v>
      </c>
      <c r="K69" s="310">
        <f t="shared" si="20"/>
        <v>0</v>
      </c>
      <c r="L69" s="310">
        <f t="shared" si="20"/>
        <v>0</v>
      </c>
      <c r="M69" s="310">
        <f t="shared" si="20"/>
        <v>0</v>
      </c>
      <c r="N69" s="310">
        <f t="shared" si="20"/>
        <v>0</v>
      </c>
      <c r="O69" s="310">
        <f t="shared" si="20"/>
        <v>0</v>
      </c>
      <c r="P69" s="310">
        <f t="shared" si="20"/>
        <v>0</v>
      </c>
      <c r="Q69" s="310">
        <f t="shared" si="20"/>
        <v>0</v>
      </c>
      <c r="R69" s="310">
        <f t="shared" si="20"/>
        <v>0</v>
      </c>
      <c r="S69" s="310">
        <f t="shared" si="20"/>
        <v>0</v>
      </c>
      <c r="T69" s="310">
        <f t="shared" si="20"/>
        <v>0</v>
      </c>
      <c r="U69" s="310">
        <f t="shared" si="20"/>
        <v>0</v>
      </c>
      <c r="V69" s="310">
        <f t="shared" si="20"/>
        <v>0</v>
      </c>
      <c r="W69" s="310">
        <f t="shared" si="20"/>
        <v>0</v>
      </c>
      <c r="X69" s="310">
        <f t="shared" si="20"/>
        <v>0</v>
      </c>
      <c r="Y69" s="310">
        <f t="shared" si="20"/>
        <v>0</v>
      </c>
      <c r="Z69" s="310">
        <f t="shared" si="20"/>
        <v>0</v>
      </c>
      <c r="AA69" s="310">
        <f t="shared" si="20"/>
        <v>0</v>
      </c>
      <c r="AB69" s="310">
        <f t="shared" si="20"/>
        <v>0</v>
      </c>
      <c r="AC69" s="310">
        <f t="shared" si="20"/>
        <v>0</v>
      </c>
      <c r="AD69" s="310">
        <f t="shared" si="20"/>
        <v>0</v>
      </c>
      <c r="AE69" s="310">
        <f t="shared" si="20"/>
        <v>0</v>
      </c>
      <c r="AF69" s="310">
        <f t="shared" si="20"/>
        <v>0</v>
      </c>
    </row>
    <row r="70" spans="1:32" s="135" customFormat="1" ht="15" customHeight="1" x14ac:dyDescent="0.45">
      <c r="A70" s="309" t="str">
        <f>I13</f>
        <v/>
      </c>
      <c r="B70" s="293"/>
      <c r="C70" s="284">
        <f>IF(AND(C$58&lt;=$I$45,C$58&lt;=$N13),$O13,IF(C$58&lt;=$I$45,$P13,IF(AND(C$58&lt;=$V$35,$J$45="Refi"),$AF$125*12,0)))</f>
        <v>0</v>
      </c>
      <c r="D70" s="284">
        <f t="shared" ref="D70:AF70" si="21">IF(AND(D$58&lt;=$I$45,D$58&lt;=$N13),$O13,IF(D$58&lt;=$I$45,$P13,0))</f>
        <v>0</v>
      </c>
      <c r="E70" s="284">
        <f t="shared" si="21"/>
        <v>0</v>
      </c>
      <c r="F70" s="284">
        <f t="shared" si="21"/>
        <v>0</v>
      </c>
      <c r="G70" s="284">
        <f t="shared" si="21"/>
        <v>0</v>
      </c>
      <c r="H70" s="284">
        <f t="shared" si="21"/>
        <v>0</v>
      </c>
      <c r="I70" s="284">
        <f t="shared" si="21"/>
        <v>0</v>
      </c>
      <c r="J70" s="284">
        <f t="shared" si="21"/>
        <v>0</v>
      </c>
      <c r="K70" s="284">
        <f t="shared" si="21"/>
        <v>0</v>
      </c>
      <c r="L70" s="284">
        <f t="shared" si="21"/>
        <v>0</v>
      </c>
      <c r="M70" s="284">
        <f t="shared" si="21"/>
        <v>0</v>
      </c>
      <c r="N70" s="284">
        <f t="shared" si="21"/>
        <v>0</v>
      </c>
      <c r="O70" s="284">
        <f t="shared" si="21"/>
        <v>0</v>
      </c>
      <c r="P70" s="284">
        <f t="shared" si="21"/>
        <v>0</v>
      </c>
      <c r="Q70" s="284">
        <f t="shared" si="21"/>
        <v>0</v>
      </c>
      <c r="R70" s="284">
        <f t="shared" si="21"/>
        <v>0</v>
      </c>
      <c r="S70" s="284">
        <f t="shared" si="21"/>
        <v>0</v>
      </c>
      <c r="T70" s="284">
        <f t="shared" si="21"/>
        <v>0</v>
      </c>
      <c r="U70" s="284">
        <f t="shared" si="21"/>
        <v>0</v>
      </c>
      <c r="V70" s="284">
        <f t="shared" si="21"/>
        <v>0</v>
      </c>
      <c r="W70" s="284">
        <f t="shared" si="21"/>
        <v>0</v>
      </c>
      <c r="X70" s="284">
        <f t="shared" si="21"/>
        <v>0</v>
      </c>
      <c r="Y70" s="284">
        <f t="shared" si="21"/>
        <v>0</v>
      </c>
      <c r="Z70" s="284">
        <f t="shared" si="21"/>
        <v>0</v>
      </c>
      <c r="AA70" s="284">
        <f t="shared" si="21"/>
        <v>0</v>
      </c>
      <c r="AB70" s="284">
        <f t="shared" si="21"/>
        <v>0</v>
      </c>
      <c r="AC70" s="284">
        <f t="shared" si="21"/>
        <v>0</v>
      </c>
      <c r="AD70" s="284">
        <f t="shared" si="21"/>
        <v>0</v>
      </c>
      <c r="AE70" s="284">
        <f t="shared" si="21"/>
        <v>0</v>
      </c>
      <c r="AF70" s="284">
        <f t="shared" si="21"/>
        <v>0</v>
      </c>
    </row>
    <row r="71" spans="1:32" s="135" customFormat="1" ht="15" customHeight="1" x14ac:dyDescent="0.45">
      <c r="A71" s="309" t="str">
        <f>I14</f>
        <v/>
      </c>
      <c r="B71" s="293"/>
      <c r="C71" s="284">
        <f>IF(AND(C$58&lt;=$I$45,C$58&lt;=$N14),$O14,IF(C$58&lt;=$I$45,$P14,IF(AND(C$58&lt;=$V$35,$J$45="Refi"),$AF$125*12,0)))</f>
        <v>0</v>
      </c>
      <c r="D71" s="284">
        <f t="shared" ref="D71:AF71" si="22">IF(AND(D$58&lt;=$I$45,D$58&lt;=$N14),$O14,IF(D$58&lt;=$I$45,$P14,0))</f>
        <v>0</v>
      </c>
      <c r="E71" s="284">
        <f t="shared" si="22"/>
        <v>0</v>
      </c>
      <c r="F71" s="284">
        <f t="shared" si="22"/>
        <v>0</v>
      </c>
      <c r="G71" s="284">
        <f t="shared" si="22"/>
        <v>0</v>
      </c>
      <c r="H71" s="284">
        <f t="shared" si="22"/>
        <v>0</v>
      </c>
      <c r="I71" s="284">
        <f t="shared" si="22"/>
        <v>0</v>
      </c>
      <c r="J71" s="284">
        <f t="shared" si="22"/>
        <v>0</v>
      </c>
      <c r="K71" s="284">
        <f t="shared" si="22"/>
        <v>0</v>
      </c>
      <c r="L71" s="284">
        <f t="shared" si="22"/>
        <v>0</v>
      </c>
      <c r="M71" s="284">
        <f t="shared" si="22"/>
        <v>0</v>
      </c>
      <c r="N71" s="284">
        <f t="shared" si="22"/>
        <v>0</v>
      </c>
      <c r="O71" s="284">
        <f t="shared" si="22"/>
        <v>0</v>
      </c>
      <c r="P71" s="284">
        <f t="shared" si="22"/>
        <v>0</v>
      </c>
      <c r="Q71" s="284">
        <f t="shared" si="22"/>
        <v>0</v>
      </c>
      <c r="R71" s="284">
        <f t="shared" si="22"/>
        <v>0</v>
      </c>
      <c r="S71" s="284">
        <f t="shared" si="22"/>
        <v>0</v>
      </c>
      <c r="T71" s="284">
        <f t="shared" si="22"/>
        <v>0</v>
      </c>
      <c r="U71" s="284">
        <f t="shared" si="22"/>
        <v>0</v>
      </c>
      <c r="V71" s="284">
        <f t="shared" si="22"/>
        <v>0</v>
      </c>
      <c r="W71" s="284">
        <f t="shared" si="22"/>
        <v>0</v>
      </c>
      <c r="X71" s="284">
        <f t="shared" si="22"/>
        <v>0</v>
      </c>
      <c r="Y71" s="284">
        <f t="shared" si="22"/>
        <v>0</v>
      </c>
      <c r="Z71" s="284">
        <f t="shared" si="22"/>
        <v>0</v>
      </c>
      <c r="AA71" s="284">
        <f t="shared" si="22"/>
        <v>0</v>
      </c>
      <c r="AB71" s="284">
        <f t="shared" si="22"/>
        <v>0</v>
      </c>
      <c r="AC71" s="284">
        <f t="shared" si="22"/>
        <v>0</v>
      </c>
      <c r="AD71" s="284">
        <f t="shared" si="22"/>
        <v>0</v>
      </c>
      <c r="AE71" s="284">
        <f t="shared" si="22"/>
        <v>0</v>
      </c>
      <c r="AF71" s="284">
        <f t="shared" si="22"/>
        <v>0</v>
      </c>
    </row>
    <row r="72" spans="1:32" s="135" customFormat="1" ht="15" customHeight="1" x14ac:dyDescent="0.45">
      <c r="A72" s="309" t="str">
        <f>I15</f>
        <v/>
      </c>
      <c r="B72" s="293"/>
      <c r="C72" s="284">
        <f>IF(AND(C$58&lt;=$I$45,C$58&lt;=$N15),$O15,IF(C$58&lt;=$I$45,$P15,IF(AND(C$58&lt;=$V$35,$J$45="Refi"),$AF$125*12,0)))</f>
        <v>0</v>
      </c>
      <c r="D72" s="284">
        <f t="shared" ref="D72:AF72" si="23">IF(AND(D$58&lt;=$I$45,D$58&lt;=$N15),$O15,IF(D$58&lt;=$I$45,$P15,0))</f>
        <v>0</v>
      </c>
      <c r="E72" s="284">
        <f t="shared" si="23"/>
        <v>0</v>
      </c>
      <c r="F72" s="284">
        <f t="shared" si="23"/>
        <v>0</v>
      </c>
      <c r="G72" s="284">
        <f t="shared" si="23"/>
        <v>0</v>
      </c>
      <c r="H72" s="284">
        <f t="shared" si="23"/>
        <v>0</v>
      </c>
      <c r="I72" s="284">
        <f t="shared" si="23"/>
        <v>0</v>
      </c>
      <c r="J72" s="284">
        <f t="shared" si="23"/>
        <v>0</v>
      </c>
      <c r="K72" s="284">
        <f t="shared" si="23"/>
        <v>0</v>
      </c>
      <c r="L72" s="284">
        <f t="shared" si="23"/>
        <v>0</v>
      </c>
      <c r="M72" s="284">
        <f t="shared" si="23"/>
        <v>0</v>
      </c>
      <c r="N72" s="284">
        <f t="shared" si="23"/>
        <v>0</v>
      </c>
      <c r="O72" s="284">
        <f t="shared" si="23"/>
        <v>0</v>
      </c>
      <c r="P72" s="284">
        <f t="shared" si="23"/>
        <v>0</v>
      </c>
      <c r="Q72" s="284">
        <f t="shared" si="23"/>
        <v>0</v>
      </c>
      <c r="R72" s="284">
        <f t="shared" si="23"/>
        <v>0</v>
      </c>
      <c r="S72" s="284">
        <f t="shared" si="23"/>
        <v>0</v>
      </c>
      <c r="T72" s="284">
        <f t="shared" si="23"/>
        <v>0</v>
      </c>
      <c r="U72" s="284">
        <f t="shared" si="23"/>
        <v>0</v>
      </c>
      <c r="V72" s="284">
        <f t="shared" si="23"/>
        <v>0</v>
      </c>
      <c r="W72" s="284">
        <f t="shared" si="23"/>
        <v>0</v>
      </c>
      <c r="X72" s="284">
        <f t="shared" si="23"/>
        <v>0</v>
      </c>
      <c r="Y72" s="284">
        <f t="shared" si="23"/>
        <v>0</v>
      </c>
      <c r="Z72" s="284">
        <f t="shared" si="23"/>
        <v>0</v>
      </c>
      <c r="AA72" s="284">
        <f t="shared" si="23"/>
        <v>0</v>
      </c>
      <c r="AB72" s="284">
        <f t="shared" si="23"/>
        <v>0</v>
      </c>
      <c r="AC72" s="284">
        <f t="shared" si="23"/>
        <v>0</v>
      </c>
      <c r="AD72" s="284">
        <f t="shared" si="23"/>
        <v>0</v>
      </c>
      <c r="AE72" s="284">
        <f t="shared" si="23"/>
        <v>0</v>
      </c>
      <c r="AF72" s="284">
        <f t="shared" si="23"/>
        <v>0</v>
      </c>
    </row>
    <row r="73" spans="1:32" s="302" customFormat="1" ht="15" customHeight="1" thickBot="1" x14ac:dyDescent="0.5">
      <c r="A73" s="311"/>
      <c r="B73" s="312" t="s">
        <v>197</v>
      </c>
      <c r="C73" s="313" t="e">
        <f>C66-SUM(C69:C72)</f>
        <v>#DIV/0!</v>
      </c>
      <c r="D73" s="313">
        <f t="shared" ref="D73:AF73" si="24">D66-SUM(D69:D72)</f>
        <v>0</v>
      </c>
      <c r="E73" s="313">
        <f t="shared" si="24"/>
        <v>0</v>
      </c>
      <c r="F73" s="313">
        <f t="shared" si="24"/>
        <v>0</v>
      </c>
      <c r="G73" s="313">
        <f t="shared" si="24"/>
        <v>0</v>
      </c>
      <c r="H73" s="313">
        <f t="shared" si="24"/>
        <v>0</v>
      </c>
      <c r="I73" s="313">
        <f t="shared" si="24"/>
        <v>0</v>
      </c>
      <c r="J73" s="313">
        <f t="shared" si="24"/>
        <v>0</v>
      </c>
      <c r="K73" s="313">
        <f t="shared" si="24"/>
        <v>0</v>
      </c>
      <c r="L73" s="313">
        <f t="shared" si="24"/>
        <v>0</v>
      </c>
      <c r="M73" s="313">
        <f t="shared" si="24"/>
        <v>0</v>
      </c>
      <c r="N73" s="313">
        <f t="shared" si="24"/>
        <v>0</v>
      </c>
      <c r="O73" s="313">
        <f t="shared" si="24"/>
        <v>0</v>
      </c>
      <c r="P73" s="313">
        <f t="shared" si="24"/>
        <v>0</v>
      </c>
      <c r="Q73" s="313">
        <f t="shared" si="24"/>
        <v>0</v>
      </c>
      <c r="R73" s="313">
        <f t="shared" si="24"/>
        <v>0</v>
      </c>
      <c r="S73" s="313">
        <f t="shared" si="24"/>
        <v>0</v>
      </c>
      <c r="T73" s="313">
        <f t="shared" si="24"/>
        <v>0</v>
      </c>
      <c r="U73" s="313">
        <f t="shared" si="24"/>
        <v>0</v>
      </c>
      <c r="V73" s="313">
        <f t="shared" si="24"/>
        <v>0</v>
      </c>
      <c r="W73" s="313">
        <f t="shared" si="24"/>
        <v>0</v>
      </c>
      <c r="X73" s="313">
        <f t="shared" si="24"/>
        <v>0</v>
      </c>
      <c r="Y73" s="313">
        <f t="shared" si="24"/>
        <v>0</v>
      </c>
      <c r="Z73" s="313">
        <f t="shared" si="24"/>
        <v>0</v>
      </c>
      <c r="AA73" s="313">
        <f t="shared" si="24"/>
        <v>0</v>
      </c>
      <c r="AB73" s="313">
        <f t="shared" si="24"/>
        <v>0</v>
      </c>
      <c r="AC73" s="313">
        <f t="shared" si="24"/>
        <v>0</v>
      </c>
      <c r="AD73" s="313">
        <f t="shared" si="24"/>
        <v>0</v>
      </c>
      <c r="AE73" s="313">
        <f t="shared" si="24"/>
        <v>0</v>
      </c>
      <c r="AF73" s="313">
        <f t="shared" si="24"/>
        <v>0</v>
      </c>
    </row>
    <row r="74" spans="1:32" s="135" customFormat="1" ht="6" customHeight="1" thickBot="1" x14ac:dyDescent="0.5">
      <c r="A74" s="292"/>
      <c r="B74" s="293"/>
      <c r="C74" s="314"/>
      <c r="D74" s="314"/>
      <c r="E74" s="314"/>
      <c r="F74" s="314"/>
      <c r="G74" s="314"/>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row>
    <row r="75" spans="1:32" s="135" customFormat="1" ht="15" customHeight="1" x14ac:dyDescent="0.45">
      <c r="A75" s="315" t="str">
        <f>IF(I37="","",I37)</f>
        <v>Prop 123 Equity</v>
      </c>
      <c r="B75" s="316"/>
      <c r="C75" s="317">
        <f t="shared" ref="C75:AF75" si="25">IF(C58&lt;=$V$18,C73*$L$37,IF(AND(C58&lt;=$V$35,$J$45="Refi"),C73*$L$37,0))</f>
        <v>0</v>
      </c>
      <c r="D75" s="317">
        <f t="shared" si="25"/>
        <v>0</v>
      </c>
      <c r="E75" s="317">
        <f t="shared" si="25"/>
        <v>0</v>
      </c>
      <c r="F75" s="317">
        <f t="shared" si="25"/>
        <v>0</v>
      </c>
      <c r="G75" s="317">
        <f t="shared" si="25"/>
        <v>0</v>
      </c>
      <c r="H75" s="317">
        <f t="shared" si="25"/>
        <v>0</v>
      </c>
      <c r="I75" s="317">
        <f t="shared" si="25"/>
        <v>0</v>
      </c>
      <c r="J75" s="317">
        <f t="shared" si="25"/>
        <v>0</v>
      </c>
      <c r="K75" s="317">
        <f t="shared" si="25"/>
        <v>0</v>
      </c>
      <c r="L75" s="317">
        <f t="shared" si="25"/>
        <v>0</v>
      </c>
      <c r="M75" s="317">
        <f t="shared" si="25"/>
        <v>0</v>
      </c>
      <c r="N75" s="317">
        <f t="shared" si="25"/>
        <v>0</v>
      </c>
      <c r="O75" s="317">
        <f t="shared" si="25"/>
        <v>0</v>
      </c>
      <c r="P75" s="317">
        <f t="shared" si="25"/>
        <v>0</v>
      </c>
      <c r="Q75" s="317">
        <f t="shared" si="25"/>
        <v>0</v>
      </c>
      <c r="R75" s="317">
        <f t="shared" si="25"/>
        <v>0</v>
      </c>
      <c r="S75" s="317">
        <f t="shared" si="25"/>
        <v>0</v>
      </c>
      <c r="T75" s="317">
        <f t="shared" si="25"/>
        <v>0</v>
      </c>
      <c r="U75" s="317">
        <f t="shared" si="25"/>
        <v>0</v>
      </c>
      <c r="V75" s="317">
        <f t="shared" si="25"/>
        <v>0</v>
      </c>
      <c r="W75" s="317">
        <f t="shared" si="25"/>
        <v>0</v>
      </c>
      <c r="X75" s="317">
        <f t="shared" si="25"/>
        <v>0</v>
      </c>
      <c r="Y75" s="317">
        <f t="shared" si="25"/>
        <v>0</v>
      </c>
      <c r="Z75" s="317">
        <f t="shared" si="25"/>
        <v>0</v>
      </c>
      <c r="AA75" s="317">
        <f t="shared" si="25"/>
        <v>0</v>
      </c>
      <c r="AB75" s="317">
        <f t="shared" si="25"/>
        <v>0</v>
      </c>
      <c r="AC75" s="317">
        <f t="shared" si="25"/>
        <v>0</v>
      </c>
      <c r="AD75" s="317">
        <f t="shared" si="25"/>
        <v>0</v>
      </c>
      <c r="AE75" s="317">
        <f t="shared" si="25"/>
        <v>0</v>
      </c>
      <c r="AF75" s="317">
        <f t="shared" si="25"/>
        <v>0</v>
      </c>
    </row>
    <row r="76" spans="1:32" s="302" customFormat="1" ht="15" customHeight="1" thickBot="1" x14ac:dyDescent="0.5">
      <c r="A76" s="318"/>
      <c r="B76" s="319" t="s">
        <v>198</v>
      </c>
      <c r="C76" s="320" t="e">
        <f t="shared" ref="C76:AF76" si="26">C73*(1-$L$37)</f>
        <v>#DIV/0!</v>
      </c>
      <c r="D76" s="320">
        <f t="shared" si="26"/>
        <v>0</v>
      </c>
      <c r="E76" s="320">
        <f t="shared" si="26"/>
        <v>0</v>
      </c>
      <c r="F76" s="320">
        <f t="shared" si="26"/>
        <v>0</v>
      </c>
      <c r="G76" s="320">
        <f t="shared" si="26"/>
        <v>0</v>
      </c>
      <c r="H76" s="320">
        <f t="shared" si="26"/>
        <v>0</v>
      </c>
      <c r="I76" s="320">
        <f t="shared" si="26"/>
        <v>0</v>
      </c>
      <c r="J76" s="320">
        <f t="shared" si="26"/>
        <v>0</v>
      </c>
      <c r="K76" s="320">
        <f t="shared" si="26"/>
        <v>0</v>
      </c>
      <c r="L76" s="320">
        <f t="shared" si="26"/>
        <v>0</v>
      </c>
      <c r="M76" s="320">
        <f t="shared" si="26"/>
        <v>0</v>
      </c>
      <c r="N76" s="320">
        <f t="shared" si="26"/>
        <v>0</v>
      </c>
      <c r="O76" s="320">
        <f t="shared" si="26"/>
        <v>0</v>
      </c>
      <c r="P76" s="320">
        <f t="shared" si="26"/>
        <v>0</v>
      </c>
      <c r="Q76" s="320">
        <f t="shared" si="26"/>
        <v>0</v>
      </c>
      <c r="R76" s="320">
        <f t="shared" si="26"/>
        <v>0</v>
      </c>
      <c r="S76" s="320">
        <f t="shared" si="26"/>
        <v>0</v>
      </c>
      <c r="T76" s="320">
        <f t="shared" si="26"/>
        <v>0</v>
      </c>
      <c r="U76" s="320">
        <f t="shared" si="26"/>
        <v>0</v>
      </c>
      <c r="V76" s="320">
        <f t="shared" si="26"/>
        <v>0</v>
      </c>
      <c r="W76" s="320">
        <f t="shared" si="26"/>
        <v>0</v>
      </c>
      <c r="X76" s="320">
        <f t="shared" si="26"/>
        <v>0</v>
      </c>
      <c r="Y76" s="320">
        <f t="shared" si="26"/>
        <v>0</v>
      </c>
      <c r="Z76" s="320">
        <f t="shared" si="26"/>
        <v>0</v>
      </c>
      <c r="AA76" s="320">
        <f t="shared" si="26"/>
        <v>0</v>
      </c>
      <c r="AB76" s="320">
        <f t="shared" si="26"/>
        <v>0</v>
      </c>
      <c r="AC76" s="320">
        <f t="shared" si="26"/>
        <v>0</v>
      </c>
      <c r="AD76" s="320">
        <f t="shared" si="26"/>
        <v>0</v>
      </c>
      <c r="AE76" s="320">
        <f t="shared" si="26"/>
        <v>0</v>
      </c>
      <c r="AF76" s="320">
        <f t="shared" si="26"/>
        <v>0</v>
      </c>
    </row>
    <row r="77" spans="1:32" s="302" customFormat="1" ht="4.5" customHeight="1" thickBot="1" x14ac:dyDescent="0.5">
      <c r="A77" s="321"/>
      <c r="B77" s="322"/>
      <c r="C77" s="323"/>
      <c r="D77" s="323"/>
      <c r="E77" s="323"/>
      <c r="F77" s="323"/>
      <c r="G77" s="323"/>
      <c r="H77" s="323"/>
      <c r="I77" s="323"/>
      <c r="J77" s="323"/>
      <c r="K77" s="323"/>
      <c r="L77" s="323"/>
      <c r="M77" s="323"/>
      <c r="N77" s="323"/>
      <c r="O77" s="323"/>
      <c r="P77" s="323"/>
      <c r="Q77" s="323"/>
      <c r="R77" s="323"/>
      <c r="S77" s="323"/>
      <c r="T77" s="323"/>
      <c r="U77" s="323"/>
      <c r="V77" s="323"/>
      <c r="W77" s="323"/>
      <c r="X77" s="323"/>
      <c r="Y77" s="323"/>
      <c r="Z77" s="323"/>
      <c r="AA77" s="323"/>
      <c r="AB77" s="323"/>
      <c r="AC77" s="323"/>
      <c r="AD77" s="323"/>
      <c r="AE77" s="323"/>
      <c r="AF77" s="324"/>
    </row>
    <row r="78" spans="1:32" s="302" customFormat="1" ht="15" customHeight="1" thickBot="1" x14ac:dyDescent="0.5">
      <c r="A78" s="325"/>
      <c r="B78" s="326" t="s">
        <v>199</v>
      </c>
      <c r="C78" s="327">
        <f t="shared" ref="C78:AF78" si="27">IF($J$50=0,0,IF(AND(B116&gt;=0,B116-C76&lt;=0),B116,C76))</f>
        <v>0</v>
      </c>
      <c r="D78" s="327">
        <f t="shared" si="27"/>
        <v>0</v>
      </c>
      <c r="E78" s="327">
        <f t="shared" si="27"/>
        <v>0</v>
      </c>
      <c r="F78" s="327">
        <f t="shared" si="27"/>
        <v>0</v>
      </c>
      <c r="G78" s="327">
        <f t="shared" si="27"/>
        <v>0</v>
      </c>
      <c r="H78" s="327">
        <f t="shared" si="27"/>
        <v>0</v>
      </c>
      <c r="I78" s="327">
        <f t="shared" si="27"/>
        <v>0</v>
      </c>
      <c r="J78" s="327">
        <f t="shared" si="27"/>
        <v>0</v>
      </c>
      <c r="K78" s="327">
        <f t="shared" si="27"/>
        <v>0</v>
      </c>
      <c r="L78" s="327">
        <f t="shared" si="27"/>
        <v>0</v>
      </c>
      <c r="M78" s="327">
        <f t="shared" si="27"/>
        <v>0</v>
      </c>
      <c r="N78" s="327">
        <f t="shared" si="27"/>
        <v>0</v>
      </c>
      <c r="O78" s="327">
        <f t="shared" si="27"/>
        <v>0</v>
      </c>
      <c r="P78" s="327">
        <f t="shared" si="27"/>
        <v>0</v>
      </c>
      <c r="Q78" s="327">
        <f t="shared" si="27"/>
        <v>0</v>
      </c>
      <c r="R78" s="327">
        <f t="shared" si="27"/>
        <v>0</v>
      </c>
      <c r="S78" s="327">
        <f t="shared" si="27"/>
        <v>0</v>
      </c>
      <c r="T78" s="327">
        <f t="shared" si="27"/>
        <v>0</v>
      </c>
      <c r="U78" s="327">
        <f t="shared" si="27"/>
        <v>0</v>
      </c>
      <c r="V78" s="327">
        <f t="shared" si="27"/>
        <v>0</v>
      </c>
      <c r="W78" s="327">
        <f t="shared" si="27"/>
        <v>0</v>
      </c>
      <c r="X78" s="327">
        <f t="shared" si="27"/>
        <v>0</v>
      </c>
      <c r="Y78" s="327">
        <f t="shared" si="27"/>
        <v>0</v>
      </c>
      <c r="Z78" s="327">
        <f t="shared" si="27"/>
        <v>0</v>
      </c>
      <c r="AA78" s="327">
        <f t="shared" si="27"/>
        <v>0</v>
      </c>
      <c r="AB78" s="327">
        <f t="shared" si="27"/>
        <v>0</v>
      </c>
      <c r="AC78" s="327">
        <f t="shared" si="27"/>
        <v>0</v>
      </c>
      <c r="AD78" s="327">
        <f t="shared" si="27"/>
        <v>0</v>
      </c>
      <c r="AE78" s="327">
        <f t="shared" si="27"/>
        <v>0</v>
      </c>
      <c r="AF78" s="327">
        <f t="shared" si="27"/>
        <v>0</v>
      </c>
    </row>
    <row r="79" spans="1:32" s="302" customFormat="1" ht="6" customHeight="1" thickBot="1" x14ac:dyDescent="0.5">
      <c r="A79" s="328"/>
      <c r="B79" s="329"/>
      <c r="C79" s="330"/>
      <c r="D79" s="330"/>
      <c r="E79" s="330"/>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0"/>
      <c r="AF79" s="331"/>
    </row>
    <row r="80" spans="1:32" s="135" customFormat="1" ht="15" customHeight="1" x14ac:dyDescent="0.45">
      <c r="A80" s="305" t="s">
        <v>1068</v>
      </c>
      <c r="B80" s="306"/>
      <c r="C80" s="332"/>
      <c r="D80" s="332"/>
      <c r="E80" s="332"/>
      <c r="F80" s="332"/>
      <c r="G80" s="332"/>
      <c r="H80" s="332"/>
      <c r="I80" s="332"/>
      <c r="J80" s="332"/>
      <c r="K80" s="332"/>
      <c r="L80" s="332"/>
      <c r="M80" s="332"/>
      <c r="N80" s="332"/>
      <c r="O80" s="332"/>
      <c r="P80" s="332"/>
      <c r="Q80" s="332"/>
      <c r="R80" s="332"/>
      <c r="S80" s="332"/>
      <c r="T80" s="332"/>
      <c r="U80" s="332"/>
      <c r="V80" s="332"/>
      <c r="W80" s="332"/>
      <c r="X80" s="332"/>
      <c r="Y80" s="332"/>
      <c r="Z80" s="332"/>
      <c r="AA80" s="332"/>
      <c r="AB80" s="332"/>
      <c r="AC80" s="332"/>
      <c r="AD80" s="332"/>
      <c r="AE80" s="332"/>
      <c r="AF80" s="333"/>
    </row>
    <row r="81" spans="1:32" s="135" customFormat="1" ht="15" customHeight="1" x14ac:dyDescent="0.45">
      <c r="A81" s="309" t="str">
        <f>IF(I20="","",I20)</f>
        <v/>
      </c>
      <c r="B81" s="293"/>
      <c r="C81" s="284">
        <f>IF(OR(B117=0,C$58&gt;$L20),0,IF($M20*(C$76-C$78)&gt;B117,B117,$M20*(C$76-C$78)))</f>
        <v>0</v>
      </c>
      <c r="D81" s="284">
        <f t="shared" ref="D81:AF81" si="28">IF(OR(C117=0,D$58&gt;$L20),0,IF($M20*(D$76-D$78)&gt;C117,C117,$M20*(D$76-D$78)))</f>
        <v>0</v>
      </c>
      <c r="E81" s="284">
        <f t="shared" si="28"/>
        <v>0</v>
      </c>
      <c r="F81" s="284">
        <f t="shared" si="28"/>
        <v>0</v>
      </c>
      <c r="G81" s="284">
        <f t="shared" si="28"/>
        <v>0</v>
      </c>
      <c r="H81" s="284">
        <f t="shared" si="28"/>
        <v>0</v>
      </c>
      <c r="I81" s="284">
        <f t="shared" si="28"/>
        <v>0</v>
      </c>
      <c r="J81" s="284">
        <f t="shared" si="28"/>
        <v>0</v>
      </c>
      <c r="K81" s="284">
        <f t="shared" si="28"/>
        <v>0</v>
      </c>
      <c r="L81" s="284">
        <f t="shared" si="28"/>
        <v>0</v>
      </c>
      <c r="M81" s="284">
        <f t="shared" si="28"/>
        <v>0</v>
      </c>
      <c r="N81" s="284">
        <f t="shared" si="28"/>
        <v>0</v>
      </c>
      <c r="O81" s="284">
        <f t="shared" si="28"/>
        <v>0</v>
      </c>
      <c r="P81" s="284">
        <f t="shared" si="28"/>
        <v>0</v>
      </c>
      <c r="Q81" s="284">
        <f t="shared" si="28"/>
        <v>0</v>
      </c>
      <c r="R81" s="284">
        <f t="shared" si="28"/>
        <v>0</v>
      </c>
      <c r="S81" s="284">
        <f t="shared" si="28"/>
        <v>0</v>
      </c>
      <c r="T81" s="284">
        <f t="shared" si="28"/>
        <v>0</v>
      </c>
      <c r="U81" s="284">
        <f t="shared" si="28"/>
        <v>0</v>
      </c>
      <c r="V81" s="284">
        <f t="shared" si="28"/>
        <v>0</v>
      </c>
      <c r="W81" s="284">
        <f t="shared" si="28"/>
        <v>0</v>
      </c>
      <c r="X81" s="284">
        <f t="shared" si="28"/>
        <v>0</v>
      </c>
      <c r="Y81" s="284">
        <f t="shared" si="28"/>
        <v>0</v>
      </c>
      <c r="Z81" s="284">
        <f t="shared" si="28"/>
        <v>0</v>
      </c>
      <c r="AA81" s="284">
        <f t="shared" si="28"/>
        <v>0</v>
      </c>
      <c r="AB81" s="284">
        <f t="shared" si="28"/>
        <v>0</v>
      </c>
      <c r="AC81" s="284">
        <f t="shared" si="28"/>
        <v>0</v>
      </c>
      <c r="AD81" s="284">
        <f t="shared" si="28"/>
        <v>0</v>
      </c>
      <c r="AE81" s="284">
        <f t="shared" si="28"/>
        <v>0</v>
      </c>
      <c r="AF81" s="284">
        <f t="shared" si="28"/>
        <v>0</v>
      </c>
    </row>
    <row r="82" spans="1:32" s="135" customFormat="1" ht="15" customHeight="1" x14ac:dyDescent="0.45">
      <c r="A82" s="309" t="str">
        <f>IF(I21="","",I21)</f>
        <v/>
      </c>
      <c r="B82" s="334"/>
      <c r="C82" s="284">
        <f>IF(OR(B118=0,C$58&gt;$L21),0,IF($M21*(C$76-C$78-$C$81)&gt;B118,B118,$M21*(C$76-C$78-$C$81)))</f>
        <v>0</v>
      </c>
      <c r="D82" s="284">
        <f t="shared" ref="D82:AF82" si="29">IF(OR(C118=0,D$58&gt;$L21),0,IF($M21*(D$76-D$78-$C$81)&gt;C118,C118,$M21*(D$76-D$78-$C$81)))</f>
        <v>0</v>
      </c>
      <c r="E82" s="284">
        <f t="shared" si="29"/>
        <v>0</v>
      </c>
      <c r="F82" s="284">
        <f t="shared" si="29"/>
        <v>0</v>
      </c>
      <c r="G82" s="284">
        <f t="shared" si="29"/>
        <v>0</v>
      </c>
      <c r="H82" s="284">
        <f t="shared" si="29"/>
        <v>0</v>
      </c>
      <c r="I82" s="284">
        <f t="shared" si="29"/>
        <v>0</v>
      </c>
      <c r="J82" s="284">
        <f t="shared" si="29"/>
        <v>0</v>
      </c>
      <c r="K82" s="284">
        <f t="shared" si="29"/>
        <v>0</v>
      </c>
      <c r="L82" s="284">
        <f t="shared" si="29"/>
        <v>0</v>
      </c>
      <c r="M82" s="284">
        <f t="shared" si="29"/>
        <v>0</v>
      </c>
      <c r="N82" s="284">
        <f t="shared" si="29"/>
        <v>0</v>
      </c>
      <c r="O82" s="284">
        <f t="shared" si="29"/>
        <v>0</v>
      </c>
      <c r="P82" s="284">
        <f t="shared" si="29"/>
        <v>0</v>
      </c>
      <c r="Q82" s="284">
        <f t="shared" si="29"/>
        <v>0</v>
      </c>
      <c r="R82" s="284">
        <f t="shared" si="29"/>
        <v>0</v>
      </c>
      <c r="S82" s="284">
        <f t="shared" si="29"/>
        <v>0</v>
      </c>
      <c r="T82" s="284">
        <f t="shared" si="29"/>
        <v>0</v>
      </c>
      <c r="U82" s="284">
        <f t="shared" si="29"/>
        <v>0</v>
      </c>
      <c r="V82" s="284">
        <f t="shared" si="29"/>
        <v>0</v>
      </c>
      <c r="W82" s="284">
        <f t="shared" si="29"/>
        <v>0</v>
      </c>
      <c r="X82" s="284">
        <f t="shared" si="29"/>
        <v>0</v>
      </c>
      <c r="Y82" s="284">
        <f t="shared" si="29"/>
        <v>0</v>
      </c>
      <c r="Z82" s="284">
        <f t="shared" si="29"/>
        <v>0</v>
      </c>
      <c r="AA82" s="284">
        <f t="shared" si="29"/>
        <v>0</v>
      </c>
      <c r="AB82" s="284">
        <f t="shared" si="29"/>
        <v>0</v>
      </c>
      <c r="AC82" s="284">
        <f t="shared" si="29"/>
        <v>0</v>
      </c>
      <c r="AD82" s="284">
        <f t="shared" si="29"/>
        <v>0</v>
      </c>
      <c r="AE82" s="284">
        <f t="shared" si="29"/>
        <v>0</v>
      </c>
      <c r="AF82" s="284">
        <f t="shared" si="29"/>
        <v>0</v>
      </c>
    </row>
    <row r="83" spans="1:32" s="135" customFormat="1" ht="15" customHeight="1" x14ac:dyDescent="0.45">
      <c r="A83" s="309" t="str">
        <f>IF(I22="","",I22)</f>
        <v/>
      </c>
      <c r="B83" s="334"/>
      <c r="C83" s="284">
        <f>IF(OR(B119=0,C$58&gt;$L22),0,IF($M22*(C$76-C$78-$C$81-$C$82)&gt;B119,B119,$M22*(C$76-C$78-$C$81-$C$82)))</f>
        <v>0</v>
      </c>
      <c r="D83" s="284">
        <f t="shared" ref="D83:AF83" si="30">IF(OR(C119=0,D$58&gt;$L22),0,IF($M22*(D$76-D$78-$C$81-$C$82)&gt;C119,C119,$M22*(D$76-D$78-$C$81-$C$82)))</f>
        <v>0</v>
      </c>
      <c r="E83" s="284">
        <f t="shared" si="30"/>
        <v>0</v>
      </c>
      <c r="F83" s="284">
        <f t="shared" si="30"/>
        <v>0</v>
      </c>
      <c r="G83" s="284">
        <f t="shared" si="30"/>
        <v>0</v>
      </c>
      <c r="H83" s="284">
        <f t="shared" si="30"/>
        <v>0</v>
      </c>
      <c r="I83" s="284">
        <f t="shared" si="30"/>
        <v>0</v>
      </c>
      <c r="J83" s="284">
        <f t="shared" si="30"/>
        <v>0</v>
      </c>
      <c r="K83" s="284">
        <f t="shared" si="30"/>
        <v>0</v>
      </c>
      <c r="L83" s="284">
        <f t="shared" si="30"/>
        <v>0</v>
      </c>
      <c r="M83" s="284">
        <f t="shared" si="30"/>
        <v>0</v>
      </c>
      <c r="N83" s="284">
        <f t="shared" si="30"/>
        <v>0</v>
      </c>
      <c r="O83" s="284">
        <f t="shared" si="30"/>
        <v>0</v>
      </c>
      <c r="P83" s="284">
        <f t="shared" si="30"/>
        <v>0</v>
      </c>
      <c r="Q83" s="284">
        <f t="shared" si="30"/>
        <v>0</v>
      </c>
      <c r="R83" s="284">
        <f t="shared" si="30"/>
        <v>0</v>
      </c>
      <c r="S83" s="284">
        <f t="shared" si="30"/>
        <v>0</v>
      </c>
      <c r="T83" s="284">
        <f t="shared" si="30"/>
        <v>0</v>
      </c>
      <c r="U83" s="284">
        <f t="shared" si="30"/>
        <v>0</v>
      </c>
      <c r="V83" s="284">
        <f t="shared" si="30"/>
        <v>0</v>
      </c>
      <c r="W83" s="284">
        <f t="shared" si="30"/>
        <v>0</v>
      </c>
      <c r="X83" s="284">
        <f t="shared" si="30"/>
        <v>0</v>
      </c>
      <c r="Y83" s="284">
        <f t="shared" si="30"/>
        <v>0</v>
      </c>
      <c r="Z83" s="284">
        <f t="shared" si="30"/>
        <v>0</v>
      </c>
      <c r="AA83" s="284">
        <f t="shared" si="30"/>
        <v>0</v>
      </c>
      <c r="AB83" s="284">
        <f t="shared" si="30"/>
        <v>0</v>
      </c>
      <c r="AC83" s="284">
        <f t="shared" si="30"/>
        <v>0</v>
      </c>
      <c r="AD83" s="284">
        <f t="shared" si="30"/>
        <v>0</v>
      </c>
      <c r="AE83" s="284">
        <f t="shared" si="30"/>
        <v>0</v>
      </c>
      <c r="AF83" s="284">
        <f t="shared" si="30"/>
        <v>0</v>
      </c>
    </row>
    <row r="84" spans="1:32" s="135" customFormat="1" ht="15" customHeight="1" x14ac:dyDescent="0.45">
      <c r="A84" s="309" t="str">
        <f>IF(I23="","",I23)</f>
        <v/>
      </c>
      <c r="B84" s="334"/>
      <c r="C84" s="284">
        <f>IF(OR(B120=0,C$58&gt;$L23),0,IF($M23*(C$76-C$78-$C$81-$C$82-$C$83)&gt;B120,B120,$M23*(C$76-C$78-$C$81-$C$82-$C$83)))</f>
        <v>0</v>
      </c>
      <c r="D84" s="284">
        <f t="shared" ref="D84:AF84" si="31">IF(OR(C120=0,D$58&gt;$L23),0,IF($M23*(D$76-D$78-$C$81-$C$82-$C$83)&gt;C120,C120,$M23*(D$76-D$78-$C$81-$C$82-$C$83)))</f>
        <v>0</v>
      </c>
      <c r="E84" s="284">
        <f t="shared" si="31"/>
        <v>0</v>
      </c>
      <c r="F84" s="284">
        <f t="shared" si="31"/>
        <v>0</v>
      </c>
      <c r="G84" s="284">
        <f t="shared" si="31"/>
        <v>0</v>
      </c>
      <c r="H84" s="284">
        <f t="shared" si="31"/>
        <v>0</v>
      </c>
      <c r="I84" s="284">
        <f t="shared" si="31"/>
        <v>0</v>
      </c>
      <c r="J84" s="284">
        <f t="shared" si="31"/>
        <v>0</v>
      </c>
      <c r="K84" s="284">
        <f t="shared" si="31"/>
        <v>0</v>
      </c>
      <c r="L84" s="284">
        <f t="shared" si="31"/>
        <v>0</v>
      </c>
      <c r="M84" s="284">
        <f t="shared" si="31"/>
        <v>0</v>
      </c>
      <c r="N84" s="284">
        <f t="shared" si="31"/>
        <v>0</v>
      </c>
      <c r="O84" s="284">
        <f t="shared" si="31"/>
        <v>0</v>
      </c>
      <c r="P84" s="284">
        <f t="shared" si="31"/>
        <v>0</v>
      </c>
      <c r="Q84" s="284">
        <f t="shared" si="31"/>
        <v>0</v>
      </c>
      <c r="R84" s="284">
        <f t="shared" si="31"/>
        <v>0</v>
      </c>
      <c r="S84" s="284">
        <f t="shared" si="31"/>
        <v>0</v>
      </c>
      <c r="T84" s="284">
        <f t="shared" si="31"/>
        <v>0</v>
      </c>
      <c r="U84" s="284">
        <f t="shared" si="31"/>
        <v>0</v>
      </c>
      <c r="V84" s="284">
        <f t="shared" si="31"/>
        <v>0</v>
      </c>
      <c r="W84" s="284">
        <f t="shared" si="31"/>
        <v>0</v>
      </c>
      <c r="X84" s="284">
        <f t="shared" si="31"/>
        <v>0</v>
      </c>
      <c r="Y84" s="284">
        <f t="shared" si="31"/>
        <v>0</v>
      </c>
      <c r="Z84" s="284">
        <f t="shared" si="31"/>
        <v>0</v>
      </c>
      <c r="AA84" s="284">
        <f t="shared" si="31"/>
        <v>0</v>
      </c>
      <c r="AB84" s="284">
        <f t="shared" si="31"/>
        <v>0</v>
      </c>
      <c r="AC84" s="284">
        <f t="shared" si="31"/>
        <v>0</v>
      </c>
      <c r="AD84" s="284">
        <f t="shared" si="31"/>
        <v>0</v>
      </c>
      <c r="AE84" s="284">
        <f t="shared" si="31"/>
        <v>0</v>
      </c>
      <c r="AF84" s="284">
        <f t="shared" si="31"/>
        <v>0</v>
      </c>
    </row>
    <row r="85" spans="1:32" s="135" customFormat="1" ht="15" customHeight="1" thickBot="1" x14ac:dyDescent="0.5">
      <c r="A85" s="335"/>
      <c r="B85" s="336" t="s">
        <v>200</v>
      </c>
      <c r="C85" s="337">
        <f>SUM(C81:C84)</f>
        <v>0</v>
      </c>
      <c r="D85" s="337">
        <f t="shared" ref="D85:AF85" si="32">SUM(D81:D84)</f>
        <v>0</v>
      </c>
      <c r="E85" s="337">
        <f t="shared" si="32"/>
        <v>0</v>
      </c>
      <c r="F85" s="337">
        <f t="shared" si="32"/>
        <v>0</v>
      </c>
      <c r="G85" s="337">
        <f t="shared" si="32"/>
        <v>0</v>
      </c>
      <c r="H85" s="337">
        <f t="shared" si="32"/>
        <v>0</v>
      </c>
      <c r="I85" s="337">
        <f t="shared" si="32"/>
        <v>0</v>
      </c>
      <c r="J85" s="337">
        <f t="shared" si="32"/>
        <v>0</v>
      </c>
      <c r="K85" s="337">
        <f t="shared" si="32"/>
        <v>0</v>
      </c>
      <c r="L85" s="337">
        <f t="shared" si="32"/>
        <v>0</v>
      </c>
      <c r="M85" s="337">
        <f t="shared" si="32"/>
        <v>0</v>
      </c>
      <c r="N85" s="337">
        <f t="shared" si="32"/>
        <v>0</v>
      </c>
      <c r="O85" s="337">
        <f t="shared" si="32"/>
        <v>0</v>
      </c>
      <c r="P85" s="337">
        <f t="shared" si="32"/>
        <v>0</v>
      </c>
      <c r="Q85" s="337">
        <f t="shared" si="32"/>
        <v>0</v>
      </c>
      <c r="R85" s="337">
        <f t="shared" si="32"/>
        <v>0</v>
      </c>
      <c r="S85" s="337">
        <f t="shared" si="32"/>
        <v>0</v>
      </c>
      <c r="T85" s="337">
        <f t="shared" si="32"/>
        <v>0</v>
      </c>
      <c r="U85" s="337">
        <f t="shared" si="32"/>
        <v>0</v>
      </c>
      <c r="V85" s="337">
        <f t="shared" si="32"/>
        <v>0</v>
      </c>
      <c r="W85" s="337">
        <f t="shared" si="32"/>
        <v>0</v>
      </c>
      <c r="X85" s="337">
        <f t="shared" si="32"/>
        <v>0</v>
      </c>
      <c r="Y85" s="337">
        <f t="shared" si="32"/>
        <v>0</v>
      </c>
      <c r="Z85" s="337">
        <f t="shared" si="32"/>
        <v>0</v>
      </c>
      <c r="AA85" s="337">
        <f t="shared" si="32"/>
        <v>0</v>
      </c>
      <c r="AB85" s="337">
        <f t="shared" si="32"/>
        <v>0</v>
      </c>
      <c r="AC85" s="337">
        <f t="shared" si="32"/>
        <v>0</v>
      </c>
      <c r="AD85" s="337">
        <f t="shared" si="32"/>
        <v>0</v>
      </c>
      <c r="AE85" s="337">
        <f t="shared" si="32"/>
        <v>0</v>
      </c>
      <c r="AF85" s="337">
        <f t="shared" si="32"/>
        <v>0</v>
      </c>
    </row>
    <row r="86" spans="1:32" s="135" customFormat="1" ht="6" customHeight="1" thickBot="1" x14ac:dyDescent="0.5">
      <c r="A86" s="338"/>
      <c r="B86" s="293"/>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c r="AA86" s="339"/>
      <c r="AB86" s="339"/>
      <c r="AC86" s="339"/>
      <c r="AD86" s="339"/>
      <c r="AE86" s="339"/>
      <c r="AF86" s="339"/>
    </row>
    <row r="87" spans="1:32" s="135" customFormat="1" ht="15" customHeight="1" x14ac:dyDescent="0.45">
      <c r="A87" s="340"/>
      <c r="B87" s="341" t="s">
        <v>201</v>
      </c>
      <c r="C87" s="342" t="str">
        <f>IFERROR(C66/C69,"")</f>
        <v/>
      </c>
      <c r="D87" s="342" t="str">
        <f t="shared" ref="D87:AF87" si="33">IFERROR(D66/D69,"")</f>
        <v/>
      </c>
      <c r="E87" s="342" t="str">
        <f t="shared" si="33"/>
        <v/>
      </c>
      <c r="F87" s="342" t="str">
        <f t="shared" si="33"/>
        <v/>
      </c>
      <c r="G87" s="342" t="str">
        <f t="shared" si="33"/>
        <v/>
      </c>
      <c r="H87" s="342" t="str">
        <f t="shared" si="33"/>
        <v/>
      </c>
      <c r="I87" s="342" t="str">
        <f t="shared" si="33"/>
        <v/>
      </c>
      <c r="J87" s="342" t="str">
        <f t="shared" si="33"/>
        <v/>
      </c>
      <c r="K87" s="342" t="str">
        <f t="shared" si="33"/>
        <v/>
      </c>
      <c r="L87" s="342" t="str">
        <f t="shared" si="33"/>
        <v/>
      </c>
      <c r="M87" s="342" t="str">
        <f t="shared" si="33"/>
        <v/>
      </c>
      <c r="N87" s="342" t="str">
        <f t="shared" si="33"/>
        <v/>
      </c>
      <c r="O87" s="342" t="str">
        <f t="shared" si="33"/>
        <v/>
      </c>
      <c r="P87" s="342" t="str">
        <f t="shared" si="33"/>
        <v/>
      </c>
      <c r="Q87" s="342" t="str">
        <f t="shared" si="33"/>
        <v/>
      </c>
      <c r="R87" s="342" t="str">
        <f t="shared" si="33"/>
        <v/>
      </c>
      <c r="S87" s="342" t="str">
        <f t="shared" si="33"/>
        <v/>
      </c>
      <c r="T87" s="342" t="str">
        <f t="shared" si="33"/>
        <v/>
      </c>
      <c r="U87" s="342" t="str">
        <f t="shared" si="33"/>
        <v/>
      </c>
      <c r="V87" s="342" t="str">
        <f t="shared" si="33"/>
        <v/>
      </c>
      <c r="W87" s="342" t="str">
        <f t="shared" si="33"/>
        <v/>
      </c>
      <c r="X87" s="342" t="str">
        <f t="shared" si="33"/>
        <v/>
      </c>
      <c r="Y87" s="342" t="str">
        <f t="shared" si="33"/>
        <v/>
      </c>
      <c r="Z87" s="342" t="str">
        <f t="shared" si="33"/>
        <v/>
      </c>
      <c r="AA87" s="342" t="str">
        <f t="shared" si="33"/>
        <v/>
      </c>
      <c r="AB87" s="342" t="str">
        <f t="shared" si="33"/>
        <v/>
      </c>
      <c r="AC87" s="342" t="str">
        <f t="shared" si="33"/>
        <v/>
      </c>
      <c r="AD87" s="342" t="str">
        <f t="shared" si="33"/>
        <v/>
      </c>
      <c r="AE87" s="342" t="str">
        <f t="shared" si="33"/>
        <v/>
      </c>
      <c r="AF87" s="342" t="str">
        <f t="shared" si="33"/>
        <v/>
      </c>
    </row>
    <row r="88" spans="1:32" s="135" customFormat="1" ht="15" customHeight="1" thickBot="1" x14ac:dyDescent="0.5">
      <c r="A88" s="343"/>
      <c r="B88" s="344" t="s">
        <v>202</v>
      </c>
      <c r="C88" s="345" t="str">
        <f>IFERROR(C66/SUM(C69:C72),"")</f>
        <v/>
      </c>
      <c r="D88" s="345" t="str">
        <f t="shared" ref="D88:AF88" si="34">IFERROR(D66/SUM(D69:D72),"")</f>
        <v/>
      </c>
      <c r="E88" s="345" t="str">
        <f t="shared" si="34"/>
        <v/>
      </c>
      <c r="F88" s="345" t="str">
        <f t="shared" si="34"/>
        <v/>
      </c>
      <c r="G88" s="345" t="str">
        <f t="shared" si="34"/>
        <v/>
      </c>
      <c r="H88" s="345" t="str">
        <f t="shared" si="34"/>
        <v/>
      </c>
      <c r="I88" s="345" t="str">
        <f t="shared" si="34"/>
        <v/>
      </c>
      <c r="J88" s="345" t="str">
        <f t="shared" si="34"/>
        <v/>
      </c>
      <c r="K88" s="345" t="str">
        <f t="shared" si="34"/>
        <v/>
      </c>
      <c r="L88" s="345" t="str">
        <f t="shared" si="34"/>
        <v/>
      </c>
      <c r="M88" s="345" t="str">
        <f t="shared" si="34"/>
        <v/>
      </c>
      <c r="N88" s="345" t="str">
        <f t="shared" si="34"/>
        <v/>
      </c>
      <c r="O88" s="345" t="str">
        <f t="shared" si="34"/>
        <v/>
      </c>
      <c r="P88" s="345" t="str">
        <f t="shared" si="34"/>
        <v/>
      </c>
      <c r="Q88" s="345" t="str">
        <f t="shared" si="34"/>
        <v/>
      </c>
      <c r="R88" s="345" t="str">
        <f t="shared" si="34"/>
        <v/>
      </c>
      <c r="S88" s="345" t="str">
        <f t="shared" si="34"/>
        <v/>
      </c>
      <c r="T88" s="345" t="str">
        <f t="shared" si="34"/>
        <v/>
      </c>
      <c r="U88" s="345" t="str">
        <f t="shared" si="34"/>
        <v/>
      </c>
      <c r="V88" s="345" t="str">
        <f t="shared" si="34"/>
        <v/>
      </c>
      <c r="W88" s="345" t="str">
        <f t="shared" si="34"/>
        <v/>
      </c>
      <c r="X88" s="345" t="str">
        <f t="shared" si="34"/>
        <v/>
      </c>
      <c r="Y88" s="345" t="str">
        <f t="shared" si="34"/>
        <v/>
      </c>
      <c r="Z88" s="345" t="str">
        <f t="shared" si="34"/>
        <v/>
      </c>
      <c r="AA88" s="345" t="str">
        <f t="shared" si="34"/>
        <v/>
      </c>
      <c r="AB88" s="345" t="str">
        <f t="shared" si="34"/>
        <v/>
      </c>
      <c r="AC88" s="345" t="str">
        <f t="shared" si="34"/>
        <v/>
      </c>
      <c r="AD88" s="345" t="str">
        <f t="shared" si="34"/>
        <v/>
      </c>
      <c r="AE88" s="345" t="str">
        <f t="shared" si="34"/>
        <v/>
      </c>
      <c r="AF88" s="345" t="str">
        <f t="shared" si="34"/>
        <v/>
      </c>
    </row>
    <row r="89" spans="1:32" s="302" customFormat="1" ht="6" customHeight="1" thickBot="1" x14ac:dyDescent="0.5">
      <c r="A89" s="346" t="s">
        <v>203</v>
      </c>
      <c r="B89" s="347">
        <f>-'Fin. Sources and Performance'!B71</f>
        <v>0</v>
      </c>
      <c r="C89" s="348" t="e">
        <f>C66-C69-C75-C85+J48</f>
        <v>#DIV/0!</v>
      </c>
      <c r="D89" s="347">
        <f>IF(D58&lt;&gt;$J$3,D73-D75-D85,D73-D75-D85+#REF!+$J$14)</f>
        <v>0</v>
      </c>
      <c r="E89" s="347">
        <f>IF(E58&lt;&gt;$J$3,E73-E75-E85,E73-E75-E85+#REF!+$J$14)</f>
        <v>0</v>
      </c>
      <c r="F89" s="347">
        <f>IF(F58&lt;&gt;$J$3,F73-F75-F85,F73-F75-F85+#REF!+$J$14)</f>
        <v>0</v>
      </c>
      <c r="G89" s="347">
        <f>IF(G58&lt;&gt;$J$3,G73-G75-G85,G73-G75-G85+#REF!+$J$14)</f>
        <v>0</v>
      </c>
      <c r="H89" s="347">
        <f>IF(H58&lt;&gt;$J$3,H73-H75-H85,H73-H75-H85+#REF!+$J$14)</f>
        <v>0</v>
      </c>
      <c r="I89" s="347">
        <f>IF(I58&lt;&gt;$J$3,I73-I75-I85,I73-I75-I85+#REF!+$J$14)</f>
        <v>0</v>
      </c>
      <c r="J89" s="347">
        <f>IF(J58&lt;&gt;$J$3,J73-J75-J85,J73-J75-J85+#REF!+$J$14)</f>
        <v>0</v>
      </c>
      <c r="K89" s="347">
        <f>IF(K58&lt;&gt;$J$3,K73-K75-K85,K73-K75-K85+#REF!+$J$14)</f>
        <v>0</v>
      </c>
      <c r="L89" s="347">
        <f>IF(L58&lt;&gt;$J$3,L73-L75-L85,L73-L75-L85+#REF!+$J$14)</f>
        <v>0</v>
      </c>
      <c r="M89" s="347">
        <f>IF(M58&lt;&gt;$J$3,M73-M75-M85,M73-M75-M85+#REF!+$J$14)</f>
        <v>0</v>
      </c>
      <c r="N89" s="347">
        <f>IF(N58&lt;&gt;$J$3,N73-N75-N85,N73-N75-N85+#REF!+$J$14)</f>
        <v>0</v>
      </c>
      <c r="O89" s="347">
        <f>IF(O58&lt;&gt;$J$3,O73-O75-O85,O73-O75-O85+#REF!+$J$14)</f>
        <v>0</v>
      </c>
      <c r="P89" s="347">
        <f>IF(P58&lt;&gt;$J$3,P73-P75-P85,P73-P75-P85+#REF!+$J$14)</f>
        <v>0</v>
      </c>
      <c r="Q89" s="347">
        <f>IF(Q58&lt;&gt;$J$3,Q73-Q75-Q85,Q73-Q75-Q85+#REF!+$J$14)</f>
        <v>0</v>
      </c>
      <c r="R89" s="347">
        <f>IF(R58&lt;&gt;$J$3,R73-R75-R85,R73-R75-R85+#REF!+$J$14)</f>
        <v>0</v>
      </c>
      <c r="S89" s="347">
        <f>IF(S58&lt;&gt;$J$3,S73-S75-S85,S73-S75-S85+#REF!+$J$14)</f>
        <v>0</v>
      </c>
      <c r="T89" s="347">
        <f>IF(T58&lt;&gt;$J$3,T73-T75-T85,T73-T75-T85+#REF!+$J$14)</f>
        <v>0</v>
      </c>
      <c r="U89" s="347">
        <f>IF(U58&lt;&gt;$J$3,U73-U75-U85,U73-U75-U85+#REF!+$J$14)</f>
        <v>0</v>
      </c>
      <c r="V89" s="347">
        <f>IF(V58&lt;&gt;$J$3,V73-V75-V85,V73-V75-V85+#REF!+$J$14)</f>
        <v>0</v>
      </c>
      <c r="W89" s="347">
        <f>IF(W58&lt;&gt;$J$3,W73-W75-W85,W73-W75-W85+#REF!+$J$14)</f>
        <v>0</v>
      </c>
      <c r="X89" s="347">
        <f>IF(X58&lt;&gt;$J$3,X73-X75-X85,X73-X75-X85+#REF!+$J$14)</f>
        <v>0</v>
      </c>
      <c r="Y89" s="347">
        <f>IF(Y58&lt;&gt;$J$3,Y73-Y75-Y85,Y73-Y75-Y85+#REF!+$J$14)</f>
        <v>0</v>
      </c>
      <c r="Z89" s="347">
        <f>IF(Z58&lt;&gt;$J$3,Z73-Z75-Z85,Z73-Z75-Z85+#REF!+$J$14)</f>
        <v>0</v>
      </c>
      <c r="AA89" s="347">
        <f>IF(AA58&lt;&gt;$J$3,AA73-AA75-AA85,AA73-AA75-AA85+#REF!+$J$14)</f>
        <v>0</v>
      </c>
      <c r="AB89" s="347">
        <f>IF(AB58&lt;&gt;$J$3,AB73-AB75-AB85,AB73-AB75-AB85+#REF!+$J$14)</f>
        <v>0</v>
      </c>
      <c r="AC89" s="347">
        <f>IF(AC58&lt;&gt;$J$3,AC73-AC75-AC85,AC73-AC75-AC85+#REF!+$J$14)</f>
        <v>0</v>
      </c>
      <c r="AD89" s="347">
        <f>IF(AD58&lt;&gt;$J$3,AD73-AD75-AD85,AD73-AD75-AD85+#REF!+$J$14)</f>
        <v>0</v>
      </c>
      <c r="AE89" s="347">
        <f>IF(AE58&lt;&gt;$J$3,AE73-AE75-AE85,AE73-AE75-AE85+#REF!+$J$14)</f>
        <v>0</v>
      </c>
      <c r="AF89" s="347">
        <f>IF(AF58&lt;&gt;$J$3,AF73-AF75-AF85,AF73-AF75-AF85+#REF!+$J$14)</f>
        <v>0</v>
      </c>
    </row>
    <row r="90" spans="1:32" s="302" customFormat="1" ht="21.75" customHeight="1" thickBot="1" x14ac:dyDescent="0.5">
      <c r="A90" s="349"/>
      <c r="B90" s="350" t="s">
        <v>204</v>
      </c>
      <c r="C90" s="351" t="e">
        <f>C76-C78-C85</f>
        <v>#DIV/0!</v>
      </c>
      <c r="D90" s="351">
        <f t="shared" ref="D90:AF90" si="35">D76-D78-D85</f>
        <v>0</v>
      </c>
      <c r="E90" s="351">
        <f t="shared" si="35"/>
        <v>0</v>
      </c>
      <c r="F90" s="351">
        <f t="shared" si="35"/>
        <v>0</v>
      </c>
      <c r="G90" s="351">
        <f t="shared" si="35"/>
        <v>0</v>
      </c>
      <c r="H90" s="351">
        <f t="shared" si="35"/>
        <v>0</v>
      </c>
      <c r="I90" s="351">
        <f t="shared" si="35"/>
        <v>0</v>
      </c>
      <c r="J90" s="351">
        <f t="shared" si="35"/>
        <v>0</v>
      </c>
      <c r="K90" s="351">
        <f t="shared" si="35"/>
        <v>0</v>
      </c>
      <c r="L90" s="351">
        <f t="shared" si="35"/>
        <v>0</v>
      </c>
      <c r="M90" s="351">
        <f t="shared" si="35"/>
        <v>0</v>
      </c>
      <c r="N90" s="351">
        <f t="shared" si="35"/>
        <v>0</v>
      </c>
      <c r="O90" s="351">
        <f t="shared" si="35"/>
        <v>0</v>
      </c>
      <c r="P90" s="351">
        <f t="shared" si="35"/>
        <v>0</v>
      </c>
      <c r="Q90" s="351">
        <f t="shared" si="35"/>
        <v>0</v>
      </c>
      <c r="R90" s="351">
        <f t="shared" si="35"/>
        <v>0</v>
      </c>
      <c r="S90" s="351">
        <f t="shared" si="35"/>
        <v>0</v>
      </c>
      <c r="T90" s="351">
        <f t="shared" si="35"/>
        <v>0</v>
      </c>
      <c r="U90" s="351">
        <f t="shared" si="35"/>
        <v>0</v>
      </c>
      <c r="V90" s="351">
        <f t="shared" si="35"/>
        <v>0</v>
      </c>
      <c r="W90" s="351">
        <f t="shared" si="35"/>
        <v>0</v>
      </c>
      <c r="X90" s="351">
        <f t="shared" si="35"/>
        <v>0</v>
      </c>
      <c r="Y90" s="351">
        <f t="shared" si="35"/>
        <v>0</v>
      </c>
      <c r="Z90" s="351">
        <f t="shared" si="35"/>
        <v>0</v>
      </c>
      <c r="AA90" s="351">
        <f t="shared" si="35"/>
        <v>0</v>
      </c>
      <c r="AB90" s="351">
        <f t="shared" si="35"/>
        <v>0</v>
      </c>
      <c r="AC90" s="351">
        <f t="shared" si="35"/>
        <v>0</v>
      </c>
      <c r="AD90" s="351">
        <f t="shared" si="35"/>
        <v>0</v>
      </c>
      <c r="AE90" s="351">
        <f t="shared" si="35"/>
        <v>0</v>
      </c>
      <c r="AF90" s="351">
        <f t="shared" si="35"/>
        <v>0</v>
      </c>
    </row>
    <row r="91" spans="1:32" x14ac:dyDescent="0.45">
      <c r="A91" s="502" t="s">
        <v>205</v>
      </c>
      <c r="B91" s="503"/>
      <c r="C91" s="504" t="e">
        <f>C90/$J$37</f>
        <v>#DIV/0!</v>
      </c>
      <c r="D91" s="504" t="e">
        <f t="shared" ref="D91:AF91" si="36">D90/$J$37</f>
        <v>#DIV/0!</v>
      </c>
      <c r="E91" s="504" t="e">
        <f t="shared" si="36"/>
        <v>#DIV/0!</v>
      </c>
      <c r="F91" s="504" t="e">
        <f t="shared" si="36"/>
        <v>#DIV/0!</v>
      </c>
      <c r="G91" s="504" t="e">
        <f t="shared" si="36"/>
        <v>#DIV/0!</v>
      </c>
      <c r="H91" s="504" t="e">
        <f t="shared" si="36"/>
        <v>#DIV/0!</v>
      </c>
      <c r="I91" s="504" t="e">
        <f t="shared" si="36"/>
        <v>#DIV/0!</v>
      </c>
      <c r="J91" s="504" t="e">
        <f t="shared" si="36"/>
        <v>#DIV/0!</v>
      </c>
      <c r="K91" s="504" t="e">
        <f t="shared" si="36"/>
        <v>#DIV/0!</v>
      </c>
      <c r="L91" s="504" t="e">
        <f t="shared" si="36"/>
        <v>#DIV/0!</v>
      </c>
      <c r="M91" s="504" t="e">
        <f t="shared" si="36"/>
        <v>#DIV/0!</v>
      </c>
      <c r="N91" s="504" t="e">
        <f t="shared" si="36"/>
        <v>#DIV/0!</v>
      </c>
      <c r="O91" s="504" t="e">
        <f t="shared" si="36"/>
        <v>#DIV/0!</v>
      </c>
      <c r="P91" s="504" t="e">
        <f t="shared" si="36"/>
        <v>#DIV/0!</v>
      </c>
      <c r="Q91" s="504" t="e">
        <f t="shared" si="36"/>
        <v>#DIV/0!</v>
      </c>
      <c r="R91" s="504" t="e">
        <f t="shared" si="36"/>
        <v>#DIV/0!</v>
      </c>
      <c r="S91" s="504" t="e">
        <f t="shared" si="36"/>
        <v>#DIV/0!</v>
      </c>
      <c r="T91" s="504" t="e">
        <f t="shared" si="36"/>
        <v>#DIV/0!</v>
      </c>
      <c r="U91" s="504" t="e">
        <f t="shared" si="36"/>
        <v>#DIV/0!</v>
      </c>
      <c r="V91" s="504" t="e">
        <f t="shared" si="36"/>
        <v>#DIV/0!</v>
      </c>
      <c r="W91" s="504" t="e">
        <f t="shared" si="36"/>
        <v>#DIV/0!</v>
      </c>
      <c r="X91" s="504" t="e">
        <f t="shared" si="36"/>
        <v>#DIV/0!</v>
      </c>
      <c r="Y91" s="504" t="e">
        <f t="shared" si="36"/>
        <v>#DIV/0!</v>
      </c>
      <c r="Z91" s="504" t="e">
        <f t="shared" si="36"/>
        <v>#DIV/0!</v>
      </c>
      <c r="AA91" s="504" t="e">
        <f t="shared" si="36"/>
        <v>#DIV/0!</v>
      </c>
      <c r="AB91" s="504" t="e">
        <f t="shared" si="36"/>
        <v>#DIV/0!</v>
      </c>
      <c r="AC91" s="504" t="e">
        <f t="shared" si="36"/>
        <v>#DIV/0!</v>
      </c>
      <c r="AD91" s="504" t="e">
        <f t="shared" si="36"/>
        <v>#DIV/0!</v>
      </c>
      <c r="AE91" s="504" t="e">
        <f t="shared" si="36"/>
        <v>#DIV/0!</v>
      </c>
      <c r="AF91" s="504" t="e">
        <f t="shared" si="36"/>
        <v>#DIV/0!</v>
      </c>
    </row>
    <row r="92" spans="1:32" ht="14.65" thickBot="1" x14ac:dyDescent="0.5">
      <c r="A92" s="745" t="s">
        <v>206</v>
      </c>
      <c r="B92" s="746"/>
      <c r="C92" s="505" t="e">
        <f>C75/$J$37</f>
        <v>#DIV/0!</v>
      </c>
      <c r="D92" s="505" t="e">
        <f t="shared" ref="D92:AF92" si="37">D75/$J$37</f>
        <v>#DIV/0!</v>
      </c>
      <c r="E92" s="505" t="e">
        <f t="shared" si="37"/>
        <v>#DIV/0!</v>
      </c>
      <c r="F92" s="505" t="e">
        <f t="shared" si="37"/>
        <v>#DIV/0!</v>
      </c>
      <c r="G92" s="505" t="e">
        <f t="shared" si="37"/>
        <v>#DIV/0!</v>
      </c>
      <c r="H92" s="505" t="e">
        <f t="shared" si="37"/>
        <v>#DIV/0!</v>
      </c>
      <c r="I92" s="505" t="e">
        <f t="shared" si="37"/>
        <v>#DIV/0!</v>
      </c>
      <c r="J92" s="505" t="e">
        <f t="shared" si="37"/>
        <v>#DIV/0!</v>
      </c>
      <c r="K92" s="505" t="e">
        <f t="shared" si="37"/>
        <v>#DIV/0!</v>
      </c>
      <c r="L92" s="505" t="e">
        <f t="shared" si="37"/>
        <v>#DIV/0!</v>
      </c>
      <c r="M92" s="505" t="e">
        <f t="shared" si="37"/>
        <v>#DIV/0!</v>
      </c>
      <c r="N92" s="505" t="e">
        <f t="shared" si="37"/>
        <v>#DIV/0!</v>
      </c>
      <c r="O92" s="505" t="e">
        <f t="shared" si="37"/>
        <v>#DIV/0!</v>
      </c>
      <c r="P92" s="505" t="e">
        <f t="shared" si="37"/>
        <v>#DIV/0!</v>
      </c>
      <c r="Q92" s="505" t="e">
        <f t="shared" si="37"/>
        <v>#DIV/0!</v>
      </c>
      <c r="R92" s="505" t="e">
        <f t="shared" si="37"/>
        <v>#DIV/0!</v>
      </c>
      <c r="S92" s="505" t="e">
        <f t="shared" si="37"/>
        <v>#DIV/0!</v>
      </c>
      <c r="T92" s="505" t="e">
        <f t="shared" si="37"/>
        <v>#DIV/0!</v>
      </c>
      <c r="U92" s="505" t="e">
        <f t="shared" si="37"/>
        <v>#DIV/0!</v>
      </c>
      <c r="V92" s="505" t="e">
        <f t="shared" si="37"/>
        <v>#DIV/0!</v>
      </c>
      <c r="W92" s="505" t="e">
        <f t="shared" si="37"/>
        <v>#DIV/0!</v>
      </c>
      <c r="X92" s="505" t="e">
        <f t="shared" si="37"/>
        <v>#DIV/0!</v>
      </c>
      <c r="Y92" s="505" t="e">
        <f t="shared" si="37"/>
        <v>#DIV/0!</v>
      </c>
      <c r="Z92" s="505" t="e">
        <f t="shared" si="37"/>
        <v>#DIV/0!</v>
      </c>
      <c r="AA92" s="505" t="e">
        <f t="shared" si="37"/>
        <v>#DIV/0!</v>
      </c>
      <c r="AB92" s="505" t="e">
        <f t="shared" si="37"/>
        <v>#DIV/0!</v>
      </c>
      <c r="AC92" s="505" t="e">
        <f t="shared" si="37"/>
        <v>#DIV/0!</v>
      </c>
      <c r="AD92" s="505" t="e">
        <f t="shared" si="37"/>
        <v>#DIV/0!</v>
      </c>
      <c r="AE92" s="505" t="e">
        <f t="shared" si="37"/>
        <v>#DIV/0!</v>
      </c>
      <c r="AF92" s="505" t="e">
        <f t="shared" si="37"/>
        <v>#DIV/0!</v>
      </c>
    </row>
    <row r="93" spans="1:32" ht="14.65" thickBot="1" x14ac:dyDescent="0.5">
      <c r="A93" s="506"/>
      <c r="B93" s="507"/>
      <c r="C93" s="508"/>
      <c r="D93" s="508"/>
      <c r="E93" s="508"/>
      <c r="F93" s="508"/>
      <c r="G93" s="508"/>
      <c r="H93" s="508"/>
      <c r="I93" s="508"/>
      <c r="J93" s="508"/>
      <c r="K93" s="508"/>
      <c r="L93" s="508"/>
      <c r="M93" s="508"/>
      <c r="N93" s="508"/>
      <c r="O93" s="508"/>
      <c r="P93" s="508"/>
      <c r="Q93" s="508"/>
      <c r="R93" s="508"/>
      <c r="S93" s="508"/>
      <c r="T93" s="508"/>
      <c r="U93" s="508"/>
      <c r="V93" s="508"/>
      <c r="W93" s="508"/>
      <c r="X93" s="508"/>
      <c r="Y93" s="508"/>
      <c r="Z93" s="508"/>
      <c r="AA93" s="508"/>
      <c r="AB93" s="508"/>
      <c r="AC93" s="508"/>
      <c r="AD93" s="508"/>
      <c r="AE93" s="508"/>
      <c r="AF93" s="508"/>
    </row>
    <row r="94" spans="1:32" x14ac:dyDescent="0.45">
      <c r="A94" s="370" t="s">
        <v>207</v>
      </c>
      <c r="B94" s="352">
        <f>-J37</f>
        <v>0</v>
      </c>
      <c r="C94" s="353">
        <f>B94</f>
        <v>0</v>
      </c>
      <c r="D94" s="353">
        <f t="shared" ref="D94:P94" si="38">C97</f>
        <v>0</v>
      </c>
      <c r="E94" s="353">
        <f t="shared" si="38"/>
        <v>0</v>
      </c>
      <c r="F94" s="353">
        <f t="shared" si="38"/>
        <v>0</v>
      </c>
      <c r="G94" s="353">
        <f t="shared" si="38"/>
        <v>0</v>
      </c>
      <c r="H94" s="353">
        <f t="shared" si="38"/>
        <v>0</v>
      </c>
      <c r="I94" s="353">
        <f t="shared" si="38"/>
        <v>0</v>
      </c>
      <c r="J94" s="353">
        <f t="shared" si="38"/>
        <v>0</v>
      </c>
      <c r="K94" s="353">
        <f t="shared" si="38"/>
        <v>0</v>
      </c>
      <c r="L94" s="353">
        <f t="shared" si="38"/>
        <v>0</v>
      </c>
      <c r="M94" s="353">
        <f t="shared" si="38"/>
        <v>0</v>
      </c>
      <c r="N94" s="353">
        <f t="shared" si="38"/>
        <v>0</v>
      </c>
      <c r="O94" s="353">
        <f t="shared" si="38"/>
        <v>0</v>
      </c>
      <c r="P94" s="353">
        <f t="shared" si="38"/>
        <v>0</v>
      </c>
      <c r="Q94" s="353">
        <f>P97</f>
        <v>0</v>
      </c>
      <c r="R94" s="353">
        <f t="shared" ref="R94:AF94" si="39">Q97</f>
        <v>0</v>
      </c>
      <c r="S94" s="353">
        <f t="shared" si="39"/>
        <v>0</v>
      </c>
      <c r="T94" s="353">
        <f t="shared" si="39"/>
        <v>0</v>
      </c>
      <c r="U94" s="353">
        <f t="shared" si="39"/>
        <v>0</v>
      </c>
      <c r="V94" s="353">
        <f t="shared" si="39"/>
        <v>0</v>
      </c>
      <c r="W94" s="353">
        <f t="shared" si="39"/>
        <v>0</v>
      </c>
      <c r="X94" s="353">
        <f t="shared" si="39"/>
        <v>0</v>
      </c>
      <c r="Y94" s="353">
        <f t="shared" si="39"/>
        <v>0</v>
      </c>
      <c r="Z94" s="353">
        <f t="shared" si="39"/>
        <v>0</v>
      </c>
      <c r="AA94" s="353">
        <f t="shared" si="39"/>
        <v>0</v>
      </c>
      <c r="AB94" s="353">
        <f t="shared" si="39"/>
        <v>0</v>
      </c>
      <c r="AC94" s="353">
        <f t="shared" si="39"/>
        <v>0</v>
      </c>
      <c r="AD94" s="353">
        <f t="shared" si="39"/>
        <v>0</v>
      </c>
      <c r="AE94" s="353">
        <f t="shared" si="39"/>
        <v>0</v>
      </c>
      <c r="AF94" s="353">
        <f t="shared" si="39"/>
        <v>0</v>
      </c>
    </row>
    <row r="95" spans="1:32" x14ac:dyDescent="0.45">
      <c r="A95" s="292" t="s">
        <v>208</v>
      </c>
      <c r="B95" s="354"/>
      <c r="C95" s="284">
        <f t="shared" ref="C95:AF95" si="40">-C75</f>
        <v>0</v>
      </c>
      <c r="D95" s="284">
        <f t="shared" si="40"/>
        <v>0</v>
      </c>
      <c r="E95" s="284">
        <f t="shared" si="40"/>
        <v>0</v>
      </c>
      <c r="F95" s="284">
        <f t="shared" si="40"/>
        <v>0</v>
      </c>
      <c r="G95" s="284">
        <f t="shared" si="40"/>
        <v>0</v>
      </c>
      <c r="H95" s="284">
        <f t="shared" si="40"/>
        <v>0</v>
      </c>
      <c r="I95" s="284">
        <f t="shared" si="40"/>
        <v>0</v>
      </c>
      <c r="J95" s="284">
        <f t="shared" si="40"/>
        <v>0</v>
      </c>
      <c r="K95" s="284">
        <f t="shared" si="40"/>
        <v>0</v>
      </c>
      <c r="L95" s="284">
        <f t="shared" si="40"/>
        <v>0</v>
      </c>
      <c r="M95" s="284">
        <f t="shared" si="40"/>
        <v>0</v>
      </c>
      <c r="N95" s="284">
        <f t="shared" si="40"/>
        <v>0</v>
      </c>
      <c r="O95" s="284">
        <f t="shared" si="40"/>
        <v>0</v>
      </c>
      <c r="P95" s="284">
        <f t="shared" si="40"/>
        <v>0</v>
      </c>
      <c r="Q95" s="284">
        <f t="shared" si="40"/>
        <v>0</v>
      </c>
      <c r="R95" s="284">
        <f t="shared" si="40"/>
        <v>0</v>
      </c>
      <c r="S95" s="284">
        <f t="shared" si="40"/>
        <v>0</v>
      </c>
      <c r="T95" s="284">
        <f t="shared" si="40"/>
        <v>0</v>
      </c>
      <c r="U95" s="284">
        <f t="shared" si="40"/>
        <v>0</v>
      </c>
      <c r="V95" s="284">
        <f t="shared" si="40"/>
        <v>0</v>
      </c>
      <c r="W95" s="284">
        <f t="shared" si="40"/>
        <v>0</v>
      </c>
      <c r="X95" s="284">
        <f t="shared" si="40"/>
        <v>0</v>
      </c>
      <c r="Y95" s="284">
        <f t="shared" si="40"/>
        <v>0</v>
      </c>
      <c r="Z95" s="284">
        <f t="shared" si="40"/>
        <v>0</v>
      </c>
      <c r="AA95" s="284">
        <f t="shared" si="40"/>
        <v>0</v>
      </c>
      <c r="AB95" s="284">
        <f t="shared" si="40"/>
        <v>0</v>
      </c>
      <c r="AC95" s="284">
        <f t="shared" si="40"/>
        <v>0</v>
      </c>
      <c r="AD95" s="284">
        <f t="shared" si="40"/>
        <v>0</v>
      </c>
      <c r="AE95" s="284">
        <f t="shared" si="40"/>
        <v>0</v>
      </c>
      <c r="AF95" s="284">
        <f t="shared" si="40"/>
        <v>0</v>
      </c>
    </row>
    <row r="96" spans="1:32" x14ac:dyDescent="0.45">
      <c r="A96" s="292" t="s">
        <v>209</v>
      </c>
      <c r="B96" s="354"/>
      <c r="C96" s="284">
        <f t="shared" ref="C96:AF96" si="41">MAX(C75,IF(AND($J$45="Sale",$I$45=C58),IF($X$31=0,$X$30+C75,$X$30-$X$31+C75),IF($V$35=C58,IF($X$49=0,$X$48+C75,$X$48-$X$49+C75),C75)))</f>
        <v>0</v>
      </c>
      <c r="D96" s="284">
        <f t="shared" si="41"/>
        <v>0</v>
      </c>
      <c r="E96" s="284">
        <f t="shared" si="41"/>
        <v>0</v>
      </c>
      <c r="F96" s="284">
        <f t="shared" si="41"/>
        <v>0</v>
      </c>
      <c r="G96" s="284">
        <f t="shared" si="41"/>
        <v>0</v>
      </c>
      <c r="H96" s="284">
        <f t="shared" si="41"/>
        <v>0</v>
      </c>
      <c r="I96" s="284">
        <f t="shared" si="41"/>
        <v>0</v>
      </c>
      <c r="J96" s="284">
        <f t="shared" si="41"/>
        <v>0</v>
      </c>
      <c r="K96" s="284">
        <f t="shared" si="41"/>
        <v>0</v>
      </c>
      <c r="L96" s="284">
        <f t="shared" si="41"/>
        <v>0</v>
      </c>
      <c r="M96" s="284">
        <f t="shared" si="41"/>
        <v>0</v>
      </c>
      <c r="N96" s="284">
        <f t="shared" si="41"/>
        <v>0</v>
      </c>
      <c r="O96" s="284">
        <f t="shared" si="41"/>
        <v>0</v>
      </c>
      <c r="P96" s="284">
        <f t="shared" si="41"/>
        <v>0</v>
      </c>
      <c r="Q96" s="284">
        <f t="shared" si="41"/>
        <v>0</v>
      </c>
      <c r="R96" s="284">
        <f t="shared" si="41"/>
        <v>0</v>
      </c>
      <c r="S96" s="284">
        <f t="shared" si="41"/>
        <v>0</v>
      </c>
      <c r="T96" s="284">
        <f t="shared" si="41"/>
        <v>0</v>
      </c>
      <c r="U96" s="284">
        <f t="shared" si="41"/>
        <v>0</v>
      </c>
      <c r="V96" s="284">
        <f t="shared" si="41"/>
        <v>0</v>
      </c>
      <c r="W96" s="284">
        <f t="shared" si="41"/>
        <v>0</v>
      </c>
      <c r="X96" s="284">
        <f t="shared" si="41"/>
        <v>0</v>
      </c>
      <c r="Y96" s="284">
        <f t="shared" si="41"/>
        <v>0</v>
      </c>
      <c r="Z96" s="284">
        <f t="shared" si="41"/>
        <v>0</v>
      </c>
      <c r="AA96" s="284">
        <f t="shared" si="41"/>
        <v>0</v>
      </c>
      <c r="AB96" s="284">
        <f t="shared" si="41"/>
        <v>0</v>
      </c>
      <c r="AC96" s="284">
        <f t="shared" si="41"/>
        <v>0</v>
      </c>
      <c r="AD96" s="284">
        <f t="shared" si="41"/>
        <v>0</v>
      </c>
      <c r="AE96" s="284">
        <f t="shared" si="41"/>
        <v>0</v>
      </c>
      <c r="AF96" s="284" t="e">
        <f t="shared" si="41"/>
        <v>#DIV/0!</v>
      </c>
    </row>
    <row r="97" spans="1:32" x14ac:dyDescent="0.45">
      <c r="A97" s="292" t="s">
        <v>210</v>
      </c>
      <c r="B97" s="354"/>
      <c r="C97" s="284">
        <f>SUM(C94:C96)</f>
        <v>0</v>
      </c>
      <c r="D97" s="284">
        <f t="shared" ref="D97:AF97" si="42">SUM(D94:D96)</f>
        <v>0</v>
      </c>
      <c r="E97" s="284">
        <f t="shared" si="42"/>
        <v>0</v>
      </c>
      <c r="F97" s="284">
        <f t="shared" si="42"/>
        <v>0</v>
      </c>
      <c r="G97" s="284">
        <f t="shared" si="42"/>
        <v>0</v>
      </c>
      <c r="H97" s="284">
        <f t="shared" si="42"/>
        <v>0</v>
      </c>
      <c r="I97" s="284">
        <f t="shared" si="42"/>
        <v>0</v>
      </c>
      <c r="J97" s="284">
        <f t="shared" si="42"/>
        <v>0</v>
      </c>
      <c r="K97" s="284">
        <f t="shared" si="42"/>
        <v>0</v>
      </c>
      <c r="L97" s="284">
        <f t="shared" si="42"/>
        <v>0</v>
      </c>
      <c r="M97" s="284">
        <f t="shared" si="42"/>
        <v>0</v>
      </c>
      <c r="N97" s="284">
        <f t="shared" si="42"/>
        <v>0</v>
      </c>
      <c r="O97" s="284">
        <f t="shared" si="42"/>
        <v>0</v>
      </c>
      <c r="P97" s="284">
        <f t="shared" si="42"/>
        <v>0</v>
      </c>
      <c r="Q97" s="284">
        <f t="shared" si="42"/>
        <v>0</v>
      </c>
      <c r="R97" s="284">
        <f t="shared" si="42"/>
        <v>0</v>
      </c>
      <c r="S97" s="284">
        <f t="shared" si="42"/>
        <v>0</v>
      </c>
      <c r="T97" s="284">
        <f t="shared" si="42"/>
        <v>0</v>
      </c>
      <c r="U97" s="284">
        <f t="shared" si="42"/>
        <v>0</v>
      </c>
      <c r="V97" s="284">
        <f t="shared" si="42"/>
        <v>0</v>
      </c>
      <c r="W97" s="284">
        <f t="shared" si="42"/>
        <v>0</v>
      </c>
      <c r="X97" s="284">
        <f t="shared" si="42"/>
        <v>0</v>
      </c>
      <c r="Y97" s="284">
        <f t="shared" si="42"/>
        <v>0</v>
      </c>
      <c r="Z97" s="284">
        <f t="shared" si="42"/>
        <v>0</v>
      </c>
      <c r="AA97" s="284">
        <f t="shared" si="42"/>
        <v>0</v>
      </c>
      <c r="AB97" s="284">
        <f t="shared" si="42"/>
        <v>0</v>
      </c>
      <c r="AC97" s="284">
        <f t="shared" si="42"/>
        <v>0</v>
      </c>
      <c r="AD97" s="284">
        <f t="shared" si="42"/>
        <v>0</v>
      </c>
      <c r="AE97" s="284">
        <f t="shared" si="42"/>
        <v>0</v>
      </c>
      <c r="AF97" s="284" t="e">
        <f t="shared" si="42"/>
        <v>#DIV/0!</v>
      </c>
    </row>
    <row r="98" spans="1:32" x14ac:dyDescent="0.45">
      <c r="A98" s="292" t="s">
        <v>211</v>
      </c>
      <c r="B98" s="354">
        <f>B94</f>
        <v>0</v>
      </c>
      <c r="C98" s="284">
        <f>C96</f>
        <v>0</v>
      </c>
      <c r="D98" s="284">
        <f t="shared" ref="D98:AF98" si="43">D96</f>
        <v>0</v>
      </c>
      <c r="E98" s="284">
        <f t="shared" si="43"/>
        <v>0</v>
      </c>
      <c r="F98" s="284">
        <f t="shared" si="43"/>
        <v>0</v>
      </c>
      <c r="G98" s="284">
        <f t="shared" si="43"/>
        <v>0</v>
      </c>
      <c r="H98" s="284">
        <f t="shared" si="43"/>
        <v>0</v>
      </c>
      <c r="I98" s="284">
        <f t="shared" si="43"/>
        <v>0</v>
      </c>
      <c r="J98" s="284">
        <f t="shared" si="43"/>
        <v>0</v>
      </c>
      <c r="K98" s="284">
        <f t="shared" si="43"/>
        <v>0</v>
      </c>
      <c r="L98" s="284">
        <f t="shared" si="43"/>
        <v>0</v>
      </c>
      <c r="M98" s="284">
        <f t="shared" si="43"/>
        <v>0</v>
      </c>
      <c r="N98" s="284">
        <f t="shared" si="43"/>
        <v>0</v>
      </c>
      <c r="O98" s="284">
        <f t="shared" si="43"/>
        <v>0</v>
      </c>
      <c r="P98" s="284">
        <f t="shared" si="43"/>
        <v>0</v>
      </c>
      <c r="Q98" s="284">
        <f t="shared" si="43"/>
        <v>0</v>
      </c>
      <c r="R98" s="284">
        <f t="shared" si="43"/>
        <v>0</v>
      </c>
      <c r="S98" s="284">
        <f t="shared" si="43"/>
        <v>0</v>
      </c>
      <c r="T98" s="284">
        <f t="shared" si="43"/>
        <v>0</v>
      </c>
      <c r="U98" s="284">
        <f t="shared" si="43"/>
        <v>0</v>
      </c>
      <c r="V98" s="284">
        <f t="shared" si="43"/>
        <v>0</v>
      </c>
      <c r="W98" s="284">
        <f t="shared" si="43"/>
        <v>0</v>
      </c>
      <c r="X98" s="284">
        <f t="shared" si="43"/>
        <v>0</v>
      </c>
      <c r="Y98" s="284">
        <f t="shared" si="43"/>
        <v>0</v>
      </c>
      <c r="Z98" s="284">
        <f t="shared" si="43"/>
        <v>0</v>
      </c>
      <c r="AA98" s="284">
        <f t="shared" si="43"/>
        <v>0</v>
      </c>
      <c r="AB98" s="284">
        <f t="shared" si="43"/>
        <v>0</v>
      </c>
      <c r="AC98" s="284">
        <f t="shared" si="43"/>
        <v>0</v>
      </c>
      <c r="AD98" s="284">
        <f t="shared" si="43"/>
        <v>0</v>
      </c>
      <c r="AE98" s="284">
        <f t="shared" si="43"/>
        <v>0</v>
      </c>
      <c r="AF98" s="284" t="e">
        <f t="shared" si="43"/>
        <v>#DIV/0!</v>
      </c>
    </row>
    <row r="99" spans="1:32" ht="14.65" thickBot="1" x14ac:dyDescent="0.5">
      <c r="A99" s="747" t="s">
        <v>212</v>
      </c>
      <c r="B99" s="748" t="e">
        <f ca="1">IRR(OFFSET(B98,0,0,1,IF(J45="Sale",I45+1,V35+1)))</f>
        <v>#VALUE!</v>
      </c>
      <c r="C99" s="355"/>
      <c r="D99" s="355"/>
      <c r="E99" s="355"/>
      <c r="F99" s="355"/>
      <c r="G99" s="355"/>
      <c r="H99" s="355"/>
      <c r="I99" s="355"/>
      <c r="J99" s="355"/>
      <c r="K99" s="355"/>
      <c r="L99" s="355"/>
      <c r="M99" s="355"/>
      <c r="N99" s="355"/>
      <c r="O99" s="355"/>
      <c r="P99" s="355"/>
      <c r="Q99" s="355"/>
      <c r="R99" s="355"/>
      <c r="S99" s="355"/>
      <c r="T99" s="355"/>
      <c r="U99" s="355"/>
      <c r="V99" s="355"/>
      <c r="W99" s="355"/>
      <c r="X99" s="355"/>
      <c r="Y99" s="355"/>
      <c r="Z99" s="355"/>
      <c r="AA99" s="355"/>
      <c r="AB99" s="355"/>
      <c r="AC99" s="355"/>
      <c r="AD99" s="355"/>
      <c r="AE99" s="355"/>
      <c r="AF99" s="355"/>
    </row>
    <row r="100" spans="1:32" ht="14.65" thickBot="1" x14ac:dyDescent="0.5">
      <c r="A100" s="509"/>
      <c r="B100" s="509"/>
      <c r="C100" s="509"/>
      <c r="D100" s="509"/>
      <c r="E100" s="509"/>
      <c r="F100" s="509"/>
      <c r="G100" s="509"/>
      <c r="H100" s="509"/>
      <c r="I100" s="509"/>
      <c r="J100" s="509"/>
      <c r="K100" s="509"/>
      <c r="L100" s="509"/>
      <c r="M100" s="509"/>
      <c r="N100" s="509"/>
      <c r="O100" s="509"/>
      <c r="P100" s="509"/>
      <c r="Q100" s="509"/>
      <c r="R100" s="509"/>
      <c r="S100" s="509"/>
      <c r="T100" s="509"/>
      <c r="U100" s="509"/>
      <c r="V100" s="509"/>
      <c r="W100" s="509"/>
      <c r="X100" s="509"/>
      <c r="Y100" s="509"/>
      <c r="Z100" s="509"/>
      <c r="AA100" s="509"/>
      <c r="AB100" s="509"/>
      <c r="AC100" s="509"/>
      <c r="AD100" s="509"/>
      <c r="AE100" s="509"/>
      <c r="AF100" s="509"/>
    </row>
    <row r="101" spans="1:32" x14ac:dyDescent="0.45">
      <c r="A101" s="370" t="s">
        <v>213</v>
      </c>
      <c r="B101" s="352">
        <f>-B38</f>
        <v>0</v>
      </c>
      <c r="C101" s="353">
        <f>B101</f>
        <v>0</v>
      </c>
      <c r="D101" s="353" t="e">
        <f>C105</f>
        <v>#DIV/0!</v>
      </c>
      <c r="E101" s="353" t="e">
        <f t="shared" ref="E101:AF101" si="44">D105</f>
        <v>#DIV/0!</v>
      </c>
      <c r="F101" s="353" t="e">
        <f t="shared" si="44"/>
        <v>#DIV/0!</v>
      </c>
      <c r="G101" s="353" t="e">
        <f t="shared" si="44"/>
        <v>#DIV/0!</v>
      </c>
      <c r="H101" s="353" t="e">
        <f t="shared" si="44"/>
        <v>#DIV/0!</v>
      </c>
      <c r="I101" s="353" t="e">
        <f t="shared" si="44"/>
        <v>#DIV/0!</v>
      </c>
      <c r="J101" s="353" t="e">
        <f t="shared" si="44"/>
        <v>#DIV/0!</v>
      </c>
      <c r="K101" s="353" t="e">
        <f t="shared" si="44"/>
        <v>#DIV/0!</v>
      </c>
      <c r="L101" s="353" t="e">
        <f t="shared" si="44"/>
        <v>#DIV/0!</v>
      </c>
      <c r="M101" s="353" t="e">
        <f t="shared" si="44"/>
        <v>#DIV/0!</v>
      </c>
      <c r="N101" s="353" t="e">
        <f t="shared" si="44"/>
        <v>#DIV/0!</v>
      </c>
      <c r="O101" s="353" t="e">
        <f t="shared" si="44"/>
        <v>#DIV/0!</v>
      </c>
      <c r="P101" s="353" t="e">
        <f t="shared" si="44"/>
        <v>#DIV/0!</v>
      </c>
      <c r="Q101" s="353" t="e">
        <f t="shared" si="44"/>
        <v>#DIV/0!</v>
      </c>
      <c r="R101" s="353" t="e">
        <f t="shared" si="44"/>
        <v>#DIV/0!</v>
      </c>
      <c r="S101" s="353" t="e">
        <f t="shared" si="44"/>
        <v>#DIV/0!</v>
      </c>
      <c r="T101" s="353" t="e">
        <f t="shared" si="44"/>
        <v>#DIV/0!</v>
      </c>
      <c r="U101" s="353" t="e">
        <f t="shared" si="44"/>
        <v>#DIV/0!</v>
      </c>
      <c r="V101" s="353" t="e">
        <f t="shared" si="44"/>
        <v>#DIV/0!</v>
      </c>
      <c r="W101" s="353" t="e">
        <f t="shared" si="44"/>
        <v>#DIV/0!</v>
      </c>
      <c r="X101" s="353" t="e">
        <f t="shared" si="44"/>
        <v>#DIV/0!</v>
      </c>
      <c r="Y101" s="353" t="e">
        <f t="shared" si="44"/>
        <v>#DIV/0!</v>
      </c>
      <c r="Z101" s="353" t="e">
        <f t="shared" si="44"/>
        <v>#DIV/0!</v>
      </c>
      <c r="AA101" s="353" t="e">
        <f t="shared" si="44"/>
        <v>#DIV/0!</v>
      </c>
      <c r="AB101" s="353" t="e">
        <f t="shared" si="44"/>
        <v>#DIV/0!</v>
      </c>
      <c r="AC101" s="353" t="e">
        <f t="shared" si="44"/>
        <v>#DIV/0!</v>
      </c>
      <c r="AD101" s="353" t="e">
        <f t="shared" si="44"/>
        <v>#DIV/0!</v>
      </c>
      <c r="AE101" s="353" t="e">
        <f t="shared" si="44"/>
        <v>#DIV/0!</v>
      </c>
      <c r="AF101" s="353" t="e">
        <f t="shared" si="44"/>
        <v>#DIV/0!</v>
      </c>
    </row>
    <row r="102" spans="1:32" x14ac:dyDescent="0.45">
      <c r="A102" s="292" t="s">
        <v>208</v>
      </c>
      <c r="B102" s="356">
        <f>L39</f>
        <v>0</v>
      </c>
      <c r="C102" s="284">
        <f>C101*$B$102</f>
        <v>0</v>
      </c>
      <c r="D102" s="284" t="e">
        <f t="shared" ref="D102:AF102" si="45">D101*$B$102</f>
        <v>#DIV/0!</v>
      </c>
      <c r="E102" s="284" t="e">
        <f t="shared" si="45"/>
        <v>#DIV/0!</v>
      </c>
      <c r="F102" s="284" t="e">
        <f t="shared" si="45"/>
        <v>#DIV/0!</v>
      </c>
      <c r="G102" s="284" t="e">
        <f t="shared" si="45"/>
        <v>#DIV/0!</v>
      </c>
      <c r="H102" s="284" t="e">
        <f t="shared" si="45"/>
        <v>#DIV/0!</v>
      </c>
      <c r="I102" s="284" t="e">
        <f t="shared" si="45"/>
        <v>#DIV/0!</v>
      </c>
      <c r="J102" s="284" t="e">
        <f t="shared" si="45"/>
        <v>#DIV/0!</v>
      </c>
      <c r="K102" s="284" t="e">
        <f t="shared" si="45"/>
        <v>#DIV/0!</v>
      </c>
      <c r="L102" s="284" t="e">
        <f t="shared" si="45"/>
        <v>#DIV/0!</v>
      </c>
      <c r="M102" s="284" t="e">
        <f t="shared" si="45"/>
        <v>#DIV/0!</v>
      </c>
      <c r="N102" s="284" t="e">
        <f t="shared" si="45"/>
        <v>#DIV/0!</v>
      </c>
      <c r="O102" s="284" t="e">
        <f t="shared" si="45"/>
        <v>#DIV/0!</v>
      </c>
      <c r="P102" s="284" t="e">
        <f t="shared" si="45"/>
        <v>#DIV/0!</v>
      </c>
      <c r="Q102" s="284" t="e">
        <f t="shared" si="45"/>
        <v>#DIV/0!</v>
      </c>
      <c r="R102" s="284" t="e">
        <f t="shared" si="45"/>
        <v>#DIV/0!</v>
      </c>
      <c r="S102" s="284" t="e">
        <f t="shared" si="45"/>
        <v>#DIV/0!</v>
      </c>
      <c r="T102" s="284" t="e">
        <f t="shared" si="45"/>
        <v>#DIV/0!</v>
      </c>
      <c r="U102" s="284" t="e">
        <f t="shared" si="45"/>
        <v>#DIV/0!</v>
      </c>
      <c r="V102" s="284" t="e">
        <f t="shared" si="45"/>
        <v>#DIV/0!</v>
      </c>
      <c r="W102" s="284" t="e">
        <f t="shared" si="45"/>
        <v>#DIV/0!</v>
      </c>
      <c r="X102" s="284" t="e">
        <f t="shared" si="45"/>
        <v>#DIV/0!</v>
      </c>
      <c r="Y102" s="284" t="e">
        <f t="shared" si="45"/>
        <v>#DIV/0!</v>
      </c>
      <c r="Z102" s="284" t="e">
        <f t="shared" si="45"/>
        <v>#DIV/0!</v>
      </c>
      <c r="AA102" s="284" t="e">
        <f t="shared" si="45"/>
        <v>#DIV/0!</v>
      </c>
      <c r="AB102" s="284" t="e">
        <f t="shared" si="45"/>
        <v>#DIV/0!</v>
      </c>
      <c r="AC102" s="284" t="e">
        <f t="shared" si="45"/>
        <v>#DIV/0!</v>
      </c>
      <c r="AD102" s="284" t="e">
        <f t="shared" si="45"/>
        <v>#DIV/0!</v>
      </c>
      <c r="AE102" s="284" t="e">
        <f t="shared" si="45"/>
        <v>#DIV/0!</v>
      </c>
      <c r="AF102" s="284" t="e">
        <f t="shared" si="45"/>
        <v>#DIV/0!</v>
      </c>
    </row>
    <row r="103" spans="1:32" x14ac:dyDescent="0.45">
      <c r="A103" s="292" t="s">
        <v>209</v>
      </c>
      <c r="B103" s="354"/>
      <c r="C103" s="284" t="e">
        <f t="shared" ref="C103:AF103" si="46">IF(AND(C$58=$I$45,$I$45&lt;&gt;0,$J$45="Sale"),-SUM(C101:C102),IF(C$58=$V$35,-SUM(C101:C102),MIN(C90,-SUM(C101:C102))))</f>
        <v>#DIV/0!</v>
      </c>
      <c r="D103" s="284" t="e">
        <f t="shared" si="46"/>
        <v>#DIV/0!</v>
      </c>
      <c r="E103" s="284" t="e">
        <f t="shared" si="46"/>
        <v>#DIV/0!</v>
      </c>
      <c r="F103" s="284" t="e">
        <f t="shared" si="46"/>
        <v>#DIV/0!</v>
      </c>
      <c r="G103" s="284" t="e">
        <f t="shared" si="46"/>
        <v>#DIV/0!</v>
      </c>
      <c r="H103" s="284" t="e">
        <f t="shared" si="46"/>
        <v>#DIV/0!</v>
      </c>
      <c r="I103" s="284" t="e">
        <f t="shared" si="46"/>
        <v>#DIV/0!</v>
      </c>
      <c r="J103" s="284" t="e">
        <f t="shared" si="46"/>
        <v>#DIV/0!</v>
      </c>
      <c r="K103" s="284" t="e">
        <f t="shared" si="46"/>
        <v>#DIV/0!</v>
      </c>
      <c r="L103" s="284" t="e">
        <f t="shared" si="46"/>
        <v>#DIV/0!</v>
      </c>
      <c r="M103" s="284" t="e">
        <f t="shared" si="46"/>
        <v>#DIV/0!</v>
      </c>
      <c r="N103" s="284" t="e">
        <f t="shared" si="46"/>
        <v>#DIV/0!</v>
      </c>
      <c r="O103" s="284" t="e">
        <f t="shared" si="46"/>
        <v>#DIV/0!</v>
      </c>
      <c r="P103" s="284" t="e">
        <f t="shared" si="46"/>
        <v>#DIV/0!</v>
      </c>
      <c r="Q103" s="284" t="e">
        <f t="shared" si="46"/>
        <v>#DIV/0!</v>
      </c>
      <c r="R103" s="284" t="e">
        <f t="shared" si="46"/>
        <v>#DIV/0!</v>
      </c>
      <c r="S103" s="284" t="e">
        <f t="shared" si="46"/>
        <v>#DIV/0!</v>
      </c>
      <c r="T103" s="284" t="e">
        <f t="shared" si="46"/>
        <v>#DIV/0!</v>
      </c>
      <c r="U103" s="284" t="e">
        <f t="shared" si="46"/>
        <v>#DIV/0!</v>
      </c>
      <c r="V103" s="284" t="e">
        <f t="shared" si="46"/>
        <v>#DIV/0!</v>
      </c>
      <c r="W103" s="284" t="e">
        <f t="shared" si="46"/>
        <v>#DIV/0!</v>
      </c>
      <c r="X103" s="284" t="e">
        <f t="shared" si="46"/>
        <v>#DIV/0!</v>
      </c>
      <c r="Y103" s="284" t="e">
        <f t="shared" si="46"/>
        <v>#DIV/0!</v>
      </c>
      <c r="Z103" s="284" t="e">
        <f t="shared" si="46"/>
        <v>#DIV/0!</v>
      </c>
      <c r="AA103" s="284" t="e">
        <f t="shared" si="46"/>
        <v>#DIV/0!</v>
      </c>
      <c r="AB103" s="284" t="e">
        <f t="shared" si="46"/>
        <v>#DIV/0!</v>
      </c>
      <c r="AC103" s="284" t="e">
        <f t="shared" si="46"/>
        <v>#DIV/0!</v>
      </c>
      <c r="AD103" s="284" t="e">
        <f t="shared" si="46"/>
        <v>#DIV/0!</v>
      </c>
      <c r="AE103" s="284" t="e">
        <f t="shared" si="46"/>
        <v>#DIV/0!</v>
      </c>
      <c r="AF103" s="284" t="e">
        <f t="shared" si="46"/>
        <v>#DIV/0!</v>
      </c>
    </row>
    <row r="104" spans="1:32" x14ac:dyDescent="0.45">
      <c r="A104" s="292" t="s">
        <v>161</v>
      </c>
      <c r="B104" s="354"/>
      <c r="C104" s="284">
        <f>'Development Budget'!B112</f>
        <v>0</v>
      </c>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c r="AA104" s="284"/>
      <c r="AB104" s="284"/>
      <c r="AC104" s="284"/>
      <c r="AD104" s="284"/>
      <c r="AE104" s="284"/>
      <c r="AF104" s="284"/>
    </row>
    <row r="105" spans="1:32" x14ac:dyDescent="0.45">
      <c r="A105" s="292" t="s">
        <v>210</v>
      </c>
      <c r="B105" s="354"/>
      <c r="C105" s="284" t="e">
        <f>SUM(C101:C104)</f>
        <v>#DIV/0!</v>
      </c>
      <c r="D105" s="284" t="e">
        <f t="shared" ref="D105:AF105" si="47">SUM(D101:D104)</f>
        <v>#DIV/0!</v>
      </c>
      <c r="E105" s="284" t="e">
        <f t="shared" si="47"/>
        <v>#DIV/0!</v>
      </c>
      <c r="F105" s="284" t="e">
        <f t="shared" si="47"/>
        <v>#DIV/0!</v>
      </c>
      <c r="G105" s="284" t="e">
        <f t="shared" si="47"/>
        <v>#DIV/0!</v>
      </c>
      <c r="H105" s="284" t="e">
        <f t="shared" si="47"/>
        <v>#DIV/0!</v>
      </c>
      <c r="I105" s="284" t="e">
        <f t="shared" si="47"/>
        <v>#DIV/0!</v>
      </c>
      <c r="J105" s="284" t="e">
        <f t="shared" si="47"/>
        <v>#DIV/0!</v>
      </c>
      <c r="K105" s="284" t="e">
        <f t="shared" si="47"/>
        <v>#DIV/0!</v>
      </c>
      <c r="L105" s="284" t="e">
        <f t="shared" si="47"/>
        <v>#DIV/0!</v>
      </c>
      <c r="M105" s="284" t="e">
        <f t="shared" si="47"/>
        <v>#DIV/0!</v>
      </c>
      <c r="N105" s="284" t="e">
        <f t="shared" si="47"/>
        <v>#DIV/0!</v>
      </c>
      <c r="O105" s="284" t="e">
        <f t="shared" si="47"/>
        <v>#DIV/0!</v>
      </c>
      <c r="P105" s="284" t="e">
        <f t="shared" si="47"/>
        <v>#DIV/0!</v>
      </c>
      <c r="Q105" s="284" t="e">
        <f t="shared" si="47"/>
        <v>#DIV/0!</v>
      </c>
      <c r="R105" s="284" t="e">
        <f t="shared" si="47"/>
        <v>#DIV/0!</v>
      </c>
      <c r="S105" s="284" t="e">
        <f t="shared" si="47"/>
        <v>#DIV/0!</v>
      </c>
      <c r="T105" s="284" t="e">
        <f t="shared" si="47"/>
        <v>#DIV/0!</v>
      </c>
      <c r="U105" s="284" t="e">
        <f t="shared" si="47"/>
        <v>#DIV/0!</v>
      </c>
      <c r="V105" s="284" t="e">
        <f t="shared" si="47"/>
        <v>#DIV/0!</v>
      </c>
      <c r="W105" s="284" t="e">
        <f t="shared" si="47"/>
        <v>#DIV/0!</v>
      </c>
      <c r="X105" s="284" t="e">
        <f t="shared" si="47"/>
        <v>#DIV/0!</v>
      </c>
      <c r="Y105" s="284" t="e">
        <f t="shared" si="47"/>
        <v>#DIV/0!</v>
      </c>
      <c r="Z105" s="284" t="e">
        <f t="shared" si="47"/>
        <v>#DIV/0!</v>
      </c>
      <c r="AA105" s="284" t="e">
        <f t="shared" si="47"/>
        <v>#DIV/0!</v>
      </c>
      <c r="AB105" s="284" t="e">
        <f t="shared" si="47"/>
        <v>#DIV/0!</v>
      </c>
      <c r="AC105" s="284" t="e">
        <f t="shared" si="47"/>
        <v>#DIV/0!</v>
      </c>
      <c r="AD105" s="284" t="e">
        <f t="shared" si="47"/>
        <v>#DIV/0!</v>
      </c>
      <c r="AE105" s="284" t="e">
        <f t="shared" si="47"/>
        <v>#DIV/0!</v>
      </c>
      <c r="AF105" s="284" t="e">
        <f t="shared" si="47"/>
        <v>#DIV/0!</v>
      </c>
    </row>
    <row r="106" spans="1:32" x14ac:dyDescent="0.45">
      <c r="A106" s="292" t="s">
        <v>211</v>
      </c>
      <c r="B106" s="354">
        <f>B101</f>
        <v>0</v>
      </c>
      <c r="C106" s="284" t="e">
        <f>SUM(C103:C104)</f>
        <v>#DIV/0!</v>
      </c>
      <c r="D106" s="284" t="e">
        <f t="shared" ref="D106:AF106" si="48">SUM(D103:D104)</f>
        <v>#DIV/0!</v>
      </c>
      <c r="E106" s="284" t="e">
        <f t="shared" si="48"/>
        <v>#DIV/0!</v>
      </c>
      <c r="F106" s="284" t="e">
        <f t="shared" si="48"/>
        <v>#DIV/0!</v>
      </c>
      <c r="G106" s="284" t="e">
        <f t="shared" si="48"/>
        <v>#DIV/0!</v>
      </c>
      <c r="H106" s="284" t="e">
        <f t="shared" si="48"/>
        <v>#DIV/0!</v>
      </c>
      <c r="I106" s="284" t="e">
        <f t="shared" si="48"/>
        <v>#DIV/0!</v>
      </c>
      <c r="J106" s="284" t="e">
        <f t="shared" si="48"/>
        <v>#DIV/0!</v>
      </c>
      <c r="K106" s="284" t="e">
        <f t="shared" si="48"/>
        <v>#DIV/0!</v>
      </c>
      <c r="L106" s="284" t="e">
        <f t="shared" si="48"/>
        <v>#DIV/0!</v>
      </c>
      <c r="M106" s="284" t="e">
        <f t="shared" si="48"/>
        <v>#DIV/0!</v>
      </c>
      <c r="N106" s="284" t="e">
        <f t="shared" si="48"/>
        <v>#DIV/0!</v>
      </c>
      <c r="O106" s="284" t="e">
        <f t="shared" si="48"/>
        <v>#DIV/0!</v>
      </c>
      <c r="P106" s="284" t="e">
        <f t="shared" si="48"/>
        <v>#DIV/0!</v>
      </c>
      <c r="Q106" s="284" t="e">
        <f t="shared" si="48"/>
        <v>#DIV/0!</v>
      </c>
      <c r="R106" s="284" t="e">
        <f t="shared" si="48"/>
        <v>#DIV/0!</v>
      </c>
      <c r="S106" s="284" t="e">
        <f t="shared" si="48"/>
        <v>#DIV/0!</v>
      </c>
      <c r="T106" s="284" t="e">
        <f t="shared" si="48"/>
        <v>#DIV/0!</v>
      </c>
      <c r="U106" s="284" t="e">
        <f t="shared" si="48"/>
        <v>#DIV/0!</v>
      </c>
      <c r="V106" s="284" t="e">
        <f t="shared" si="48"/>
        <v>#DIV/0!</v>
      </c>
      <c r="W106" s="284" t="e">
        <f t="shared" si="48"/>
        <v>#DIV/0!</v>
      </c>
      <c r="X106" s="284" t="e">
        <f t="shared" si="48"/>
        <v>#DIV/0!</v>
      </c>
      <c r="Y106" s="284" t="e">
        <f t="shared" si="48"/>
        <v>#DIV/0!</v>
      </c>
      <c r="Z106" s="284" t="e">
        <f t="shared" si="48"/>
        <v>#DIV/0!</v>
      </c>
      <c r="AA106" s="284" t="e">
        <f t="shared" si="48"/>
        <v>#DIV/0!</v>
      </c>
      <c r="AB106" s="284" t="e">
        <f t="shared" si="48"/>
        <v>#DIV/0!</v>
      </c>
      <c r="AC106" s="284" t="e">
        <f t="shared" si="48"/>
        <v>#DIV/0!</v>
      </c>
      <c r="AD106" s="284" t="e">
        <f t="shared" si="48"/>
        <v>#DIV/0!</v>
      </c>
      <c r="AE106" s="284" t="e">
        <f t="shared" si="48"/>
        <v>#DIV/0!</v>
      </c>
      <c r="AF106" s="284" t="e">
        <f t="shared" si="48"/>
        <v>#DIV/0!</v>
      </c>
    </row>
    <row r="107" spans="1:32" ht="14.65" thickBot="1" x14ac:dyDescent="0.5">
      <c r="A107" s="747" t="s">
        <v>212</v>
      </c>
      <c r="B107" s="748" t="e">
        <f ca="1">IRR(OFFSET(B106,0,0,1,IF(J45="Sale",I45+1,V35+1)))</f>
        <v>#VALUE!</v>
      </c>
      <c r="C107" s="355"/>
      <c r="D107" s="355"/>
      <c r="E107" s="355"/>
      <c r="F107" s="355"/>
      <c r="G107" s="355"/>
      <c r="H107" s="355"/>
      <c r="I107" s="355"/>
      <c r="J107" s="355"/>
      <c r="K107" s="355"/>
      <c r="L107" s="355"/>
      <c r="M107" s="355"/>
      <c r="N107" s="355"/>
      <c r="O107" s="355"/>
      <c r="P107" s="355"/>
      <c r="Q107" s="355"/>
      <c r="R107" s="355"/>
      <c r="S107" s="355"/>
      <c r="T107" s="355"/>
      <c r="U107" s="355"/>
      <c r="V107" s="355"/>
      <c r="W107" s="355"/>
      <c r="X107" s="355"/>
      <c r="Y107" s="355"/>
      <c r="Z107" s="355"/>
      <c r="AA107" s="355"/>
      <c r="AB107" s="355"/>
      <c r="AC107" s="355"/>
      <c r="AD107" s="355"/>
      <c r="AE107" s="355"/>
      <c r="AF107" s="355"/>
    </row>
    <row r="108" spans="1:32" ht="14.65" thickBot="1" x14ac:dyDescent="0.5">
      <c r="A108" s="509"/>
      <c r="B108" s="509"/>
      <c r="C108" s="509"/>
      <c r="D108" s="509"/>
      <c r="E108" s="509"/>
      <c r="F108" s="509"/>
      <c r="G108" s="509"/>
      <c r="H108" s="509"/>
      <c r="I108" s="509"/>
      <c r="J108" s="509"/>
      <c r="K108" s="509"/>
      <c r="L108" s="509"/>
      <c r="M108" s="509"/>
      <c r="N108" s="509"/>
      <c r="O108" s="509"/>
      <c r="P108" s="509"/>
      <c r="Q108" s="509"/>
      <c r="R108" s="509"/>
      <c r="S108" s="509"/>
      <c r="T108" s="509"/>
      <c r="U108" s="509"/>
      <c r="V108" s="509"/>
      <c r="W108" s="509"/>
      <c r="X108" s="509"/>
      <c r="Y108" s="509"/>
      <c r="Z108" s="509"/>
      <c r="AA108" s="509"/>
      <c r="AB108" s="509"/>
      <c r="AC108" s="509"/>
      <c r="AD108" s="509"/>
      <c r="AE108" s="509"/>
      <c r="AF108" s="509"/>
    </row>
    <row r="109" spans="1:32" x14ac:dyDescent="0.45">
      <c r="A109" s="370" t="s">
        <v>214</v>
      </c>
      <c r="B109" s="352">
        <f>B101</f>
        <v>0</v>
      </c>
      <c r="C109" s="353">
        <f>B109</f>
        <v>0</v>
      </c>
      <c r="D109" s="353" t="e">
        <f>C112</f>
        <v>#DIV/0!</v>
      </c>
      <c r="E109" s="353" t="e">
        <f t="shared" ref="E109:AF109" si="49">D112</f>
        <v>#DIV/0!</v>
      </c>
      <c r="F109" s="353" t="e">
        <f t="shared" si="49"/>
        <v>#DIV/0!</v>
      </c>
      <c r="G109" s="353" t="e">
        <f t="shared" si="49"/>
        <v>#DIV/0!</v>
      </c>
      <c r="H109" s="353" t="e">
        <f t="shared" si="49"/>
        <v>#DIV/0!</v>
      </c>
      <c r="I109" s="353" t="e">
        <f t="shared" si="49"/>
        <v>#DIV/0!</v>
      </c>
      <c r="J109" s="353" t="e">
        <f t="shared" si="49"/>
        <v>#DIV/0!</v>
      </c>
      <c r="K109" s="353" t="e">
        <f t="shared" si="49"/>
        <v>#DIV/0!</v>
      </c>
      <c r="L109" s="353" t="e">
        <f t="shared" si="49"/>
        <v>#DIV/0!</v>
      </c>
      <c r="M109" s="353" t="e">
        <f t="shared" si="49"/>
        <v>#DIV/0!</v>
      </c>
      <c r="N109" s="353" t="e">
        <f t="shared" si="49"/>
        <v>#DIV/0!</v>
      </c>
      <c r="O109" s="353" t="e">
        <f t="shared" si="49"/>
        <v>#DIV/0!</v>
      </c>
      <c r="P109" s="353" t="e">
        <f t="shared" si="49"/>
        <v>#DIV/0!</v>
      </c>
      <c r="Q109" s="353" t="e">
        <f t="shared" si="49"/>
        <v>#DIV/0!</v>
      </c>
      <c r="R109" s="353" t="e">
        <f t="shared" si="49"/>
        <v>#DIV/0!</v>
      </c>
      <c r="S109" s="353" t="e">
        <f t="shared" si="49"/>
        <v>#DIV/0!</v>
      </c>
      <c r="T109" s="353" t="e">
        <f t="shared" si="49"/>
        <v>#DIV/0!</v>
      </c>
      <c r="U109" s="353" t="e">
        <f t="shared" si="49"/>
        <v>#DIV/0!</v>
      </c>
      <c r="V109" s="353" t="e">
        <f t="shared" si="49"/>
        <v>#DIV/0!</v>
      </c>
      <c r="W109" s="353" t="e">
        <f t="shared" si="49"/>
        <v>#DIV/0!</v>
      </c>
      <c r="X109" s="353" t="e">
        <f t="shared" si="49"/>
        <v>#DIV/0!</v>
      </c>
      <c r="Y109" s="353" t="e">
        <f t="shared" si="49"/>
        <v>#DIV/0!</v>
      </c>
      <c r="Z109" s="353" t="e">
        <f t="shared" si="49"/>
        <v>#DIV/0!</v>
      </c>
      <c r="AA109" s="353" t="e">
        <f t="shared" si="49"/>
        <v>#DIV/0!</v>
      </c>
      <c r="AB109" s="353" t="e">
        <f t="shared" si="49"/>
        <v>#DIV/0!</v>
      </c>
      <c r="AC109" s="353" t="e">
        <f t="shared" si="49"/>
        <v>#DIV/0!</v>
      </c>
      <c r="AD109" s="353" t="e">
        <f t="shared" si="49"/>
        <v>#DIV/0!</v>
      </c>
      <c r="AE109" s="353" t="e">
        <f t="shared" si="49"/>
        <v>#DIV/0!</v>
      </c>
      <c r="AF109" s="353" t="e">
        <f t="shared" si="49"/>
        <v>#DIV/0!</v>
      </c>
    </row>
    <row r="110" spans="1:32" x14ac:dyDescent="0.45">
      <c r="A110" s="292" t="s">
        <v>208</v>
      </c>
      <c r="B110" s="356">
        <f>B102</f>
        <v>0</v>
      </c>
      <c r="C110" s="284">
        <f>C109*$B$110</f>
        <v>0</v>
      </c>
      <c r="D110" s="284" t="e">
        <f t="shared" ref="D110:AF110" si="50">D109*$B$110</f>
        <v>#DIV/0!</v>
      </c>
      <c r="E110" s="284" t="e">
        <f t="shared" si="50"/>
        <v>#DIV/0!</v>
      </c>
      <c r="F110" s="284" t="e">
        <f t="shared" si="50"/>
        <v>#DIV/0!</v>
      </c>
      <c r="G110" s="284" t="e">
        <f t="shared" si="50"/>
        <v>#DIV/0!</v>
      </c>
      <c r="H110" s="284" t="e">
        <f t="shared" si="50"/>
        <v>#DIV/0!</v>
      </c>
      <c r="I110" s="284" t="e">
        <f t="shared" si="50"/>
        <v>#DIV/0!</v>
      </c>
      <c r="J110" s="284" t="e">
        <f t="shared" si="50"/>
        <v>#DIV/0!</v>
      </c>
      <c r="K110" s="284" t="e">
        <f t="shared" si="50"/>
        <v>#DIV/0!</v>
      </c>
      <c r="L110" s="284" t="e">
        <f t="shared" si="50"/>
        <v>#DIV/0!</v>
      </c>
      <c r="M110" s="284" t="e">
        <f t="shared" si="50"/>
        <v>#DIV/0!</v>
      </c>
      <c r="N110" s="284" t="e">
        <f t="shared" si="50"/>
        <v>#DIV/0!</v>
      </c>
      <c r="O110" s="284" t="e">
        <f t="shared" si="50"/>
        <v>#DIV/0!</v>
      </c>
      <c r="P110" s="284" t="e">
        <f t="shared" si="50"/>
        <v>#DIV/0!</v>
      </c>
      <c r="Q110" s="284" t="e">
        <f t="shared" si="50"/>
        <v>#DIV/0!</v>
      </c>
      <c r="R110" s="284" t="e">
        <f t="shared" si="50"/>
        <v>#DIV/0!</v>
      </c>
      <c r="S110" s="284" t="e">
        <f t="shared" si="50"/>
        <v>#DIV/0!</v>
      </c>
      <c r="T110" s="284" t="e">
        <f t="shared" si="50"/>
        <v>#DIV/0!</v>
      </c>
      <c r="U110" s="284" t="e">
        <f t="shared" si="50"/>
        <v>#DIV/0!</v>
      </c>
      <c r="V110" s="284" t="e">
        <f t="shared" si="50"/>
        <v>#DIV/0!</v>
      </c>
      <c r="W110" s="284" t="e">
        <f t="shared" si="50"/>
        <v>#DIV/0!</v>
      </c>
      <c r="X110" s="284" t="e">
        <f t="shared" si="50"/>
        <v>#DIV/0!</v>
      </c>
      <c r="Y110" s="284" t="e">
        <f t="shared" si="50"/>
        <v>#DIV/0!</v>
      </c>
      <c r="Z110" s="284" t="e">
        <f t="shared" si="50"/>
        <v>#DIV/0!</v>
      </c>
      <c r="AA110" s="284" t="e">
        <f t="shared" si="50"/>
        <v>#DIV/0!</v>
      </c>
      <c r="AB110" s="284" t="e">
        <f t="shared" si="50"/>
        <v>#DIV/0!</v>
      </c>
      <c r="AC110" s="284" t="e">
        <f t="shared" si="50"/>
        <v>#DIV/0!</v>
      </c>
      <c r="AD110" s="284" t="e">
        <f t="shared" si="50"/>
        <v>#DIV/0!</v>
      </c>
      <c r="AE110" s="284" t="e">
        <f t="shared" si="50"/>
        <v>#DIV/0!</v>
      </c>
      <c r="AF110" s="284" t="e">
        <f t="shared" si="50"/>
        <v>#DIV/0!</v>
      </c>
    </row>
    <row r="111" spans="1:32" x14ac:dyDescent="0.45">
      <c r="A111" s="292" t="s">
        <v>209</v>
      </c>
      <c r="B111" s="354"/>
      <c r="C111" s="284" t="e">
        <f t="shared" ref="C111:AF111" si="51">IF(AND(C$58=$I$45,$I$45&lt;&gt;0,$J$45="Sale"),-SUM(C109:C110),IF(C$58=$V$35,-SUM(C109:C110),MIN(C90,-SUM(C109:C110))))</f>
        <v>#DIV/0!</v>
      </c>
      <c r="D111" s="284" t="e">
        <f t="shared" si="51"/>
        <v>#DIV/0!</v>
      </c>
      <c r="E111" s="284" t="e">
        <f t="shared" si="51"/>
        <v>#DIV/0!</v>
      </c>
      <c r="F111" s="284" t="e">
        <f t="shared" si="51"/>
        <v>#DIV/0!</v>
      </c>
      <c r="G111" s="284" t="e">
        <f t="shared" si="51"/>
        <v>#DIV/0!</v>
      </c>
      <c r="H111" s="284" t="e">
        <f t="shared" si="51"/>
        <v>#DIV/0!</v>
      </c>
      <c r="I111" s="284" t="e">
        <f t="shared" si="51"/>
        <v>#DIV/0!</v>
      </c>
      <c r="J111" s="284" t="e">
        <f t="shared" si="51"/>
        <v>#DIV/0!</v>
      </c>
      <c r="K111" s="284" t="e">
        <f t="shared" si="51"/>
        <v>#DIV/0!</v>
      </c>
      <c r="L111" s="284" t="e">
        <f t="shared" si="51"/>
        <v>#DIV/0!</v>
      </c>
      <c r="M111" s="284" t="e">
        <f t="shared" si="51"/>
        <v>#DIV/0!</v>
      </c>
      <c r="N111" s="284" t="e">
        <f t="shared" si="51"/>
        <v>#DIV/0!</v>
      </c>
      <c r="O111" s="284" t="e">
        <f t="shared" si="51"/>
        <v>#DIV/0!</v>
      </c>
      <c r="P111" s="284" t="e">
        <f t="shared" si="51"/>
        <v>#DIV/0!</v>
      </c>
      <c r="Q111" s="284" t="e">
        <f t="shared" si="51"/>
        <v>#DIV/0!</v>
      </c>
      <c r="R111" s="284" t="e">
        <f t="shared" si="51"/>
        <v>#DIV/0!</v>
      </c>
      <c r="S111" s="284" t="e">
        <f t="shared" si="51"/>
        <v>#DIV/0!</v>
      </c>
      <c r="T111" s="284" t="e">
        <f t="shared" si="51"/>
        <v>#DIV/0!</v>
      </c>
      <c r="U111" s="284" t="e">
        <f t="shared" si="51"/>
        <v>#DIV/0!</v>
      </c>
      <c r="V111" s="284" t="e">
        <f t="shared" si="51"/>
        <v>#DIV/0!</v>
      </c>
      <c r="W111" s="284" t="e">
        <f t="shared" si="51"/>
        <v>#DIV/0!</v>
      </c>
      <c r="X111" s="284" t="e">
        <f t="shared" si="51"/>
        <v>#DIV/0!</v>
      </c>
      <c r="Y111" s="284" t="e">
        <f t="shared" si="51"/>
        <v>#DIV/0!</v>
      </c>
      <c r="Z111" s="284" t="e">
        <f t="shared" si="51"/>
        <v>#DIV/0!</v>
      </c>
      <c r="AA111" s="284" t="e">
        <f t="shared" si="51"/>
        <v>#DIV/0!</v>
      </c>
      <c r="AB111" s="284" t="e">
        <f t="shared" si="51"/>
        <v>#DIV/0!</v>
      </c>
      <c r="AC111" s="284" t="e">
        <f t="shared" si="51"/>
        <v>#DIV/0!</v>
      </c>
      <c r="AD111" s="284" t="e">
        <f t="shared" si="51"/>
        <v>#DIV/0!</v>
      </c>
      <c r="AE111" s="284" t="e">
        <f t="shared" si="51"/>
        <v>#DIV/0!</v>
      </c>
      <c r="AF111" s="284" t="e">
        <f t="shared" si="51"/>
        <v>#DIV/0!</v>
      </c>
    </row>
    <row r="112" spans="1:32" x14ac:dyDescent="0.45">
      <c r="A112" s="292" t="s">
        <v>210</v>
      </c>
      <c r="B112" s="354"/>
      <c r="C112" s="284" t="e">
        <f t="shared" ref="C112:AF112" si="52">SUM(C109:C111)</f>
        <v>#DIV/0!</v>
      </c>
      <c r="D112" s="284" t="e">
        <f t="shared" si="52"/>
        <v>#DIV/0!</v>
      </c>
      <c r="E112" s="284" t="e">
        <f t="shared" si="52"/>
        <v>#DIV/0!</v>
      </c>
      <c r="F112" s="284" t="e">
        <f t="shared" si="52"/>
        <v>#DIV/0!</v>
      </c>
      <c r="G112" s="284" t="e">
        <f t="shared" si="52"/>
        <v>#DIV/0!</v>
      </c>
      <c r="H112" s="284" t="e">
        <f t="shared" si="52"/>
        <v>#DIV/0!</v>
      </c>
      <c r="I112" s="284" t="e">
        <f t="shared" si="52"/>
        <v>#DIV/0!</v>
      </c>
      <c r="J112" s="284" t="e">
        <f t="shared" si="52"/>
        <v>#DIV/0!</v>
      </c>
      <c r="K112" s="284" t="e">
        <f t="shared" si="52"/>
        <v>#DIV/0!</v>
      </c>
      <c r="L112" s="284" t="e">
        <f t="shared" si="52"/>
        <v>#DIV/0!</v>
      </c>
      <c r="M112" s="284" t="e">
        <f t="shared" si="52"/>
        <v>#DIV/0!</v>
      </c>
      <c r="N112" s="284" t="e">
        <f t="shared" si="52"/>
        <v>#DIV/0!</v>
      </c>
      <c r="O112" s="284" t="e">
        <f t="shared" si="52"/>
        <v>#DIV/0!</v>
      </c>
      <c r="P112" s="284" t="e">
        <f t="shared" si="52"/>
        <v>#DIV/0!</v>
      </c>
      <c r="Q112" s="284" t="e">
        <f t="shared" si="52"/>
        <v>#DIV/0!</v>
      </c>
      <c r="R112" s="284" t="e">
        <f t="shared" si="52"/>
        <v>#DIV/0!</v>
      </c>
      <c r="S112" s="284" t="e">
        <f t="shared" si="52"/>
        <v>#DIV/0!</v>
      </c>
      <c r="T112" s="284" t="e">
        <f t="shared" si="52"/>
        <v>#DIV/0!</v>
      </c>
      <c r="U112" s="284" t="e">
        <f t="shared" si="52"/>
        <v>#DIV/0!</v>
      </c>
      <c r="V112" s="284" t="e">
        <f t="shared" si="52"/>
        <v>#DIV/0!</v>
      </c>
      <c r="W112" s="284" t="e">
        <f t="shared" si="52"/>
        <v>#DIV/0!</v>
      </c>
      <c r="X112" s="284" t="e">
        <f t="shared" si="52"/>
        <v>#DIV/0!</v>
      </c>
      <c r="Y112" s="284" t="e">
        <f t="shared" si="52"/>
        <v>#DIV/0!</v>
      </c>
      <c r="Z112" s="284" t="e">
        <f t="shared" si="52"/>
        <v>#DIV/0!</v>
      </c>
      <c r="AA112" s="284" t="e">
        <f t="shared" si="52"/>
        <v>#DIV/0!</v>
      </c>
      <c r="AB112" s="284" t="e">
        <f t="shared" si="52"/>
        <v>#DIV/0!</v>
      </c>
      <c r="AC112" s="284" t="e">
        <f t="shared" si="52"/>
        <v>#DIV/0!</v>
      </c>
      <c r="AD112" s="284" t="e">
        <f t="shared" si="52"/>
        <v>#DIV/0!</v>
      </c>
      <c r="AE112" s="284" t="e">
        <f t="shared" si="52"/>
        <v>#DIV/0!</v>
      </c>
      <c r="AF112" s="284" t="e">
        <f t="shared" si="52"/>
        <v>#DIV/0!</v>
      </c>
    </row>
    <row r="113" spans="1:34" x14ac:dyDescent="0.45">
      <c r="A113" s="292" t="s">
        <v>211</v>
      </c>
      <c r="B113" s="354">
        <f>B109</f>
        <v>0</v>
      </c>
      <c r="C113" s="284" t="e">
        <f>C111</f>
        <v>#DIV/0!</v>
      </c>
      <c r="D113" s="284" t="e">
        <f t="shared" ref="D113:AF113" si="53">D111</f>
        <v>#DIV/0!</v>
      </c>
      <c r="E113" s="284" t="e">
        <f t="shared" si="53"/>
        <v>#DIV/0!</v>
      </c>
      <c r="F113" s="284" t="e">
        <f t="shared" si="53"/>
        <v>#DIV/0!</v>
      </c>
      <c r="G113" s="284" t="e">
        <f t="shared" si="53"/>
        <v>#DIV/0!</v>
      </c>
      <c r="H113" s="284" t="e">
        <f t="shared" si="53"/>
        <v>#DIV/0!</v>
      </c>
      <c r="I113" s="284" t="e">
        <f t="shared" si="53"/>
        <v>#DIV/0!</v>
      </c>
      <c r="J113" s="284" t="e">
        <f t="shared" si="53"/>
        <v>#DIV/0!</v>
      </c>
      <c r="K113" s="284" t="e">
        <f t="shared" si="53"/>
        <v>#DIV/0!</v>
      </c>
      <c r="L113" s="284" t="e">
        <f t="shared" si="53"/>
        <v>#DIV/0!</v>
      </c>
      <c r="M113" s="284" t="e">
        <f t="shared" si="53"/>
        <v>#DIV/0!</v>
      </c>
      <c r="N113" s="284" t="e">
        <f t="shared" si="53"/>
        <v>#DIV/0!</v>
      </c>
      <c r="O113" s="284" t="e">
        <f t="shared" si="53"/>
        <v>#DIV/0!</v>
      </c>
      <c r="P113" s="284" t="e">
        <f t="shared" si="53"/>
        <v>#DIV/0!</v>
      </c>
      <c r="Q113" s="284" t="e">
        <f t="shared" si="53"/>
        <v>#DIV/0!</v>
      </c>
      <c r="R113" s="284" t="e">
        <f t="shared" si="53"/>
        <v>#DIV/0!</v>
      </c>
      <c r="S113" s="284" t="e">
        <f t="shared" si="53"/>
        <v>#DIV/0!</v>
      </c>
      <c r="T113" s="284" t="e">
        <f t="shared" si="53"/>
        <v>#DIV/0!</v>
      </c>
      <c r="U113" s="284" t="e">
        <f t="shared" si="53"/>
        <v>#DIV/0!</v>
      </c>
      <c r="V113" s="284" t="e">
        <f t="shared" si="53"/>
        <v>#DIV/0!</v>
      </c>
      <c r="W113" s="284" t="e">
        <f t="shared" si="53"/>
        <v>#DIV/0!</v>
      </c>
      <c r="X113" s="284" t="e">
        <f t="shared" si="53"/>
        <v>#DIV/0!</v>
      </c>
      <c r="Y113" s="284" t="e">
        <f t="shared" si="53"/>
        <v>#DIV/0!</v>
      </c>
      <c r="Z113" s="284" t="e">
        <f t="shared" si="53"/>
        <v>#DIV/0!</v>
      </c>
      <c r="AA113" s="284" t="e">
        <f t="shared" si="53"/>
        <v>#DIV/0!</v>
      </c>
      <c r="AB113" s="284" t="e">
        <f t="shared" si="53"/>
        <v>#DIV/0!</v>
      </c>
      <c r="AC113" s="284" t="e">
        <f t="shared" si="53"/>
        <v>#DIV/0!</v>
      </c>
      <c r="AD113" s="284" t="e">
        <f t="shared" si="53"/>
        <v>#DIV/0!</v>
      </c>
      <c r="AE113" s="284" t="e">
        <f t="shared" si="53"/>
        <v>#DIV/0!</v>
      </c>
      <c r="AF113" s="284" t="e">
        <f t="shared" si="53"/>
        <v>#DIV/0!</v>
      </c>
    </row>
    <row r="114" spans="1:34" ht="14.65" thickBot="1" x14ac:dyDescent="0.5">
      <c r="A114" s="747" t="s">
        <v>212</v>
      </c>
      <c r="B114" s="748" t="e">
        <f ca="1">IRR(OFFSET(B113,0,0,1,IF(J45="Sale",I45+1,V35+1)))</f>
        <v>#VALUE!</v>
      </c>
      <c r="C114" s="355"/>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row>
    <row r="115" spans="1:34" ht="14.65" thickBot="1" x14ac:dyDescent="0.5">
      <c r="A115" s="509"/>
      <c r="B115" s="509"/>
      <c r="C115" s="509"/>
      <c r="D115" s="509"/>
      <c r="E115" s="509"/>
      <c r="F115" s="509"/>
      <c r="G115" s="509"/>
      <c r="H115" s="509"/>
      <c r="I115" s="509"/>
      <c r="J115" s="509"/>
      <c r="K115" s="509"/>
      <c r="L115" s="509"/>
      <c r="M115" s="509"/>
      <c r="N115" s="509"/>
      <c r="O115" s="509"/>
      <c r="P115" s="509"/>
      <c r="Q115" s="509"/>
      <c r="R115" s="509"/>
      <c r="S115" s="509"/>
      <c r="T115" s="509"/>
      <c r="U115" s="509"/>
      <c r="V115" s="509"/>
      <c r="W115" s="509"/>
      <c r="X115" s="509"/>
      <c r="Y115" s="509"/>
      <c r="Z115" s="509"/>
      <c r="AA115" s="509"/>
      <c r="AB115" s="509"/>
      <c r="AC115" s="509"/>
      <c r="AD115" s="509"/>
      <c r="AE115" s="509"/>
      <c r="AF115" s="509"/>
    </row>
    <row r="116" spans="1:34" x14ac:dyDescent="0.45">
      <c r="A116" s="361" t="s">
        <v>215</v>
      </c>
      <c r="B116" s="362">
        <f>'Fin. Sources and Performance'!B46</f>
        <v>0</v>
      </c>
      <c r="C116" s="363">
        <f t="shared" ref="C116:AF116" si="54">B116-C78</f>
        <v>0</v>
      </c>
      <c r="D116" s="363">
        <f t="shared" si="54"/>
        <v>0</v>
      </c>
      <c r="E116" s="363">
        <f t="shared" si="54"/>
        <v>0</v>
      </c>
      <c r="F116" s="363">
        <f t="shared" si="54"/>
        <v>0</v>
      </c>
      <c r="G116" s="363">
        <f t="shared" si="54"/>
        <v>0</v>
      </c>
      <c r="H116" s="363">
        <f t="shared" si="54"/>
        <v>0</v>
      </c>
      <c r="I116" s="363">
        <f t="shared" si="54"/>
        <v>0</v>
      </c>
      <c r="J116" s="363">
        <f t="shared" si="54"/>
        <v>0</v>
      </c>
      <c r="K116" s="363">
        <f t="shared" si="54"/>
        <v>0</v>
      </c>
      <c r="L116" s="363">
        <f t="shared" si="54"/>
        <v>0</v>
      </c>
      <c r="M116" s="363">
        <f t="shared" si="54"/>
        <v>0</v>
      </c>
      <c r="N116" s="363">
        <f t="shared" si="54"/>
        <v>0</v>
      </c>
      <c r="O116" s="363">
        <f t="shared" si="54"/>
        <v>0</v>
      </c>
      <c r="P116" s="363">
        <f t="shared" si="54"/>
        <v>0</v>
      </c>
      <c r="Q116" s="363">
        <f t="shared" si="54"/>
        <v>0</v>
      </c>
      <c r="R116" s="363">
        <f t="shared" si="54"/>
        <v>0</v>
      </c>
      <c r="S116" s="363">
        <f t="shared" si="54"/>
        <v>0</v>
      </c>
      <c r="T116" s="363">
        <f t="shared" si="54"/>
        <v>0</v>
      </c>
      <c r="U116" s="363">
        <f t="shared" si="54"/>
        <v>0</v>
      </c>
      <c r="V116" s="363">
        <f t="shared" si="54"/>
        <v>0</v>
      </c>
      <c r="W116" s="363">
        <f t="shared" si="54"/>
        <v>0</v>
      </c>
      <c r="X116" s="363">
        <f t="shared" si="54"/>
        <v>0</v>
      </c>
      <c r="Y116" s="363">
        <f t="shared" si="54"/>
        <v>0</v>
      </c>
      <c r="Z116" s="363">
        <f t="shared" si="54"/>
        <v>0</v>
      </c>
      <c r="AA116" s="363">
        <f t="shared" si="54"/>
        <v>0</v>
      </c>
      <c r="AB116" s="363">
        <f t="shared" si="54"/>
        <v>0</v>
      </c>
      <c r="AC116" s="363">
        <f t="shared" si="54"/>
        <v>0</v>
      </c>
      <c r="AD116" s="363">
        <f t="shared" si="54"/>
        <v>0</v>
      </c>
      <c r="AE116" s="363">
        <f t="shared" si="54"/>
        <v>0</v>
      </c>
      <c r="AF116" s="364">
        <f t="shared" si="54"/>
        <v>0</v>
      </c>
    </row>
    <row r="117" spans="1:34" x14ac:dyDescent="0.45">
      <c r="A117" s="281" t="str">
        <f>_xlfn.CONCAT(A81," Balance")</f>
        <v xml:space="preserve"> Balance</v>
      </c>
      <c r="B117" s="365">
        <f>J20</f>
        <v>0</v>
      </c>
      <c r="C117" s="357">
        <f>IF(OR(B117=0,C$58&gt;$L20),0,(B117-C81)*(1+$K20))</f>
        <v>0</v>
      </c>
      <c r="D117" s="357">
        <f t="shared" ref="D117:AF117" si="55">IF(OR(C117=0,D$58&gt;$L20),0,(C117-D81)*(1+$K20))</f>
        <v>0</v>
      </c>
      <c r="E117" s="357">
        <f t="shared" si="55"/>
        <v>0</v>
      </c>
      <c r="F117" s="357">
        <f t="shared" si="55"/>
        <v>0</v>
      </c>
      <c r="G117" s="357">
        <f t="shared" si="55"/>
        <v>0</v>
      </c>
      <c r="H117" s="357">
        <f t="shared" si="55"/>
        <v>0</v>
      </c>
      <c r="I117" s="357">
        <f t="shared" si="55"/>
        <v>0</v>
      </c>
      <c r="J117" s="357">
        <f t="shared" si="55"/>
        <v>0</v>
      </c>
      <c r="K117" s="357">
        <f t="shared" si="55"/>
        <v>0</v>
      </c>
      <c r="L117" s="357">
        <f t="shared" si="55"/>
        <v>0</v>
      </c>
      <c r="M117" s="357">
        <f t="shared" si="55"/>
        <v>0</v>
      </c>
      <c r="N117" s="357">
        <f t="shared" si="55"/>
        <v>0</v>
      </c>
      <c r="O117" s="357">
        <f t="shared" si="55"/>
        <v>0</v>
      </c>
      <c r="P117" s="357">
        <f t="shared" si="55"/>
        <v>0</v>
      </c>
      <c r="Q117" s="357">
        <f t="shared" si="55"/>
        <v>0</v>
      </c>
      <c r="R117" s="357">
        <f t="shared" si="55"/>
        <v>0</v>
      </c>
      <c r="S117" s="357">
        <f t="shared" si="55"/>
        <v>0</v>
      </c>
      <c r="T117" s="357">
        <f t="shared" si="55"/>
        <v>0</v>
      </c>
      <c r="U117" s="357">
        <f t="shared" si="55"/>
        <v>0</v>
      </c>
      <c r="V117" s="357">
        <f t="shared" si="55"/>
        <v>0</v>
      </c>
      <c r="W117" s="357">
        <f t="shared" si="55"/>
        <v>0</v>
      </c>
      <c r="X117" s="357">
        <f t="shared" si="55"/>
        <v>0</v>
      </c>
      <c r="Y117" s="357">
        <f t="shared" si="55"/>
        <v>0</v>
      </c>
      <c r="Z117" s="357">
        <f t="shared" si="55"/>
        <v>0</v>
      </c>
      <c r="AA117" s="357">
        <f t="shared" si="55"/>
        <v>0</v>
      </c>
      <c r="AB117" s="357">
        <f t="shared" si="55"/>
        <v>0</v>
      </c>
      <c r="AC117" s="357">
        <f t="shared" si="55"/>
        <v>0</v>
      </c>
      <c r="AD117" s="357">
        <f t="shared" si="55"/>
        <v>0</v>
      </c>
      <c r="AE117" s="357">
        <f t="shared" si="55"/>
        <v>0</v>
      </c>
      <c r="AF117" s="366">
        <f t="shared" si="55"/>
        <v>0</v>
      </c>
    </row>
    <row r="118" spans="1:34" x14ac:dyDescent="0.45">
      <c r="A118" s="281" t="str">
        <f>_xlfn.CONCAT(A82," Balance")</f>
        <v xml:space="preserve"> Balance</v>
      </c>
      <c r="B118" s="365">
        <f>J21</f>
        <v>0</v>
      </c>
      <c r="C118" s="357">
        <f t="shared" ref="C118:R120" si="56">IF(OR(B118=0,C$58&gt;$L21),0,(B118-C82)*(1+$K21))</f>
        <v>0</v>
      </c>
      <c r="D118" s="357">
        <f t="shared" ref="D118:AF118" si="57">IF(OR(C118=0,D$58&gt;$L21),0,(C118-D82)*(1+$K21))</f>
        <v>0</v>
      </c>
      <c r="E118" s="357">
        <f t="shared" si="57"/>
        <v>0</v>
      </c>
      <c r="F118" s="357">
        <f t="shared" si="57"/>
        <v>0</v>
      </c>
      <c r="G118" s="357">
        <f t="shared" si="57"/>
        <v>0</v>
      </c>
      <c r="H118" s="357">
        <f t="shared" si="57"/>
        <v>0</v>
      </c>
      <c r="I118" s="357">
        <f t="shared" si="57"/>
        <v>0</v>
      </c>
      <c r="J118" s="357">
        <f t="shared" si="57"/>
        <v>0</v>
      </c>
      <c r="K118" s="357">
        <f t="shared" si="57"/>
        <v>0</v>
      </c>
      <c r="L118" s="357">
        <f t="shared" si="57"/>
        <v>0</v>
      </c>
      <c r="M118" s="357">
        <f t="shared" si="57"/>
        <v>0</v>
      </c>
      <c r="N118" s="357">
        <f t="shared" si="57"/>
        <v>0</v>
      </c>
      <c r="O118" s="357">
        <f t="shared" si="57"/>
        <v>0</v>
      </c>
      <c r="P118" s="357">
        <f t="shared" si="57"/>
        <v>0</v>
      </c>
      <c r="Q118" s="357">
        <f t="shared" si="57"/>
        <v>0</v>
      </c>
      <c r="R118" s="357">
        <f t="shared" si="57"/>
        <v>0</v>
      </c>
      <c r="S118" s="357">
        <f t="shared" si="57"/>
        <v>0</v>
      </c>
      <c r="T118" s="357">
        <f t="shared" si="57"/>
        <v>0</v>
      </c>
      <c r="U118" s="357">
        <f t="shared" si="57"/>
        <v>0</v>
      </c>
      <c r="V118" s="357">
        <f t="shared" si="57"/>
        <v>0</v>
      </c>
      <c r="W118" s="357">
        <f t="shared" si="57"/>
        <v>0</v>
      </c>
      <c r="X118" s="357">
        <f t="shared" si="57"/>
        <v>0</v>
      </c>
      <c r="Y118" s="357">
        <f t="shared" si="57"/>
        <v>0</v>
      </c>
      <c r="Z118" s="357">
        <f t="shared" si="57"/>
        <v>0</v>
      </c>
      <c r="AA118" s="357">
        <f t="shared" si="57"/>
        <v>0</v>
      </c>
      <c r="AB118" s="357">
        <f t="shared" si="57"/>
        <v>0</v>
      </c>
      <c r="AC118" s="357">
        <f t="shared" si="57"/>
        <v>0</v>
      </c>
      <c r="AD118" s="357">
        <f t="shared" si="57"/>
        <v>0</v>
      </c>
      <c r="AE118" s="357">
        <f t="shared" si="57"/>
        <v>0</v>
      </c>
      <c r="AF118" s="366">
        <f t="shared" si="57"/>
        <v>0</v>
      </c>
    </row>
    <row r="119" spans="1:34" x14ac:dyDescent="0.45">
      <c r="A119" s="281" t="str">
        <f>_xlfn.CONCAT(A83," Balance")</f>
        <v xml:space="preserve"> Balance</v>
      </c>
      <c r="B119" s="365">
        <f>J22</f>
        <v>0</v>
      </c>
      <c r="C119" s="357">
        <f t="shared" si="56"/>
        <v>0</v>
      </c>
      <c r="D119" s="357">
        <f t="shared" ref="D119:AF119" si="58">IF(OR(C119=0,D$58&gt;$L22),0,(C119-D83)*(1+$K22))</f>
        <v>0</v>
      </c>
      <c r="E119" s="357">
        <f t="shared" si="58"/>
        <v>0</v>
      </c>
      <c r="F119" s="357">
        <f t="shared" si="58"/>
        <v>0</v>
      </c>
      <c r="G119" s="357">
        <f t="shared" si="58"/>
        <v>0</v>
      </c>
      <c r="H119" s="357">
        <f t="shared" si="58"/>
        <v>0</v>
      </c>
      <c r="I119" s="357">
        <f t="shared" si="58"/>
        <v>0</v>
      </c>
      <c r="J119" s="357">
        <f t="shared" si="58"/>
        <v>0</v>
      </c>
      <c r="K119" s="357">
        <f t="shared" si="58"/>
        <v>0</v>
      </c>
      <c r="L119" s="357">
        <f t="shared" si="58"/>
        <v>0</v>
      </c>
      <c r="M119" s="357">
        <f t="shared" si="58"/>
        <v>0</v>
      </c>
      <c r="N119" s="357">
        <f t="shared" si="58"/>
        <v>0</v>
      </c>
      <c r="O119" s="357">
        <f t="shared" si="58"/>
        <v>0</v>
      </c>
      <c r="P119" s="357">
        <f t="shared" si="58"/>
        <v>0</v>
      </c>
      <c r="Q119" s="357">
        <f t="shared" si="58"/>
        <v>0</v>
      </c>
      <c r="R119" s="357">
        <f t="shared" si="58"/>
        <v>0</v>
      </c>
      <c r="S119" s="357">
        <f t="shared" si="58"/>
        <v>0</v>
      </c>
      <c r="T119" s="357">
        <f t="shared" si="58"/>
        <v>0</v>
      </c>
      <c r="U119" s="357">
        <f t="shared" si="58"/>
        <v>0</v>
      </c>
      <c r="V119" s="357">
        <f t="shared" si="58"/>
        <v>0</v>
      </c>
      <c r="W119" s="357">
        <f t="shared" si="58"/>
        <v>0</v>
      </c>
      <c r="X119" s="357">
        <f t="shared" si="58"/>
        <v>0</v>
      </c>
      <c r="Y119" s="357">
        <f t="shared" si="58"/>
        <v>0</v>
      </c>
      <c r="Z119" s="357">
        <f t="shared" si="58"/>
        <v>0</v>
      </c>
      <c r="AA119" s="357">
        <f t="shared" si="58"/>
        <v>0</v>
      </c>
      <c r="AB119" s="357">
        <f t="shared" si="58"/>
        <v>0</v>
      </c>
      <c r="AC119" s="357">
        <f t="shared" si="58"/>
        <v>0</v>
      </c>
      <c r="AD119" s="357">
        <f t="shared" si="58"/>
        <v>0</v>
      </c>
      <c r="AE119" s="357">
        <f t="shared" si="58"/>
        <v>0</v>
      </c>
      <c r="AF119" s="366">
        <f t="shared" si="58"/>
        <v>0</v>
      </c>
    </row>
    <row r="120" spans="1:34" x14ac:dyDescent="0.45">
      <c r="A120" s="286" t="str">
        <f>_xlfn.CONCAT(A84," Balance")</f>
        <v xml:space="preserve"> Balance</v>
      </c>
      <c r="B120" s="358">
        <f>J23</f>
        <v>0</v>
      </c>
      <c r="C120" s="359">
        <f t="shared" si="56"/>
        <v>0</v>
      </c>
      <c r="D120" s="359">
        <f t="shared" ref="D120:AF120" si="59">IF(OR(C120=0,D$58&gt;$L23),0,(C120-D84)*(1+$K23))</f>
        <v>0</v>
      </c>
      <c r="E120" s="359">
        <f t="shared" si="59"/>
        <v>0</v>
      </c>
      <c r="F120" s="359">
        <f t="shared" si="59"/>
        <v>0</v>
      </c>
      <c r="G120" s="359">
        <f t="shared" si="59"/>
        <v>0</v>
      </c>
      <c r="H120" s="359">
        <f t="shared" si="59"/>
        <v>0</v>
      </c>
      <c r="I120" s="359">
        <f t="shared" si="59"/>
        <v>0</v>
      </c>
      <c r="J120" s="359">
        <f t="shared" si="59"/>
        <v>0</v>
      </c>
      <c r="K120" s="359">
        <f t="shared" si="59"/>
        <v>0</v>
      </c>
      <c r="L120" s="359">
        <f t="shared" si="59"/>
        <v>0</v>
      </c>
      <c r="M120" s="359">
        <f t="shared" si="59"/>
        <v>0</v>
      </c>
      <c r="N120" s="359">
        <f t="shared" si="59"/>
        <v>0</v>
      </c>
      <c r="O120" s="359">
        <f t="shared" si="59"/>
        <v>0</v>
      </c>
      <c r="P120" s="359">
        <f t="shared" si="59"/>
        <v>0</v>
      </c>
      <c r="Q120" s="359">
        <f t="shared" si="59"/>
        <v>0</v>
      </c>
      <c r="R120" s="359">
        <f t="shared" si="59"/>
        <v>0</v>
      </c>
      <c r="S120" s="359">
        <f t="shared" si="59"/>
        <v>0</v>
      </c>
      <c r="T120" s="359">
        <f t="shared" si="59"/>
        <v>0</v>
      </c>
      <c r="U120" s="359">
        <f t="shared" si="59"/>
        <v>0</v>
      </c>
      <c r="V120" s="359">
        <f t="shared" si="59"/>
        <v>0</v>
      </c>
      <c r="W120" s="359">
        <f t="shared" si="59"/>
        <v>0</v>
      </c>
      <c r="X120" s="359">
        <f t="shared" si="59"/>
        <v>0</v>
      </c>
      <c r="Y120" s="359">
        <f t="shared" si="59"/>
        <v>0</v>
      </c>
      <c r="Z120" s="359">
        <f t="shared" si="59"/>
        <v>0</v>
      </c>
      <c r="AA120" s="359">
        <f t="shared" si="59"/>
        <v>0</v>
      </c>
      <c r="AB120" s="359">
        <f t="shared" si="59"/>
        <v>0</v>
      </c>
      <c r="AC120" s="359">
        <f t="shared" si="59"/>
        <v>0</v>
      </c>
      <c r="AD120" s="359">
        <f t="shared" si="59"/>
        <v>0</v>
      </c>
      <c r="AE120" s="359">
        <f t="shared" si="59"/>
        <v>0</v>
      </c>
      <c r="AF120" s="373">
        <f t="shared" si="59"/>
        <v>0</v>
      </c>
    </row>
    <row r="121" spans="1:34" ht="14.65" thickBot="1" x14ac:dyDescent="0.5">
      <c r="A121" s="367" t="str">
        <f>_xlfn.CONCAT(B85," Balance")</f>
        <v>Total Soft Debt Service Balance</v>
      </c>
      <c r="B121" s="368">
        <f>SUM(B116:B120)</f>
        <v>0</v>
      </c>
      <c r="C121" s="369">
        <f t="shared" ref="C121:K121" si="60">SUM(C116:C120)</f>
        <v>0</v>
      </c>
      <c r="D121" s="369">
        <f t="shared" si="60"/>
        <v>0</v>
      </c>
      <c r="E121" s="369">
        <f t="shared" si="60"/>
        <v>0</v>
      </c>
      <c r="F121" s="369">
        <f t="shared" si="60"/>
        <v>0</v>
      </c>
      <c r="G121" s="369">
        <f t="shared" si="60"/>
        <v>0</v>
      </c>
      <c r="H121" s="369">
        <f t="shared" si="60"/>
        <v>0</v>
      </c>
      <c r="I121" s="369">
        <f t="shared" si="60"/>
        <v>0</v>
      </c>
      <c r="J121" s="369">
        <f t="shared" si="60"/>
        <v>0</v>
      </c>
      <c r="K121" s="369">
        <f t="shared" si="60"/>
        <v>0</v>
      </c>
      <c r="L121" s="369">
        <f>SUM(L116:L120)</f>
        <v>0</v>
      </c>
      <c r="M121" s="369">
        <f t="shared" ref="M121:AF121" si="61">SUM(M116:M120)</f>
        <v>0</v>
      </c>
      <c r="N121" s="369">
        <f t="shared" si="61"/>
        <v>0</v>
      </c>
      <c r="O121" s="369">
        <f t="shared" si="61"/>
        <v>0</v>
      </c>
      <c r="P121" s="369">
        <f t="shared" si="61"/>
        <v>0</v>
      </c>
      <c r="Q121" s="369">
        <f t="shared" si="61"/>
        <v>0</v>
      </c>
      <c r="R121" s="369">
        <f t="shared" si="61"/>
        <v>0</v>
      </c>
      <c r="S121" s="369">
        <f t="shared" si="61"/>
        <v>0</v>
      </c>
      <c r="T121" s="369">
        <f t="shared" si="61"/>
        <v>0</v>
      </c>
      <c r="U121" s="369">
        <f t="shared" si="61"/>
        <v>0</v>
      </c>
      <c r="V121" s="369">
        <f t="shared" si="61"/>
        <v>0</v>
      </c>
      <c r="W121" s="369">
        <f t="shared" si="61"/>
        <v>0</v>
      </c>
      <c r="X121" s="369">
        <f t="shared" si="61"/>
        <v>0</v>
      </c>
      <c r="Y121" s="369">
        <f t="shared" si="61"/>
        <v>0</v>
      </c>
      <c r="Z121" s="369">
        <f t="shared" si="61"/>
        <v>0</v>
      </c>
      <c r="AA121" s="369">
        <f t="shared" si="61"/>
        <v>0</v>
      </c>
      <c r="AB121" s="369">
        <f t="shared" si="61"/>
        <v>0</v>
      </c>
      <c r="AC121" s="369">
        <f t="shared" si="61"/>
        <v>0</v>
      </c>
      <c r="AD121" s="369">
        <f t="shared" si="61"/>
        <v>0</v>
      </c>
      <c r="AE121" s="369">
        <f t="shared" si="61"/>
        <v>0</v>
      </c>
      <c r="AF121" s="360">
        <f t="shared" si="61"/>
        <v>0</v>
      </c>
    </row>
    <row r="122" spans="1:34" ht="14.65" thickBot="1" x14ac:dyDescent="0.5"/>
    <row r="123" spans="1:34" x14ac:dyDescent="0.45">
      <c r="A123" s="887" t="s">
        <v>216</v>
      </c>
      <c r="B123" s="888"/>
      <c r="C123" s="888"/>
      <c r="D123" s="888"/>
      <c r="E123" s="888"/>
      <c r="F123" s="889"/>
      <c r="H123" s="887" t="s">
        <v>217</v>
      </c>
      <c r="I123" s="888"/>
      <c r="J123" s="888"/>
      <c r="K123" s="888"/>
      <c r="L123" s="888"/>
      <c r="M123" s="889"/>
      <c r="N123" s="9"/>
      <c r="O123" s="887" t="s">
        <v>218</v>
      </c>
      <c r="P123" s="888"/>
      <c r="Q123" s="888"/>
      <c r="R123" s="888"/>
      <c r="S123" s="888"/>
      <c r="T123" s="889"/>
      <c r="V123" s="887" t="s">
        <v>219</v>
      </c>
      <c r="W123" s="888"/>
      <c r="X123" s="888"/>
      <c r="Y123" s="888"/>
      <c r="Z123" s="888"/>
      <c r="AA123" s="889"/>
      <c r="AC123" s="887" t="s">
        <v>220</v>
      </c>
      <c r="AD123" s="888"/>
      <c r="AE123" s="888"/>
      <c r="AF123" s="888"/>
      <c r="AG123" s="888"/>
      <c r="AH123" s="889"/>
    </row>
    <row r="124" spans="1:34" ht="14.65" thickBot="1" x14ac:dyDescent="0.5">
      <c r="A124" s="890"/>
      <c r="B124" s="891"/>
      <c r="C124" s="891"/>
      <c r="D124" s="892"/>
      <c r="E124" s="892"/>
      <c r="F124" s="893"/>
      <c r="H124" s="890"/>
      <c r="I124" s="891"/>
      <c r="J124" s="891"/>
      <c r="K124" s="892"/>
      <c r="L124" s="892"/>
      <c r="M124" s="893"/>
      <c r="N124" s="9"/>
      <c r="O124" s="890"/>
      <c r="P124" s="891"/>
      <c r="Q124" s="891"/>
      <c r="R124" s="892"/>
      <c r="S124" s="892"/>
      <c r="T124" s="893"/>
      <c r="V124" s="890"/>
      <c r="W124" s="891"/>
      <c r="X124" s="891"/>
      <c r="Y124" s="892"/>
      <c r="Z124" s="892"/>
      <c r="AA124" s="893"/>
      <c r="AC124" s="890"/>
      <c r="AD124" s="891"/>
      <c r="AE124" s="891"/>
      <c r="AF124" s="892"/>
      <c r="AG124" s="892"/>
      <c r="AH124" s="893"/>
    </row>
    <row r="125" spans="1:34" x14ac:dyDescent="0.45">
      <c r="A125" s="878" t="s">
        <v>221</v>
      </c>
      <c r="B125" s="879"/>
      <c r="C125" s="10">
        <f>J12</f>
        <v>0</v>
      </c>
      <c r="D125" s="266" t="e">
        <f>IF(D128="I/O",C125*C126,-PMT(C126/12,D126*D128,C125))</f>
        <v>#NUM!</v>
      </c>
      <c r="E125" s="882" t="s">
        <v>222</v>
      </c>
      <c r="F125" s="883"/>
      <c r="H125" s="878" t="s">
        <v>221</v>
      </c>
      <c r="I125" s="879"/>
      <c r="J125" s="10">
        <f>J13</f>
        <v>0</v>
      </c>
      <c r="K125" s="266" t="e">
        <f>IF(K128="I/O",(J125*(J126/12)),-PMT(J126/12,K126*K128,J125))</f>
        <v>#NUM!</v>
      </c>
      <c r="L125" s="882" t="s">
        <v>222</v>
      </c>
      <c r="M125" s="883"/>
      <c r="N125" s="9"/>
      <c r="O125" s="878" t="s">
        <v>221</v>
      </c>
      <c r="P125" s="879"/>
      <c r="Q125" s="10">
        <f>J14</f>
        <v>0</v>
      </c>
      <c r="R125" s="266" t="e">
        <f>IF(R128="I/O",(Q125*(Q126/12)),-PMT(Q126/12,R126*R128,Q125))</f>
        <v>#NUM!</v>
      </c>
      <c r="S125" s="882" t="s">
        <v>222</v>
      </c>
      <c r="T125" s="883"/>
      <c r="V125" s="878" t="s">
        <v>221</v>
      </c>
      <c r="W125" s="879"/>
      <c r="X125" s="10">
        <f>J15</f>
        <v>0</v>
      </c>
      <c r="Y125" s="271" t="e">
        <f>IF(Y128="I/O",(X125*(X126/12)),-PMT(X126/12,Y126*Y128,X125))</f>
        <v>#NUM!</v>
      </c>
      <c r="Z125" s="882" t="s">
        <v>222</v>
      </c>
      <c r="AA125" s="883"/>
      <c r="AC125" s="878" t="s">
        <v>221</v>
      </c>
      <c r="AD125" s="879"/>
      <c r="AE125" s="10" t="e">
        <f>MIN(V31,W31)</f>
        <v>#VALUE!</v>
      </c>
      <c r="AF125" s="266" t="e">
        <f>IF(AF128="I/O",(AE125*(AE126/12)),-PMT(AE126/12,AF126*AF128,AE125))</f>
        <v>#VALUE!</v>
      </c>
      <c r="AG125" s="882" t="s">
        <v>222</v>
      </c>
      <c r="AH125" s="883"/>
    </row>
    <row r="126" spans="1:34" x14ac:dyDescent="0.45">
      <c r="A126" s="878" t="s">
        <v>223</v>
      </c>
      <c r="B126" s="879"/>
      <c r="C126" s="12">
        <f>K12</f>
        <v>6.5000000000000002E-2</v>
      </c>
      <c r="D126" s="13">
        <v>12</v>
      </c>
      <c r="E126" s="884" t="s">
        <v>224</v>
      </c>
      <c r="F126" s="885"/>
      <c r="H126" s="878" t="s">
        <v>223</v>
      </c>
      <c r="I126" s="879"/>
      <c r="J126" s="12">
        <f>K13</f>
        <v>0</v>
      </c>
      <c r="K126" s="13">
        <v>12</v>
      </c>
      <c r="L126" s="884" t="s">
        <v>224</v>
      </c>
      <c r="M126" s="885"/>
      <c r="N126" s="9"/>
      <c r="O126" s="878" t="s">
        <v>223</v>
      </c>
      <c r="P126" s="879"/>
      <c r="Q126" s="12">
        <f>K14</f>
        <v>0</v>
      </c>
      <c r="R126" s="13">
        <v>12</v>
      </c>
      <c r="S126" s="884" t="s">
        <v>224</v>
      </c>
      <c r="T126" s="885"/>
      <c r="V126" s="878" t="s">
        <v>223</v>
      </c>
      <c r="W126" s="879"/>
      <c r="X126" s="12">
        <f>K15</f>
        <v>0</v>
      </c>
      <c r="Y126" s="13">
        <v>12</v>
      </c>
      <c r="Z126" s="884" t="s">
        <v>224</v>
      </c>
      <c r="AA126" s="885"/>
      <c r="AC126" s="878" t="s">
        <v>223</v>
      </c>
      <c r="AD126" s="879"/>
      <c r="AE126" s="12">
        <f>S28</f>
        <v>0.06</v>
      </c>
      <c r="AF126" s="13">
        <v>12</v>
      </c>
      <c r="AG126" s="884" t="s">
        <v>224</v>
      </c>
      <c r="AH126" s="885"/>
    </row>
    <row r="127" spans="1:34" x14ac:dyDescent="0.45">
      <c r="A127" s="878" t="s">
        <v>225</v>
      </c>
      <c r="B127" s="879"/>
      <c r="C127" s="10" cm="1">
        <f t="array" ref="C127">IF(D127&lt;&gt;D128,INDEX(C133:C612,D126*D127,1),0)</f>
        <v>0</v>
      </c>
      <c r="D127" s="13">
        <f>L12</f>
        <v>0</v>
      </c>
      <c r="E127" s="884" t="s">
        <v>226</v>
      </c>
      <c r="F127" s="885"/>
      <c r="H127" s="878" t="s">
        <v>225</v>
      </c>
      <c r="I127" s="879"/>
      <c r="J127" s="10" cm="1">
        <f t="array" ref="J127">IF(K127&lt;&gt;K128,INDEX(J133:J612,K126*K127,1),0)</f>
        <v>0</v>
      </c>
      <c r="K127" s="13">
        <f>L13</f>
        <v>0</v>
      </c>
      <c r="L127" s="884" t="s">
        <v>117</v>
      </c>
      <c r="M127" s="885"/>
      <c r="N127" s="9"/>
      <c r="O127" s="878" t="s">
        <v>225</v>
      </c>
      <c r="P127" s="879"/>
      <c r="Q127" s="10" cm="1">
        <f t="array" ref="Q127">IF(R127&lt;&gt;R128,INDEX(Q133:Q612,R126*R127,1),0)</f>
        <v>0</v>
      </c>
      <c r="R127" s="13">
        <f>L14</f>
        <v>0</v>
      </c>
      <c r="S127" s="884" t="s">
        <v>117</v>
      </c>
      <c r="T127" s="885"/>
      <c r="V127" s="878" t="s">
        <v>225</v>
      </c>
      <c r="W127" s="879"/>
      <c r="X127" s="10" cm="1">
        <f t="array" ref="X127">IF(Y127&lt;&gt;Y128,INDEX(X133:X612,Y126*Y127,1),0)</f>
        <v>0</v>
      </c>
      <c r="Y127" s="13">
        <f>L15</f>
        <v>0</v>
      </c>
      <c r="Z127" s="884" t="s">
        <v>117</v>
      </c>
      <c r="AA127" s="885"/>
      <c r="AC127" s="878" t="s">
        <v>225</v>
      </c>
      <c r="AD127" s="879"/>
      <c r="AE127" s="10" cm="1">
        <f t="array" ref="AE127">IF(AF127&lt;&gt;AF128,INDEX(AE133:AE612,AF126*AF127,1),0)</f>
        <v>0</v>
      </c>
      <c r="AF127" s="79">
        <f>V35-V18</f>
        <v>30</v>
      </c>
      <c r="AG127" s="884" t="s">
        <v>117</v>
      </c>
      <c r="AH127" s="885"/>
    </row>
    <row r="128" spans="1:34" x14ac:dyDescent="0.45">
      <c r="A128" s="878" t="s">
        <v>227</v>
      </c>
      <c r="B128" s="879"/>
      <c r="C128" s="10" t="e">
        <f>SUM(E133:(INDEX(E133:E612,D126*D127)))</f>
        <v>#NUM!</v>
      </c>
      <c r="D128" s="243">
        <f>M12</f>
        <v>0</v>
      </c>
      <c r="E128" s="880" t="s">
        <v>228</v>
      </c>
      <c r="F128" s="881"/>
      <c r="H128" s="878" t="s">
        <v>227</v>
      </c>
      <c r="I128" s="879"/>
      <c r="J128" s="10" t="e">
        <f>SUM(L133:(INDEX(L133:L612,K126*K127)))</f>
        <v>#NUM!</v>
      </c>
      <c r="K128" s="243">
        <f>M13</f>
        <v>0</v>
      </c>
      <c r="L128" s="880" t="s">
        <v>228</v>
      </c>
      <c r="M128" s="881"/>
      <c r="N128" s="9"/>
      <c r="O128" s="878" t="s">
        <v>227</v>
      </c>
      <c r="P128" s="879"/>
      <c r="Q128" s="10" t="e">
        <f>SUM(S133:(INDEX(S133:S612,R126*R127)))</f>
        <v>#NUM!</v>
      </c>
      <c r="R128" s="243">
        <f>M14</f>
        <v>0</v>
      </c>
      <c r="S128" s="880" t="s">
        <v>228</v>
      </c>
      <c r="T128" s="881"/>
      <c r="V128" s="878" t="s">
        <v>227</v>
      </c>
      <c r="W128" s="879"/>
      <c r="X128" s="10" t="e">
        <f>SUM(Z133:(INDEX(Z133:Z612,Y126*Y127)))</f>
        <v>#NUM!</v>
      </c>
      <c r="Y128" s="243">
        <f>M15</f>
        <v>0</v>
      </c>
      <c r="Z128" s="880" t="s">
        <v>228</v>
      </c>
      <c r="AA128" s="881"/>
      <c r="AC128" s="878" t="s">
        <v>227</v>
      </c>
      <c r="AD128" s="879"/>
      <c r="AE128" s="10" t="e">
        <f>SUM(AG133:(INDEX(AG133:AG612,AF126*AF127)))</f>
        <v>#VALUE!</v>
      </c>
      <c r="AF128" s="243">
        <f>T28</f>
        <v>30</v>
      </c>
      <c r="AG128" s="880" t="s">
        <v>228</v>
      </c>
      <c r="AH128" s="881"/>
    </row>
    <row r="129" spans="1:34" ht="14.65" thickBot="1" x14ac:dyDescent="0.5">
      <c r="A129" s="245"/>
      <c r="B129" s="246"/>
      <c r="C129" s="247"/>
      <c r="D129" s="248">
        <f>N12</f>
        <v>0</v>
      </c>
      <c r="E129" s="249" t="s">
        <v>229</v>
      </c>
      <c r="F129" s="250"/>
      <c r="H129" s="245"/>
      <c r="I129" s="246"/>
      <c r="J129" s="247"/>
      <c r="K129" s="248">
        <f>N13</f>
        <v>0</v>
      </c>
      <c r="L129" s="249" t="s">
        <v>229</v>
      </c>
      <c r="M129" s="250"/>
      <c r="N129" s="9"/>
      <c r="O129" s="245"/>
      <c r="P129" s="246"/>
      <c r="Q129" s="247"/>
      <c r="R129" s="248">
        <f>N14</f>
        <v>0</v>
      </c>
      <c r="S129" s="249" t="s">
        <v>229</v>
      </c>
      <c r="T129" s="250"/>
      <c r="V129" s="245"/>
      <c r="W129" s="246"/>
      <c r="X129" s="247"/>
      <c r="Y129" s="248">
        <f>N15</f>
        <v>0</v>
      </c>
      <c r="Z129" s="249" t="s">
        <v>229</v>
      </c>
      <c r="AA129" s="250"/>
      <c r="AC129" s="245"/>
      <c r="AD129" s="246"/>
      <c r="AE129" s="247"/>
      <c r="AF129" s="248">
        <v>0</v>
      </c>
      <c r="AG129" s="249" t="s">
        <v>229</v>
      </c>
      <c r="AH129" s="250"/>
    </row>
    <row r="130" spans="1:34" ht="14.65" thickBot="1" x14ac:dyDescent="0.5">
      <c r="A130" s="874" t="s">
        <v>230</v>
      </c>
      <c r="B130" s="875"/>
      <c r="C130" s="244">
        <f>'Cons. Period Cash Flow'!E7</f>
        <v>46266</v>
      </c>
      <c r="D130" s="876" t="s">
        <v>231</v>
      </c>
      <c r="E130" s="877"/>
      <c r="F130" s="749">
        <f>EDATE(C130,1)</f>
        <v>46296</v>
      </c>
      <c r="H130" s="874" t="s">
        <v>230</v>
      </c>
      <c r="I130" s="875"/>
      <c r="J130" s="244">
        <f>C130</f>
        <v>46266</v>
      </c>
      <c r="K130" s="876" t="s">
        <v>231</v>
      </c>
      <c r="L130" s="877"/>
      <c r="M130" s="749">
        <f>EDATE(J130,1)</f>
        <v>46296</v>
      </c>
      <c r="N130" s="9"/>
      <c r="O130" s="874" t="s">
        <v>230</v>
      </c>
      <c r="P130" s="875"/>
      <c r="Q130" s="244">
        <f>C130</f>
        <v>46266</v>
      </c>
      <c r="R130" s="876" t="s">
        <v>231</v>
      </c>
      <c r="S130" s="877"/>
      <c r="T130" s="749">
        <f>EDATE(Q130,1)</f>
        <v>46296</v>
      </c>
      <c r="V130" s="874" t="s">
        <v>230</v>
      </c>
      <c r="W130" s="875"/>
      <c r="X130" s="244">
        <f>Q130</f>
        <v>46266</v>
      </c>
      <c r="Y130" s="876" t="s">
        <v>231</v>
      </c>
      <c r="Z130" s="877"/>
      <c r="AA130" s="749">
        <f>EDATE(X130,1)</f>
        <v>46296</v>
      </c>
      <c r="AC130" s="874" t="s">
        <v>230</v>
      </c>
      <c r="AD130" s="875"/>
      <c r="AE130" s="244">
        <f>EDATE(X130,V18*12)</f>
        <v>46266</v>
      </c>
      <c r="AF130" s="876" t="s">
        <v>231</v>
      </c>
      <c r="AG130" s="877"/>
      <c r="AH130" s="749">
        <f>EDATE(AE130,1)</f>
        <v>46296</v>
      </c>
    </row>
    <row r="131" spans="1:34" ht="14.65" thickBot="1" x14ac:dyDescent="0.5">
      <c r="A131" s="16" t="s">
        <v>232</v>
      </c>
      <c r="B131" s="17" t="s">
        <v>233</v>
      </c>
      <c r="C131" s="17" t="s">
        <v>234</v>
      </c>
      <c r="D131" s="17" t="s">
        <v>235</v>
      </c>
      <c r="E131" s="17" t="s">
        <v>236</v>
      </c>
      <c r="F131" s="18" t="s">
        <v>237</v>
      </c>
      <c r="H131" s="16" t="s">
        <v>232</v>
      </c>
      <c r="I131" s="17" t="s">
        <v>233</v>
      </c>
      <c r="J131" s="17" t="s">
        <v>234</v>
      </c>
      <c r="K131" s="17" t="s">
        <v>235</v>
      </c>
      <c r="L131" s="17" t="s">
        <v>236</v>
      </c>
      <c r="M131" s="18" t="s">
        <v>237</v>
      </c>
      <c r="N131" s="9"/>
      <c r="O131" s="16" t="s">
        <v>232</v>
      </c>
      <c r="P131" s="17" t="s">
        <v>233</v>
      </c>
      <c r="Q131" s="17" t="s">
        <v>234</v>
      </c>
      <c r="R131" s="17" t="s">
        <v>235</v>
      </c>
      <c r="S131" s="17" t="s">
        <v>236</v>
      </c>
      <c r="T131" s="18" t="s">
        <v>237</v>
      </c>
      <c r="V131" s="16" t="s">
        <v>232</v>
      </c>
      <c r="W131" s="17" t="s">
        <v>233</v>
      </c>
      <c r="X131" s="17" t="s">
        <v>234</v>
      </c>
      <c r="Y131" s="17" t="s">
        <v>235</v>
      </c>
      <c r="Z131" s="17" t="s">
        <v>236</v>
      </c>
      <c r="AA131" s="18" t="s">
        <v>237</v>
      </c>
      <c r="AC131" s="16" t="s">
        <v>232</v>
      </c>
      <c r="AD131" s="17" t="s">
        <v>233</v>
      </c>
      <c r="AE131" s="17" t="s">
        <v>234</v>
      </c>
      <c r="AF131" s="17" t="s">
        <v>235</v>
      </c>
      <c r="AG131" s="17" t="s">
        <v>236</v>
      </c>
      <c r="AH131" s="18" t="s">
        <v>237</v>
      </c>
    </row>
    <row r="132" spans="1:34" ht="14.65" thickBot="1" x14ac:dyDescent="0.5">
      <c r="A132" s="19" t="s">
        <v>238</v>
      </c>
      <c r="B132" s="20">
        <f>C130</f>
        <v>46266</v>
      </c>
      <c r="C132" s="25">
        <f>C125</f>
        <v>0</v>
      </c>
      <c r="D132" s="251" t="s">
        <v>239</v>
      </c>
      <c r="E132" s="252" t="s">
        <v>239</v>
      </c>
      <c r="F132" s="253">
        <v>0</v>
      </c>
      <c r="H132" s="19" t="s">
        <v>238</v>
      </c>
      <c r="I132" s="20">
        <f>J130</f>
        <v>46266</v>
      </c>
      <c r="J132" s="25">
        <f>J125</f>
        <v>0</v>
      </c>
      <c r="K132" s="251" t="s">
        <v>239</v>
      </c>
      <c r="L132" s="252" t="s">
        <v>239</v>
      </c>
      <c r="M132" s="253">
        <v>0</v>
      </c>
      <c r="N132" s="9"/>
      <c r="O132" s="19" t="s">
        <v>238</v>
      </c>
      <c r="P132" s="20">
        <f>Q130</f>
        <v>46266</v>
      </c>
      <c r="Q132" s="25">
        <f>Q125</f>
        <v>0</v>
      </c>
      <c r="R132" s="22" t="s">
        <v>239</v>
      </c>
      <c r="S132" s="23" t="s">
        <v>239</v>
      </c>
      <c r="T132" s="24">
        <v>0</v>
      </c>
      <c r="V132" s="19" t="s">
        <v>238</v>
      </c>
      <c r="W132" s="20">
        <f>X130</f>
        <v>46266</v>
      </c>
      <c r="X132" s="25">
        <f>X125</f>
        <v>0</v>
      </c>
      <c r="Y132" s="22" t="s">
        <v>239</v>
      </c>
      <c r="Z132" s="23" t="s">
        <v>239</v>
      </c>
      <c r="AA132" s="24">
        <v>0</v>
      </c>
      <c r="AC132" s="19" t="s">
        <v>238</v>
      </c>
      <c r="AD132" s="20">
        <f>AE130</f>
        <v>46266</v>
      </c>
      <c r="AE132" s="25" t="e">
        <f>AE125</f>
        <v>#VALUE!</v>
      </c>
      <c r="AF132" s="22" t="s">
        <v>239</v>
      </c>
      <c r="AG132" s="23" t="s">
        <v>239</v>
      </c>
      <c r="AH132" s="24">
        <v>0</v>
      </c>
    </row>
    <row r="133" spans="1:34" x14ac:dyDescent="0.45">
      <c r="A133" s="26">
        <v>1</v>
      </c>
      <c r="B133" s="27">
        <f>F130</f>
        <v>46296</v>
      </c>
      <c r="C133" s="254" t="e">
        <f>C132-D133</f>
        <v>#NUM!</v>
      </c>
      <c r="D133" s="255" t="e">
        <f>IF(D$128="I/O",0,IF(AND(D$129&gt;0,A133/12&lt;=D$129),0,-PPMT(C$126/12,A133-(D$129*12),D$126*D$128,C$125)))</f>
        <v>#NUM!</v>
      </c>
      <c r="E133" s="256" t="e">
        <f>F133-D133</f>
        <v>#NUM!</v>
      </c>
      <c r="F133" s="257" t="e">
        <f>IF(AND(D$129&gt;0,A133/12&lt;=D$129),C$125*(C$126/12),D$125)</f>
        <v>#NUM!</v>
      </c>
      <c r="H133" s="26">
        <v>1</v>
      </c>
      <c r="I133" s="27">
        <f>M130</f>
        <v>46296</v>
      </c>
      <c r="J133" s="254" t="e">
        <f>J132-K133</f>
        <v>#NUM!</v>
      </c>
      <c r="K133" s="255" t="e">
        <f>IF(K$128="I/O",0,IF(AND(K$129&gt;0,H133/12&lt;=K$129),0,-PPMT(J$126/12,H133-(K$129*12),K$126*K$128,J$125)))</f>
        <v>#NUM!</v>
      </c>
      <c r="L133" s="268" t="e">
        <f>M133-K133</f>
        <v>#NUM!</v>
      </c>
      <c r="M133" s="257" t="e">
        <f>IF(AND(K$129&gt;0,H133/12&lt;=K$129),J$125*(J$126/12),K$125)</f>
        <v>#NUM!</v>
      </c>
      <c r="N133" s="9"/>
      <c r="O133" s="26">
        <v>1</v>
      </c>
      <c r="P133" s="27">
        <f>T130</f>
        <v>46296</v>
      </c>
      <c r="Q133" s="254" t="e">
        <f>Q132-R133</f>
        <v>#NUM!</v>
      </c>
      <c r="R133" s="255" t="e">
        <f>IF(R$128="I/O",0,IF(AND(R$129&gt;0,O133/12&lt;=R$129),0,-PPMT(Q$126/12,O133-(R$129*12),R$126*R$128,Q$125)))</f>
        <v>#NUM!</v>
      </c>
      <c r="S133" s="268" t="e">
        <f>T133-R133</f>
        <v>#NUM!</v>
      </c>
      <c r="T133" s="257" t="e">
        <f>IF(AND(R$129&gt;0,O133/12&lt;=R$129),Q$125*(Q$126/12),R$125)</f>
        <v>#NUM!</v>
      </c>
      <c r="V133" s="26">
        <v>1</v>
      </c>
      <c r="W133" s="27">
        <f>AA130</f>
        <v>46296</v>
      </c>
      <c r="X133" s="254" t="e">
        <f>X132-Y133</f>
        <v>#NUM!</v>
      </c>
      <c r="Y133" s="255" t="e">
        <f>IF(Y$128="I/O",0,IF(AND(Y$129&gt;0,V133/12&lt;=Y$129),0,-PPMT(X$126/12,V133-(Y$129*12),Y$126*Y$128,X$125)))</f>
        <v>#NUM!</v>
      </c>
      <c r="Z133" s="268" t="e">
        <f>AA133-Y133</f>
        <v>#NUM!</v>
      </c>
      <c r="AA133" s="257" t="e">
        <f>IF(AND(Y$129&gt;0,V133/12&lt;=Y$129),X$125*(X$126/12),Y$125)</f>
        <v>#NUM!</v>
      </c>
      <c r="AC133" s="26">
        <v>1</v>
      </c>
      <c r="AD133" s="27">
        <f>AH130</f>
        <v>46296</v>
      </c>
      <c r="AE133" s="137" t="e">
        <f>AE132-AF133</f>
        <v>#VALUE!</v>
      </c>
      <c r="AF133" s="255" t="e">
        <f>IF(AF$128="I/O",0,IF(AND(AF$129&gt;0,AC133/12&lt;=AF$129),0,-PPMT(AE$126/12,AC133-(AF$129*12),AF$126*AF$128,AE$125)))</f>
        <v>#VALUE!</v>
      </c>
      <c r="AG133" s="272" t="e">
        <f>AH133-AF133</f>
        <v>#VALUE!</v>
      </c>
      <c r="AH133" s="257" t="e">
        <f>IF(AND(AF$129&gt;0,AC133/12&lt;=AF$129),AE$125*(AE$126/12),AF$125)</f>
        <v>#VALUE!</v>
      </c>
    </row>
    <row r="134" spans="1:34" x14ac:dyDescent="0.45">
      <c r="A134" s="33">
        <v>2</v>
      </c>
      <c r="B134" s="34">
        <f>EDATE(B133,1)</f>
        <v>46327</v>
      </c>
      <c r="C134" s="258" t="e">
        <f t="shared" ref="C134:C197" si="62">C133-D134</f>
        <v>#NUM!</v>
      </c>
      <c r="D134" s="259" t="e">
        <f t="shared" ref="D134:D197" si="63">IF(D$128="I/O",0,IF(AND(D$129&gt;0,A134/12&lt;=D$129),0,-PPMT(C$126/12,A134-(D$129*12),D$126*D$128,C$125)))</f>
        <v>#NUM!</v>
      </c>
      <c r="E134" s="260" t="e">
        <f t="shared" ref="E134:E197" si="64">F134-D134</f>
        <v>#NUM!</v>
      </c>
      <c r="F134" s="261" t="e">
        <f t="shared" ref="F134:F197" si="65">IF(AND(D$129&gt;0,A134/12&lt;=D$129),C$125*(C$126/12),D$125)</f>
        <v>#NUM!</v>
      </c>
      <c r="H134" s="33">
        <v>2</v>
      </c>
      <c r="I134" s="34">
        <f>EDATE(I133,1)</f>
        <v>46327</v>
      </c>
      <c r="J134" s="258" t="e">
        <f t="shared" ref="J134:J197" si="66">J133-K134</f>
        <v>#NUM!</v>
      </c>
      <c r="K134" s="259" t="e">
        <f t="shared" ref="K134:K197" si="67">IF(K$128="I/O",0,IF(AND(K$129&gt;0,H134/12&lt;=K$129),0,-PPMT(J$126/12,H134-(K$129*12),K$126*K$128,J$125)))</f>
        <v>#NUM!</v>
      </c>
      <c r="L134" s="269" t="e">
        <f t="shared" ref="L134:L197" si="68">M134-K134</f>
        <v>#NUM!</v>
      </c>
      <c r="M134" s="261" t="e">
        <f t="shared" ref="M134:M197" si="69">IF(AND(K$129&gt;0,H134/12&lt;=K$129),J$125*(J$126/12),K$125)</f>
        <v>#NUM!</v>
      </c>
      <c r="N134" s="9"/>
      <c r="O134" s="33">
        <v>2</v>
      </c>
      <c r="P134" s="34">
        <f>EDATE(P133,1)</f>
        <v>46327</v>
      </c>
      <c r="Q134" s="258" t="e">
        <f t="shared" ref="Q134:Q197" si="70">Q133-R134</f>
        <v>#NUM!</v>
      </c>
      <c r="R134" s="259" t="e">
        <f t="shared" ref="R134:R197" si="71">IF(R$128="I/O",0,IF(AND(R$129&gt;0,O134/12&lt;=R$129),0,-PPMT(Q$126/12,O134-(R$129*12),R$126*R$128,Q$125)))</f>
        <v>#NUM!</v>
      </c>
      <c r="S134" s="269" t="e">
        <f t="shared" ref="S134:S197" si="72">T134-R134</f>
        <v>#NUM!</v>
      </c>
      <c r="T134" s="261" t="e">
        <f t="shared" ref="T134:T197" si="73">IF(AND(R$129&gt;0,O134/12&lt;=R$129),Q$125*(Q$126/12),R$125)</f>
        <v>#NUM!</v>
      </c>
      <c r="V134" s="33">
        <v>2</v>
      </c>
      <c r="W134" s="34">
        <f>EDATE(W133,1)</f>
        <v>46327</v>
      </c>
      <c r="X134" s="258" t="e">
        <f t="shared" ref="X134:X197" si="74">X133-Y134</f>
        <v>#NUM!</v>
      </c>
      <c r="Y134" s="259" t="e">
        <f t="shared" ref="Y134:Y197" si="75">IF(Y$128="I/O",0,IF(AND(Y$129&gt;0,V134/12&lt;=Y$129),0,-PPMT(X$126/12,V134-(Y$129*12),Y$126*Y$128,X$125)))</f>
        <v>#NUM!</v>
      </c>
      <c r="Z134" s="269" t="e">
        <f t="shared" ref="Z134:Z197" si="76">AA134-Y134</f>
        <v>#NUM!</v>
      </c>
      <c r="AA134" s="261" t="e">
        <f t="shared" ref="AA134:AA197" si="77">IF(AND(Y$129&gt;0,V134/12&lt;=Y$129),X$125*(X$126/12),Y$125)</f>
        <v>#NUM!</v>
      </c>
      <c r="AC134" s="33">
        <v>2</v>
      </c>
      <c r="AD134" s="34">
        <f>EDATE(AD133,1)</f>
        <v>46327</v>
      </c>
      <c r="AE134" s="141" t="e">
        <f t="shared" ref="AE134:AE197" si="78">AE133-AF134</f>
        <v>#VALUE!</v>
      </c>
      <c r="AF134" s="259" t="e">
        <f t="shared" ref="AF134:AF197" si="79">IF(AF$128="I/O",0,IF(AND(AF$129&gt;0,AC134/12&lt;=AF$129),0,-PPMT(AE$126/12,AC134-(AF$129*12),AF$126*AF$128,AE$125)))</f>
        <v>#VALUE!</v>
      </c>
      <c r="AG134" s="274" t="e">
        <f t="shared" ref="AG134:AG197" si="80">AH134-AF134</f>
        <v>#VALUE!</v>
      </c>
      <c r="AH134" s="275" t="e">
        <f t="shared" ref="AH134:AH197" si="81">IF(AND(AF$129&gt;0,AC134/12&lt;=AF$129),AE$125*(AE$126/12),AF$125)</f>
        <v>#VALUE!</v>
      </c>
    </row>
    <row r="135" spans="1:34" x14ac:dyDescent="0.45">
      <c r="A135" s="33">
        <v>3</v>
      </c>
      <c r="B135" s="34">
        <f t="shared" ref="B135:B198" si="82">EDATE(B134,1)</f>
        <v>46357</v>
      </c>
      <c r="C135" s="258" t="e">
        <f t="shared" si="62"/>
        <v>#NUM!</v>
      </c>
      <c r="D135" s="259" t="e">
        <f t="shared" si="63"/>
        <v>#NUM!</v>
      </c>
      <c r="E135" s="260" t="e">
        <f t="shared" si="64"/>
        <v>#NUM!</v>
      </c>
      <c r="F135" s="261" t="e">
        <f t="shared" si="65"/>
        <v>#NUM!</v>
      </c>
      <c r="H135" s="33">
        <v>3</v>
      </c>
      <c r="I135" s="34">
        <f t="shared" ref="I135:I198" si="83">EDATE(I134,1)</f>
        <v>46357</v>
      </c>
      <c r="J135" s="258" t="e">
        <f t="shared" si="66"/>
        <v>#NUM!</v>
      </c>
      <c r="K135" s="259" t="e">
        <f t="shared" si="67"/>
        <v>#NUM!</v>
      </c>
      <c r="L135" s="269" t="e">
        <f t="shared" si="68"/>
        <v>#NUM!</v>
      </c>
      <c r="M135" s="261" t="e">
        <f t="shared" si="69"/>
        <v>#NUM!</v>
      </c>
      <c r="N135" s="9"/>
      <c r="O135" s="33">
        <v>3</v>
      </c>
      <c r="P135" s="34">
        <f t="shared" ref="P135:P198" si="84">EDATE(P134,1)</f>
        <v>46357</v>
      </c>
      <c r="Q135" s="258" t="e">
        <f t="shared" si="70"/>
        <v>#NUM!</v>
      </c>
      <c r="R135" s="259" t="e">
        <f t="shared" si="71"/>
        <v>#NUM!</v>
      </c>
      <c r="S135" s="269" t="e">
        <f t="shared" si="72"/>
        <v>#NUM!</v>
      </c>
      <c r="T135" s="261" t="e">
        <f t="shared" si="73"/>
        <v>#NUM!</v>
      </c>
      <c r="V135" s="33">
        <v>3</v>
      </c>
      <c r="W135" s="34">
        <v>45413</v>
      </c>
      <c r="X135" s="258" t="e">
        <f t="shared" si="74"/>
        <v>#NUM!</v>
      </c>
      <c r="Y135" s="259" t="e">
        <f t="shared" si="75"/>
        <v>#NUM!</v>
      </c>
      <c r="Z135" s="269" t="e">
        <f t="shared" si="76"/>
        <v>#NUM!</v>
      </c>
      <c r="AA135" s="261" t="e">
        <f t="shared" si="77"/>
        <v>#NUM!</v>
      </c>
      <c r="AC135" s="33">
        <v>3</v>
      </c>
      <c r="AD135" s="34">
        <f t="shared" ref="AD135:AD198" si="85">EDATE(AD134,1)</f>
        <v>46357</v>
      </c>
      <c r="AE135" s="141" t="e">
        <f t="shared" si="78"/>
        <v>#VALUE!</v>
      </c>
      <c r="AF135" s="259" t="e">
        <f t="shared" si="79"/>
        <v>#VALUE!</v>
      </c>
      <c r="AG135" s="274" t="e">
        <f t="shared" si="80"/>
        <v>#VALUE!</v>
      </c>
      <c r="AH135" s="275" t="e">
        <f t="shared" si="81"/>
        <v>#VALUE!</v>
      </c>
    </row>
    <row r="136" spans="1:34" x14ac:dyDescent="0.45">
      <c r="A136" s="33">
        <v>4</v>
      </c>
      <c r="B136" s="34">
        <f t="shared" si="82"/>
        <v>46388</v>
      </c>
      <c r="C136" s="258" t="e">
        <f t="shared" si="62"/>
        <v>#NUM!</v>
      </c>
      <c r="D136" s="259" t="e">
        <f t="shared" si="63"/>
        <v>#NUM!</v>
      </c>
      <c r="E136" s="260" t="e">
        <f t="shared" si="64"/>
        <v>#NUM!</v>
      </c>
      <c r="F136" s="261" t="e">
        <f t="shared" si="65"/>
        <v>#NUM!</v>
      </c>
      <c r="H136" s="33">
        <v>4</v>
      </c>
      <c r="I136" s="34">
        <f t="shared" si="83"/>
        <v>46388</v>
      </c>
      <c r="J136" s="258" t="e">
        <f t="shared" si="66"/>
        <v>#NUM!</v>
      </c>
      <c r="K136" s="259" t="e">
        <f t="shared" si="67"/>
        <v>#NUM!</v>
      </c>
      <c r="L136" s="269" t="e">
        <f t="shared" si="68"/>
        <v>#NUM!</v>
      </c>
      <c r="M136" s="261" t="e">
        <f t="shared" si="69"/>
        <v>#NUM!</v>
      </c>
      <c r="N136" s="9"/>
      <c r="O136" s="33">
        <v>4</v>
      </c>
      <c r="P136" s="34">
        <f t="shared" si="84"/>
        <v>46388</v>
      </c>
      <c r="Q136" s="258" t="e">
        <f t="shared" si="70"/>
        <v>#NUM!</v>
      </c>
      <c r="R136" s="259" t="e">
        <f t="shared" si="71"/>
        <v>#NUM!</v>
      </c>
      <c r="S136" s="269" t="e">
        <f t="shared" si="72"/>
        <v>#NUM!</v>
      </c>
      <c r="T136" s="261" t="e">
        <f t="shared" si="73"/>
        <v>#NUM!</v>
      </c>
      <c r="V136" s="33">
        <v>4</v>
      </c>
      <c r="W136" s="34">
        <v>45444</v>
      </c>
      <c r="X136" s="258" t="e">
        <f t="shared" si="74"/>
        <v>#NUM!</v>
      </c>
      <c r="Y136" s="259" t="e">
        <f t="shared" si="75"/>
        <v>#NUM!</v>
      </c>
      <c r="Z136" s="269" t="e">
        <f t="shared" si="76"/>
        <v>#NUM!</v>
      </c>
      <c r="AA136" s="261" t="e">
        <f t="shared" si="77"/>
        <v>#NUM!</v>
      </c>
      <c r="AC136" s="33">
        <v>4</v>
      </c>
      <c r="AD136" s="34">
        <f t="shared" si="85"/>
        <v>46388</v>
      </c>
      <c r="AE136" s="141" t="e">
        <f t="shared" si="78"/>
        <v>#VALUE!</v>
      </c>
      <c r="AF136" s="259" t="e">
        <f t="shared" si="79"/>
        <v>#VALUE!</v>
      </c>
      <c r="AG136" s="274" t="e">
        <f t="shared" si="80"/>
        <v>#VALUE!</v>
      </c>
      <c r="AH136" s="275" t="e">
        <f t="shared" si="81"/>
        <v>#VALUE!</v>
      </c>
    </row>
    <row r="137" spans="1:34" x14ac:dyDescent="0.45">
      <c r="A137" s="33">
        <v>5</v>
      </c>
      <c r="B137" s="34">
        <f t="shared" si="82"/>
        <v>46419</v>
      </c>
      <c r="C137" s="258" t="e">
        <f t="shared" si="62"/>
        <v>#NUM!</v>
      </c>
      <c r="D137" s="259" t="e">
        <f t="shared" si="63"/>
        <v>#NUM!</v>
      </c>
      <c r="E137" s="260" t="e">
        <f t="shared" si="64"/>
        <v>#NUM!</v>
      </c>
      <c r="F137" s="261" t="e">
        <f t="shared" si="65"/>
        <v>#NUM!</v>
      </c>
      <c r="H137" s="33">
        <v>5</v>
      </c>
      <c r="I137" s="34">
        <f t="shared" si="83"/>
        <v>46419</v>
      </c>
      <c r="J137" s="258" t="e">
        <f t="shared" si="66"/>
        <v>#NUM!</v>
      </c>
      <c r="K137" s="259" t="e">
        <f t="shared" si="67"/>
        <v>#NUM!</v>
      </c>
      <c r="L137" s="269" t="e">
        <f t="shared" si="68"/>
        <v>#NUM!</v>
      </c>
      <c r="M137" s="261" t="e">
        <f t="shared" si="69"/>
        <v>#NUM!</v>
      </c>
      <c r="N137" s="9"/>
      <c r="O137" s="33">
        <v>5</v>
      </c>
      <c r="P137" s="34">
        <f t="shared" si="84"/>
        <v>46419</v>
      </c>
      <c r="Q137" s="258" t="e">
        <f t="shared" si="70"/>
        <v>#NUM!</v>
      </c>
      <c r="R137" s="259" t="e">
        <f t="shared" si="71"/>
        <v>#NUM!</v>
      </c>
      <c r="S137" s="269" t="e">
        <f t="shared" si="72"/>
        <v>#NUM!</v>
      </c>
      <c r="T137" s="261" t="e">
        <f t="shared" si="73"/>
        <v>#NUM!</v>
      </c>
      <c r="V137" s="33">
        <v>5</v>
      </c>
      <c r="W137" s="34">
        <v>45474</v>
      </c>
      <c r="X137" s="258" t="e">
        <f t="shared" si="74"/>
        <v>#NUM!</v>
      </c>
      <c r="Y137" s="259" t="e">
        <f t="shared" si="75"/>
        <v>#NUM!</v>
      </c>
      <c r="Z137" s="269" t="e">
        <f t="shared" si="76"/>
        <v>#NUM!</v>
      </c>
      <c r="AA137" s="261" t="e">
        <f t="shared" si="77"/>
        <v>#NUM!</v>
      </c>
      <c r="AC137" s="33">
        <v>5</v>
      </c>
      <c r="AD137" s="34">
        <f t="shared" si="85"/>
        <v>46419</v>
      </c>
      <c r="AE137" s="141" t="e">
        <f t="shared" si="78"/>
        <v>#VALUE!</v>
      </c>
      <c r="AF137" s="259" t="e">
        <f t="shared" si="79"/>
        <v>#VALUE!</v>
      </c>
      <c r="AG137" s="274" t="e">
        <f t="shared" si="80"/>
        <v>#VALUE!</v>
      </c>
      <c r="AH137" s="275" t="e">
        <f t="shared" si="81"/>
        <v>#VALUE!</v>
      </c>
    </row>
    <row r="138" spans="1:34" x14ac:dyDescent="0.45">
      <c r="A138" s="33">
        <v>6</v>
      </c>
      <c r="B138" s="34">
        <f t="shared" si="82"/>
        <v>46447</v>
      </c>
      <c r="C138" s="258" t="e">
        <f t="shared" si="62"/>
        <v>#NUM!</v>
      </c>
      <c r="D138" s="259" t="e">
        <f t="shared" si="63"/>
        <v>#NUM!</v>
      </c>
      <c r="E138" s="260" t="e">
        <f t="shared" si="64"/>
        <v>#NUM!</v>
      </c>
      <c r="F138" s="261" t="e">
        <f t="shared" si="65"/>
        <v>#NUM!</v>
      </c>
      <c r="H138" s="33">
        <v>6</v>
      </c>
      <c r="I138" s="34">
        <f t="shared" si="83"/>
        <v>46447</v>
      </c>
      <c r="J138" s="258" t="e">
        <f t="shared" si="66"/>
        <v>#NUM!</v>
      </c>
      <c r="K138" s="259" t="e">
        <f t="shared" si="67"/>
        <v>#NUM!</v>
      </c>
      <c r="L138" s="269" t="e">
        <f t="shared" si="68"/>
        <v>#NUM!</v>
      </c>
      <c r="M138" s="261" t="e">
        <f t="shared" si="69"/>
        <v>#NUM!</v>
      </c>
      <c r="N138" s="9"/>
      <c r="O138" s="33">
        <v>6</v>
      </c>
      <c r="P138" s="34">
        <f t="shared" si="84"/>
        <v>46447</v>
      </c>
      <c r="Q138" s="258" t="e">
        <f t="shared" si="70"/>
        <v>#NUM!</v>
      </c>
      <c r="R138" s="259" t="e">
        <f t="shared" si="71"/>
        <v>#NUM!</v>
      </c>
      <c r="S138" s="269" t="e">
        <f t="shared" si="72"/>
        <v>#NUM!</v>
      </c>
      <c r="T138" s="261" t="e">
        <f t="shared" si="73"/>
        <v>#NUM!</v>
      </c>
      <c r="V138" s="33">
        <v>6</v>
      </c>
      <c r="W138" s="34">
        <v>45505</v>
      </c>
      <c r="X138" s="258" t="e">
        <f t="shared" si="74"/>
        <v>#NUM!</v>
      </c>
      <c r="Y138" s="259" t="e">
        <f t="shared" si="75"/>
        <v>#NUM!</v>
      </c>
      <c r="Z138" s="269" t="e">
        <f t="shared" si="76"/>
        <v>#NUM!</v>
      </c>
      <c r="AA138" s="261" t="e">
        <f t="shared" si="77"/>
        <v>#NUM!</v>
      </c>
      <c r="AC138" s="33">
        <v>6</v>
      </c>
      <c r="AD138" s="34">
        <f t="shared" si="85"/>
        <v>46447</v>
      </c>
      <c r="AE138" s="141" t="e">
        <f t="shared" si="78"/>
        <v>#VALUE!</v>
      </c>
      <c r="AF138" s="259" t="e">
        <f t="shared" si="79"/>
        <v>#VALUE!</v>
      </c>
      <c r="AG138" s="274" t="e">
        <f t="shared" si="80"/>
        <v>#VALUE!</v>
      </c>
      <c r="AH138" s="275" t="e">
        <f t="shared" si="81"/>
        <v>#VALUE!</v>
      </c>
    </row>
    <row r="139" spans="1:34" x14ac:dyDescent="0.45">
      <c r="A139" s="33">
        <v>7</v>
      </c>
      <c r="B139" s="34">
        <f t="shared" si="82"/>
        <v>46478</v>
      </c>
      <c r="C139" s="258" t="e">
        <f t="shared" si="62"/>
        <v>#NUM!</v>
      </c>
      <c r="D139" s="259" t="e">
        <f t="shared" si="63"/>
        <v>#NUM!</v>
      </c>
      <c r="E139" s="260" t="e">
        <f t="shared" si="64"/>
        <v>#NUM!</v>
      </c>
      <c r="F139" s="261" t="e">
        <f t="shared" si="65"/>
        <v>#NUM!</v>
      </c>
      <c r="H139" s="33">
        <v>7</v>
      </c>
      <c r="I139" s="34">
        <f t="shared" si="83"/>
        <v>46478</v>
      </c>
      <c r="J139" s="258" t="e">
        <f t="shared" si="66"/>
        <v>#NUM!</v>
      </c>
      <c r="K139" s="259" t="e">
        <f t="shared" si="67"/>
        <v>#NUM!</v>
      </c>
      <c r="L139" s="269" t="e">
        <f t="shared" si="68"/>
        <v>#NUM!</v>
      </c>
      <c r="M139" s="261" t="e">
        <f t="shared" si="69"/>
        <v>#NUM!</v>
      </c>
      <c r="N139" s="9"/>
      <c r="O139" s="33">
        <v>7</v>
      </c>
      <c r="P139" s="34">
        <f t="shared" si="84"/>
        <v>46478</v>
      </c>
      <c r="Q139" s="258" t="e">
        <f t="shared" si="70"/>
        <v>#NUM!</v>
      </c>
      <c r="R139" s="259" t="e">
        <f t="shared" si="71"/>
        <v>#NUM!</v>
      </c>
      <c r="S139" s="269" t="e">
        <f t="shared" si="72"/>
        <v>#NUM!</v>
      </c>
      <c r="T139" s="261" t="e">
        <f t="shared" si="73"/>
        <v>#NUM!</v>
      </c>
      <c r="V139" s="33">
        <v>7</v>
      </c>
      <c r="W139" s="34">
        <v>45536</v>
      </c>
      <c r="X139" s="258" t="e">
        <f t="shared" si="74"/>
        <v>#NUM!</v>
      </c>
      <c r="Y139" s="259" t="e">
        <f t="shared" si="75"/>
        <v>#NUM!</v>
      </c>
      <c r="Z139" s="269" t="e">
        <f t="shared" si="76"/>
        <v>#NUM!</v>
      </c>
      <c r="AA139" s="261" t="e">
        <f t="shared" si="77"/>
        <v>#NUM!</v>
      </c>
      <c r="AC139" s="33">
        <v>7</v>
      </c>
      <c r="AD139" s="34">
        <f t="shared" si="85"/>
        <v>46478</v>
      </c>
      <c r="AE139" s="141" t="e">
        <f t="shared" si="78"/>
        <v>#VALUE!</v>
      </c>
      <c r="AF139" s="259" t="e">
        <f t="shared" si="79"/>
        <v>#VALUE!</v>
      </c>
      <c r="AG139" s="274" t="e">
        <f t="shared" si="80"/>
        <v>#VALUE!</v>
      </c>
      <c r="AH139" s="275" t="e">
        <f t="shared" si="81"/>
        <v>#VALUE!</v>
      </c>
    </row>
    <row r="140" spans="1:34" x14ac:dyDescent="0.45">
      <c r="A140" s="33">
        <v>8</v>
      </c>
      <c r="B140" s="34">
        <f t="shared" si="82"/>
        <v>46508</v>
      </c>
      <c r="C140" s="258" t="e">
        <f t="shared" si="62"/>
        <v>#NUM!</v>
      </c>
      <c r="D140" s="259" t="e">
        <f t="shared" si="63"/>
        <v>#NUM!</v>
      </c>
      <c r="E140" s="260" t="e">
        <f t="shared" si="64"/>
        <v>#NUM!</v>
      </c>
      <c r="F140" s="261" t="e">
        <f t="shared" si="65"/>
        <v>#NUM!</v>
      </c>
      <c r="H140" s="33">
        <v>8</v>
      </c>
      <c r="I140" s="34">
        <f t="shared" si="83"/>
        <v>46508</v>
      </c>
      <c r="J140" s="258" t="e">
        <f t="shared" si="66"/>
        <v>#NUM!</v>
      </c>
      <c r="K140" s="259" t="e">
        <f t="shared" si="67"/>
        <v>#NUM!</v>
      </c>
      <c r="L140" s="269" t="e">
        <f t="shared" si="68"/>
        <v>#NUM!</v>
      </c>
      <c r="M140" s="261" t="e">
        <f t="shared" si="69"/>
        <v>#NUM!</v>
      </c>
      <c r="N140" s="9"/>
      <c r="O140" s="33">
        <v>8</v>
      </c>
      <c r="P140" s="34">
        <f t="shared" si="84"/>
        <v>46508</v>
      </c>
      <c r="Q140" s="258" t="e">
        <f t="shared" si="70"/>
        <v>#NUM!</v>
      </c>
      <c r="R140" s="259" t="e">
        <f t="shared" si="71"/>
        <v>#NUM!</v>
      </c>
      <c r="S140" s="269" t="e">
        <f t="shared" si="72"/>
        <v>#NUM!</v>
      </c>
      <c r="T140" s="261" t="e">
        <f t="shared" si="73"/>
        <v>#NUM!</v>
      </c>
      <c r="V140" s="33">
        <v>8</v>
      </c>
      <c r="W140" s="34">
        <v>45566</v>
      </c>
      <c r="X140" s="258" t="e">
        <f t="shared" si="74"/>
        <v>#NUM!</v>
      </c>
      <c r="Y140" s="259" t="e">
        <f t="shared" si="75"/>
        <v>#NUM!</v>
      </c>
      <c r="Z140" s="269" t="e">
        <f t="shared" si="76"/>
        <v>#NUM!</v>
      </c>
      <c r="AA140" s="261" t="e">
        <f t="shared" si="77"/>
        <v>#NUM!</v>
      </c>
      <c r="AC140" s="33">
        <v>8</v>
      </c>
      <c r="AD140" s="34">
        <f t="shared" si="85"/>
        <v>46508</v>
      </c>
      <c r="AE140" s="141" t="e">
        <f t="shared" si="78"/>
        <v>#VALUE!</v>
      </c>
      <c r="AF140" s="259" t="e">
        <f t="shared" si="79"/>
        <v>#VALUE!</v>
      </c>
      <c r="AG140" s="274" t="e">
        <f t="shared" si="80"/>
        <v>#VALUE!</v>
      </c>
      <c r="AH140" s="275" t="e">
        <f t="shared" si="81"/>
        <v>#VALUE!</v>
      </c>
    </row>
    <row r="141" spans="1:34" x14ac:dyDescent="0.45">
      <c r="A141" s="33">
        <v>9</v>
      </c>
      <c r="B141" s="34">
        <f t="shared" si="82"/>
        <v>46539</v>
      </c>
      <c r="C141" s="258" t="e">
        <f t="shared" si="62"/>
        <v>#NUM!</v>
      </c>
      <c r="D141" s="259" t="e">
        <f t="shared" si="63"/>
        <v>#NUM!</v>
      </c>
      <c r="E141" s="260" t="e">
        <f t="shared" si="64"/>
        <v>#NUM!</v>
      </c>
      <c r="F141" s="261" t="e">
        <f t="shared" si="65"/>
        <v>#NUM!</v>
      </c>
      <c r="H141" s="33">
        <v>9</v>
      </c>
      <c r="I141" s="34">
        <f t="shared" si="83"/>
        <v>46539</v>
      </c>
      <c r="J141" s="258" t="e">
        <f t="shared" si="66"/>
        <v>#NUM!</v>
      </c>
      <c r="K141" s="259" t="e">
        <f t="shared" si="67"/>
        <v>#NUM!</v>
      </c>
      <c r="L141" s="269" t="e">
        <f t="shared" si="68"/>
        <v>#NUM!</v>
      </c>
      <c r="M141" s="261" t="e">
        <f t="shared" si="69"/>
        <v>#NUM!</v>
      </c>
      <c r="N141" s="9"/>
      <c r="O141" s="33">
        <v>9</v>
      </c>
      <c r="P141" s="34">
        <f t="shared" si="84"/>
        <v>46539</v>
      </c>
      <c r="Q141" s="258" t="e">
        <f t="shared" si="70"/>
        <v>#NUM!</v>
      </c>
      <c r="R141" s="259" t="e">
        <f t="shared" si="71"/>
        <v>#NUM!</v>
      </c>
      <c r="S141" s="269" t="e">
        <f t="shared" si="72"/>
        <v>#NUM!</v>
      </c>
      <c r="T141" s="261" t="e">
        <f t="shared" si="73"/>
        <v>#NUM!</v>
      </c>
      <c r="V141" s="33">
        <v>9</v>
      </c>
      <c r="W141" s="34">
        <v>45597</v>
      </c>
      <c r="X141" s="258" t="e">
        <f t="shared" si="74"/>
        <v>#NUM!</v>
      </c>
      <c r="Y141" s="259" t="e">
        <f t="shared" si="75"/>
        <v>#NUM!</v>
      </c>
      <c r="Z141" s="269" t="e">
        <f t="shared" si="76"/>
        <v>#NUM!</v>
      </c>
      <c r="AA141" s="261" t="e">
        <f t="shared" si="77"/>
        <v>#NUM!</v>
      </c>
      <c r="AC141" s="33">
        <v>9</v>
      </c>
      <c r="AD141" s="34">
        <f t="shared" si="85"/>
        <v>46539</v>
      </c>
      <c r="AE141" s="141" t="e">
        <f t="shared" si="78"/>
        <v>#VALUE!</v>
      </c>
      <c r="AF141" s="259" t="e">
        <f t="shared" si="79"/>
        <v>#VALUE!</v>
      </c>
      <c r="AG141" s="274" t="e">
        <f t="shared" si="80"/>
        <v>#VALUE!</v>
      </c>
      <c r="AH141" s="275" t="e">
        <f t="shared" si="81"/>
        <v>#VALUE!</v>
      </c>
    </row>
    <row r="142" spans="1:34" x14ac:dyDescent="0.45">
      <c r="A142" s="33">
        <v>10</v>
      </c>
      <c r="B142" s="34">
        <f t="shared" si="82"/>
        <v>46569</v>
      </c>
      <c r="C142" s="258" t="e">
        <f t="shared" si="62"/>
        <v>#NUM!</v>
      </c>
      <c r="D142" s="259" t="e">
        <f t="shared" si="63"/>
        <v>#NUM!</v>
      </c>
      <c r="E142" s="260" t="e">
        <f t="shared" si="64"/>
        <v>#NUM!</v>
      </c>
      <c r="F142" s="261" t="e">
        <f t="shared" si="65"/>
        <v>#NUM!</v>
      </c>
      <c r="H142" s="33">
        <v>10</v>
      </c>
      <c r="I142" s="34">
        <f t="shared" si="83"/>
        <v>46569</v>
      </c>
      <c r="J142" s="258" t="e">
        <f t="shared" si="66"/>
        <v>#NUM!</v>
      </c>
      <c r="K142" s="259" t="e">
        <f t="shared" si="67"/>
        <v>#NUM!</v>
      </c>
      <c r="L142" s="269" t="e">
        <f t="shared" si="68"/>
        <v>#NUM!</v>
      </c>
      <c r="M142" s="261" t="e">
        <f t="shared" si="69"/>
        <v>#NUM!</v>
      </c>
      <c r="N142" s="9"/>
      <c r="O142" s="33">
        <v>10</v>
      </c>
      <c r="P142" s="34">
        <f t="shared" si="84"/>
        <v>46569</v>
      </c>
      <c r="Q142" s="258" t="e">
        <f t="shared" si="70"/>
        <v>#NUM!</v>
      </c>
      <c r="R142" s="259" t="e">
        <f t="shared" si="71"/>
        <v>#NUM!</v>
      </c>
      <c r="S142" s="269" t="e">
        <f t="shared" si="72"/>
        <v>#NUM!</v>
      </c>
      <c r="T142" s="261" t="e">
        <f t="shared" si="73"/>
        <v>#NUM!</v>
      </c>
      <c r="V142" s="33">
        <v>10</v>
      </c>
      <c r="W142" s="34">
        <v>45627</v>
      </c>
      <c r="X142" s="258" t="e">
        <f t="shared" si="74"/>
        <v>#NUM!</v>
      </c>
      <c r="Y142" s="259" t="e">
        <f t="shared" si="75"/>
        <v>#NUM!</v>
      </c>
      <c r="Z142" s="269" t="e">
        <f t="shared" si="76"/>
        <v>#NUM!</v>
      </c>
      <c r="AA142" s="261" t="e">
        <f t="shared" si="77"/>
        <v>#NUM!</v>
      </c>
      <c r="AC142" s="33">
        <v>10</v>
      </c>
      <c r="AD142" s="34">
        <f t="shared" si="85"/>
        <v>46569</v>
      </c>
      <c r="AE142" s="141" t="e">
        <f t="shared" si="78"/>
        <v>#VALUE!</v>
      </c>
      <c r="AF142" s="259" t="e">
        <f t="shared" si="79"/>
        <v>#VALUE!</v>
      </c>
      <c r="AG142" s="274" t="e">
        <f t="shared" si="80"/>
        <v>#VALUE!</v>
      </c>
      <c r="AH142" s="275" t="e">
        <f t="shared" si="81"/>
        <v>#VALUE!</v>
      </c>
    </row>
    <row r="143" spans="1:34" x14ac:dyDescent="0.45">
      <c r="A143" s="33">
        <v>11</v>
      </c>
      <c r="B143" s="34">
        <f t="shared" si="82"/>
        <v>46600</v>
      </c>
      <c r="C143" s="258" t="e">
        <f t="shared" si="62"/>
        <v>#NUM!</v>
      </c>
      <c r="D143" s="259" t="e">
        <f t="shared" si="63"/>
        <v>#NUM!</v>
      </c>
      <c r="E143" s="260" t="e">
        <f t="shared" si="64"/>
        <v>#NUM!</v>
      </c>
      <c r="F143" s="261" t="e">
        <f t="shared" si="65"/>
        <v>#NUM!</v>
      </c>
      <c r="H143" s="33">
        <v>11</v>
      </c>
      <c r="I143" s="34">
        <f t="shared" si="83"/>
        <v>46600</v>
      </c>
      <c r="J143" s="258" t="e">
        <f t="shared" si="66"/>
        <v>#NUM!</v>
      </c>
      <c r="K143" s="259" t="e">
        <f t="shared" si="67"/>
        <v>#NUM!</v>
      </c>
      <c r="L143" s="269" t="e">
        <f t="shared" si="68"/>
        <v>#NUM!</v>
      </c>
      <c r="M143" s="261" t="e">
        <f t="shared" si="69"/>
        <v>#NUM!</v>
      </c>
      <c r="N143" s="9"/>
      <c r="O143" s="33">
        <v>11</v>
      </c>
      <c r="P143" s="34">
        <f t="shared" si="84"/>
        <v>46600</v>
      </c>
      <c r="Q143" s="258" t="e">
        <f t="shared" si="70"/>
        <v>#NUM!</v>
      </c>
      <c r="R143" s="259" t="e">
        <f t="shared" si="71"/>
        <v>#NUM!</v>
      </c>
      <c r="S143" s="269" t="e">
        <f t="shared" si="72"/>
        <v>#NUM!</v>
      </c>
      <c r="T143" s="261" t="e">
        <f t="shared" si="73"/>
        <v>#NUM!</v>
      </c>
      <c r="V143" s="33">
        <v>11</v>
      </c>
      <c r="W143" s="34">
        <v>45658</v>
      </c>
      <c r="X143" s="258" t="e">
        <f t="shared" si="74"/>
        <v>#NUM!</v>
      </c>
      <c r="Y143" s="259" t="e">
        <f t="shared" si="75"/>
        <v>#NUM!</v>
      </c>
      <c r="Z143" s="269" t="e">
        <f t="shared" si="76"/>
        <v>#NUM!</v>
      </c>
      <c r="AA143" s="261" t="e">
        <f t="shared" si="77"/>
        <v>#NUM!</v>
      </c>
      <c r="AC143" s="33">
        <v>11</v>
      </c>
      <c r="AD143" s="34">
        <f t="shared" si="85"/>
        <v>46600</v>
      </c>
      <c r="AE143" s="141" t="e">
        <f t="shared" si="78"/>
        <v>#VALUE!</v>
      </c>
      <c r="AF143" s="259" t="e">
        <f t="shared" si="79"/>
        <v>#VALUE!</v>
      </c>
      <c r="AG143" s="274" t="e">
        <f t="shared" si="80"/>
        <v>#VALUE!</v>
      </c>
      <c r="AH143" s="275" t="e">
        <f t="shared" si="81"/>
        <v>#VALUE!</v>
      </c>
    </row>
    <row r="144" spans="1:34" ht="14.65" thickBot="1" x14ac:dyDescent="0.5">
      <c r="A144" s="40">
        <v>12</v>
      </c>
      <c r="B144" s="34">
        <f t="shared" si="82"/>
        <v>46631</v>
      </c>
      <c r="C144" s="262" t="e">
        <f t="shared" si="62"/>
        <v>#NUM!</v>
      </c>
      <c r="D144" s="263" t="e">
        <f t="shared" si="63"/>
        <v>#NUM!</v>
      </c>
      <c r="E144" s="264" t="e">
        <f t="shared" si="64"/>
        <v>#NUM!</v>
      </c>
      <c r="F144" s="265" t="e">
        <f t="shared" si="65"/>
        <v>#NUM!</v>
      </c>
      <c r="H144" s="40">
        <v>12</v>
      </c>
      <c r="I144" s="41">
        <f t="shared" si="83"/>
        <v>46631</v>
      </c>
      <c r="J144" s="262" t="e">
        <f t="shared" si="66"/>
        <v>#NUM!</v>
      </c>
      <c r="K144" s="263" t="e">
        <f t="shared" si="67"/>
        <v>#NUM!</v>
      </c>
      <c r="L144" s="270" t="e">
        <f t="shared" si="68"/>
        <v>#NUM!</v>
      </c>
      <c r="M144" s="265" t="e">
        <f t="shared" si="69"/>
        <v>#NUM!</v>
      </c>
      <c r="N144" s="9"/>
      <c r="O144" s="40">
        <v>12</v>
      </c>
      <c r="P144" s="41">
        <f t="shared" si="84"/>
        <v>46631</v>
      </c>
      <c r="Q144" s="262" t="e">
        <f t="shared" si="70"/>
        <v>#NUM!</v>
      </c>
      <c r="R144" s="263" t="e">
        <f t="shared" si="71"/>
        <v>#NUM!</v>
      </c>
      <c r="S144" s="270" t="e">
        <f t="shared" si="72"/>
        <v>#NUM!</v>
      </c>
      <c r="T144" s="265" t="e">
        <f t="shared" si="73"/>
        <v>#NUM!</v>
      </c>
      <c r="V144" s="40">
        <v>12</v>
      </c>
      <c r="W144" s="41">
        <v>45689</v>
      </c>
      <c r="X144" s="262" t="e">
        <f t="shared" si="74"/>
        <v>#NUM!</v>
      </c>
      <c r="Y144" s="263" t="e">
        <f t="shared" si="75"/>
        <v>#NUM!</v>
      </c>
      <c r="Z144" s="270" t="e">
        <f t="shared" si="76"/>
        <v>#NUM!</v>
      </c>
      <c r="AA144" s="265" t="e">
        <f t="shared" si="77"/>
        <v>#NUM!</v>
      </c>
      <c r="AC144" s="40">
        <v>12</v>
      </c>
      <c r="AD144" s="41">
        <f t="shared" si="85"/>
        <v>46631</v>
      </c>
      <c r="AE144" s="145" t="e">
        <f t="shared" si="78"/>
        <v>#VALUE!</v>
      </c>
      <c r="AF144" s="263" t="e">
        <f t="shared" si="79"/>
        <v>#VALUE!</v>
      </c>
      <c r="AG144" s="276" t="e">
        <f t="shared" si="80"/>
        <v>#VALUE!</v>
      </c>
      <c r="AH144" s="277" t="e">
        <f t="shared" si="81"/>
        <v>#VALUE!</v>
      </c>
    </row>
    <row r="145" spans="1:34" x14ac:dyDescent="0.45">
      <c r="A145" s="26">
        <v>13</v>
      </c>
      <c r="B145" s="52">
        <f t="shared" si="82"/>
        <v>46661</v>
      </c>
      <c r="C145" s="254" t="e">
        <f t="shared" si="62"/>
        <v>#NUM!</v>
      </c>
      <c r="D145" s="255" t="e">
        <f t="shared" si="63"/>
        <v>#NUM!</v>
      </c>
      <c r="E145" s="256" t="e">
        <f t="shared" si="64"/>
        <v>#NUM!</v>
      </c>
      <c r="F145" s="257" t="e">
        <f t="shared" si="65"/>
        <v>#NUM!</v>
      </c>
      <c r="H145" s="26">
        <v>13</v>
      </c>
      <c r="I145" s="27">
        <f t="shared" si="83"/>
        <v>46661</v>
      </c>
      <c r="J145" s="254" t="e">
        <f t="shared" si="66"/>
        <v>#NUM!</v>
      </c>
      <c r="K145" s="255" t="e">
        <f t="shared" si="67"/>
        <v>#NUM!</v>
      </c>
      <c r="L145" s="268" t="e">
        <f t="shared" si="68"/>
        <v>#NUM!</v>
      </c>
      <c r="M145" s="257" t="e">
        <f t="shared" si="69"/>
        <v>#NUM!</v>
      </c>
      <c r="N145" s="9"/>
      <c r="O145" s="26">
        <v>13</v>
      </c>
      <c r="P145" s="27">
        <f t="shared" si="84"/>
        <v>46661</v>
      </c>
      <c r="Q145" s="254" t="e">
        <f t="shared" si="70"/>
        <v>#NUM!</v>
      </c>
      <c r="R145" s="255" t="e">
        <f t="shared" si="71"/>
        <v>#NUM!</v>
      </c>
      <c r="S145" s="268" t="e">
        <f t="shared" si="72"/>
        <v>#NUM!</v>
      </c>
      <c r="T145" s="257" t="e">
        <f t="shared" si="73"/>
        <v>#NUM!</v>
      </c>
      <c r="V145" s="26">
        <v>13</v>
      </c>
      <c r="W145" s="27">
        <v>45717</v>
      </c>
      <c r="X145" s="254" t="e">
        <f t="shared" si="74"/>
        <v>#NUM!</v>
      </c>
      <c r="Y145" s="255" t="e">
        <f t="shared" si="75"/>
        <v>#NUM!</v>
      </c>
      <c r="Z145" s="268" t="e">
        <f t="shared" si="76"/>
        <v>#NUM!</v>
      </c>
      <c r="AA145" s="257" t="e">
        <f t="shared" si="77"/>
        <v>#NUM!</v>
      </c>
      <c r="AC145" s="26">
        <v>13</v>
      </c>
      <c r="AD145" s="27">
        <f t="shared" si="85"/>
        <v>46661</v>
      </c>
      <c r="AE145" s="137" t="e">
        <f t="shared" si="78"/>
        <v>#VALUE!</v>
      </c>
      <c r="AF145" s="255" t="e">
        <f t="shared" si="79"/>
        <v>#VALUE!</v>
      </c>
      <c r="AG145" s="272" t="e">
        <f t="shared" si="80"/>
        <v>#VALUE!</v>
      </c>
      <c r="AH145" s="273" t="e">
        <f t="shared" si="81"/>
        <v>#VALUE!</v>
      </c>
    </row>
    <row r="146" spans="1:34" x14ac:dyDescent="0.45">
      <c r="A146" s="33">
        <v>14</v>
      </c>
      <c r="B146" s="34">
        <f t="shared" si="82"/>
        <v>46692</v>
      </c>
      <c r="C146" s="258" t="e">
        <f t="shared" si="62"/>
        <v>#NUM!</v>
      </c>
      <c r="D146" s="259" t="e">
        <f t="shared" si="63"/>
        <v>#NUM!</v>
      </c>
      <c r="E146" s="260" t="e">
        <f t="shared" si="64"/>
        <v>#NUM!</v>
      </c>
      <c r="F146" s="261" t="e">
        <f t="shared" si="65"/>
        <v>#NUM!</v>
      </c>
      <c r="H146" s="33">
        <v>14</v>
      </c>
      <c r="I146" s="34">
        <f t="shared" si="83"/>
        <v>46692</v>
      </c>
      <c r="J146" s="258" t="e">
        <f t="shared" si="66"/>
        <v>#NUM!</v>
      </c>
      <c r="K146" s="259" t="e">
        <f t="shared" si="67"/>
        <v>#NUM!</v>
      </c>
      <c r="L146" s="269" t="e">
        <f t="shared" si="68"/>
        <v>#NUM!</v>
      </c>
      <c r="M146" s="261" t="e">
        <f t="shared" si="69"/>
        <v>#NUM!</v>
      </c>
      <c r="N146" s="9"/>
      <c r="O146" s="33">
        <v>14</v>
      </c>
      <c r="P146" s="34">
        <f t="shared" si="84"/>
        <v>46692</v>
      </c>
      <c r="Q146" s="258" t="e">
        <f t="shared" si="70"/>
        <v>#NUM!</v>
      </c>
      <c r="R146" s="259" t="e">
        <f t="shared" si="71"/>
        <v>#NUM!</v>
      </c>
      <c r="S146" s="269" t="e">
        <f t="shared" si="72"/>
        <v>#NUM!</v>
      </c>
      <c r="T146" s="261" t="e">
        <f t="shared" si="73"/>
        <v>#NUM!</v>
      </c>
      <c r="V146" s="33">
        <v>14</v>
      </c>
      <c r="W146" s="34">
        <v>45748</v>
      </c>
      <c r="X146" s="258" t="e">
        <f t="shared" si="74"/>
        <v>#NUM!</v>
      </c>
      <c r="Y146" s="259" t="e">
        <f t="shared" si="75"/>
        <v>#NUM!</v>
      </c>
      <c r="Z146" s="269" t="e">
        <f t="shared" si="76"/>
        <v>#NUM!</v>
      </c>
      <c r="AA146" s="261" t="e">
        <f t="shared" si="77"/>
        <v>#NUM!</v>
      </c>
      <c r="AC146" s="33">
        <v>14</v>
      </c>
      <c r="AD146" s="34">
        <f t="shared" si="85"/>
        <v>46692</v>
      </c>
      <c r="AE146" s="141" t="e">
        <f t="shared" si="78"/>
        <v>#VALUE!</v>
      </c>
      <c r="AF146" s="259" t="e">
        <f t="shared" si="79"/>
        <v>#VALUE!</v>
      </c>
      <c r="AG146" s="274" t="e">
        <f t="shared" si="80"/>
        <v>#VALUE!</v>
      </c>
      <c r="AH146" s="275" t="e">
        <f t="shared" si="81"/>
        <v>#VALUE!</v>
      </c>
    </row>
    <row r="147" spans="1:34" x14ac:dyDescent="0.45">
      <c r="A147" s="33">
        <v>15</v>
      </c>
      <c r="B147" s="34">
        <f t="shared" si="82"/>
        <v>46722</v>
      </c>
      <c r="C147" s="258" t="e">
        <f t="shared" si="62"/>
        <v>#NUM!</v>
      </c>
      <c r="D147" s="259" t="e">
        <f t="shared" si="63"/>
        <v>#NUM!</v>
      </c>
      <c r="E147" s="260" t="e">
        <f t="shared" si="64"/>
        <v>#NUM!</v>
      </c>
      <c r="F147" s="261" t="e">
        <f t="shared" si="65"/>
        <v>#NUM!</v>
      </c>
      <c r="H147" s="33">
        <v>15</v>
      </c>
      <c r="I147" s="34">
        <f t="shared" si="83"/>
        <v>46722</v>
      </c>
      <c r="J147" s="258" t="e">
        <f t="shared" si="66"/>
        <v>#NUM!</v>
      </c>
      <c r="K147" s="259" t="e">
        <f t="shared" si="67"/>
        <v>#NUM!</v>
      </c>
      <c r="L147" s="269" t="e">
        <f t="shared" si="68"/>
        <v>#NUM!</v>
      </c>
      <c r="M147" s="261" t="e">
        <f t="shared" si="69"/>
        <v>#NUM!</v>
      </c>
      <c r="N147" s="9"/>
      <c r="O147" s="33">
        <v>15</v>
      </c>
      <c r="P147" s="34">
        <f t="shared" si="84"/>
        <v>46722</v>
      </c>
      <c r="Q147" s="258" t="e">
        <f t="shared" si="70"/>
        <v>#NUM!</v>
      </c>
      <c r="R147" s="259" t="e">
        <f t="shared" si="71"/>
        <v>#NUM!</v>
      </c>
      <c r="S147" s="269" t="e">
        <f t="shared" si="72"/>
        <v>#NUM!</v>
      </c>
      <c r="T147" s="261" t="e">
        <f t="shared" si="73"/>
        <v>#NUM!</v>
      </c>
      <c r="V147" s="33">
        <v>15</v>
      </c>
      <c r="W147" s="34">
        <v>45778</v>
      </c>
      <c r="X147" s="258" t="e">
        <f t="shared" si="74"/>
        <v>#NUM!</v>
      </c>
      <c r="Y147" s="259" t="e">
        <f t="shared" si="75"/>
        <v>#NUM!</v>
      </c>
      <c r="Z147" s="269" t="e">
        <f t="shared" si="76"/>
        <v>#NUM!</v>
      </c>
      <c r="AA147" s="261" t="e">
        <f t="shared" si="77"/>
        <v>#NUM!</v>
      </c>
      <c r="AC147" s="33">
        <v>15</v>
      </c>
      <c r="AD147" s="34">
        <f t="shared" si="85"/>
        <v>46722</v>
      </c>
      <c r="AE147" s="141" t="e">
        <f t="shared" si="78"/>
        <v>#VALUE!</v>
      </c>
      <c r="AF147" s="259" t="e">
        <f t="shared" si="79"/>
        <v>#VALUE!</v>
      </c>
      <c r="AG147" s="274" t="e">
        <f t="shared" si="80"/>
        <v>#VALUE!</v>
      </c>
      <c r="AH147" s="275" t="e">
        <f t="shared" si="81"/>
        <v>#VALUE!</v>
      </c>
    </row>
    <row r="148" spans="1:34" x14ac:dyDescent="0.45">
      <c r="A148" s="33">
        <v>16</v>
      </c>
      <c r="B148" s="34">
        <f t="shared" si="82"/>
        <v>46753</v>
      </c>
      <c r="C148" s="258" t="e">
        <f t="shared" si="62"/>
        <v>#NUM!</v>
      </c>
      <c r="D148" s="259" t="e">
        <f t="shared" si="63"/>
        <v>#NUM!</v>
      </c>
      <c r="E148" s="260" t="e">
        <f t="shared" si="64"/>
        <v>#NUM!</v>
      </c>
      <c r="F148" s="261" t="e">
        <f t="shared" si="65"/>
        <v>#NUM!</v>
      </c>
      <c r="H148" s="33">
        <v>16</v>
      </c>
      <c r="I148" s="34">
        <f t="shared" si="83"/>
        <v>46753</v>
      </c>
      <c r="J148" s="258" t="e">
        <f t="shared" si="66"/>
        <v>#NUM!</v>
      </c>
      <c r="K148" s="259" t="e">
        <f t="shared" si="67"/>
        <v>#NUM!</v>
      </c>
      <c r="L148" s="269" t="e">
        <f t="shared" si="68"/>
        <v>#NUM!</v>
      </c>
      <c r="M148" s="261" t="e">
        <f t="shared" si="69"/>
        <v>#NUM!</v>
      </c>
      <c r="N148" s="9"/>
      <c r="O148" s="33">
        <v>16</v>
      </c>
      <c r="P148" s="34">
        <f t="shared" si="84"/>
        <v>46753</v>
      </c>
      <c r="Q148" s="258" t="e">
        <f t="shared" si="70"/>
        <v>#NUM!</v>
      </c>
      <c r="R148" s="259" t="e">
        <f t="shared" si="71"/>
        <v>#NUM!</v>
      </c>
      <c r="S148" s="269" t="e">
        <f t="shared" si="72"/>
        <v>#NUM!</v>
      </c>
      <c r="T148" s="261" t="e">
        <f t="shared" si="73"/>
        <v>#NUM!</v>
      </c>
      <c r="V148" s="33">
        <v>16</v>
      </c>
      <c r="W148" s="34">
        <v>45809</v>
      </c>
      <c r="X148" s="258" t="e">
        <f t="shared" si="74"/>
        <v>#NUM!</v>
      </c>
      <c r="Y148" s="259" t="e">
        <f t="shared" si="75"/>
        <v>#NUM!</v>
      </c>
      <c r="Z148" s="269" t="e">
        <f t="shared" si="76"/>
        <v>#NUM!</v>
      </c>
      <c r="AA148" s="261" t="e">
        <f t="shared" si="77"/>
        <v>#NUM!</v>
      </c>
      <c r="AC148" s="33">
        <v>16</v>
      </c>
      <c r="AD148" s="34">
        <f t="shared" si="85"/>
        <v>46753</v>
      </c>
      <c r="AE148" s="141" t="e">
        <f t="shared" si="78"/>
        <v>#VALUE!</v>
      </c>
      <c r="AF148" s="259" t="e">
        <f t="shared" si="79"/>
        <v>#VALUE!</v>
      </c>
      <c r="AG148" s="274" t="e">
        <f t="shared" si="80"/>
        <v>#VALUE!</v>
      </c>
      <c r="AH148" s="275" t="e">
        <f t="shared" si="81"/>
        <v>#VALUE!</v>
      </c>
    </row>
    <row r="149" spans="1:34" x14ac:dyDescent="0.45">
      <c r="A149" s="33">
        <v>17</v>
      </c>
      <c r="B149" s="34">
        <f t="shared" si="82"/>
        <v>46784</v>
      </c>
      <c r="C149" s="258" t="e">
        <f t="shared" si="62"/>
        <v>#NUM!</v>
      </c>
      <c r="D149" s="259" t="e">
        <f t="shared" si="63"/>
        <v>#NUM!</v>
      </c>
      <c r="E149" s="260" t="e">
        <f t="shared" si="64"/>
        <v>#NUM!</v>
      </c>
      <c r="F149" s="261" t="e">
        <f t="shared" si="65"/>
        <v>#NUM!</v>
      </c>
      <c r="H149" s="33">
        <v>17</v>
      </c>
      <c r="I149" s="34">
        <f t="shared" si="83"/>
        <v>46784</v>
      </c>
      <c r="J149" s="258" t="e">
        <f t="shared" si="66"/>
        <v>#NUM!</v>
      </c>
      <c r="K149" s="259" t="e">
        <f t="shared" si="67"/>
        <v>#NUM!</v>
      </c>
      <c r="L149" s="269" t="e">
        <f t="shared" si="68"/>
        <v>#NUM!</v>
      </c>
      <c r="M149" s="261" t="e">
        <f t="shared" si="69"/>
        <v>#NUM!</v>
      </c>
      <c r="N149" s="9"/>
      <c r="O149" s="33">
        <v>17</v>
      </c>
      <c r="P149" s="34">
        <f t="shared" si="84"/>
        <v>46784</v>
      </c>
      <c r="Q149" s="258" t="e">
        <f t="shared" si="70"/>
        <v>#NUM!</v>
      </c>
      <c r="R149" s="259" t="e">
        <f t="shared" si="71"/>
        <v>#NUM!</v>
      </c>
      <c r="S149" s="269" t="e">
        <f t="shared" si="72"/>
        <v>#NUM!</v>
      </c>
      <c r="T149" s="261" t="e">
        <f t="shared" si="73"/>
        <v>#NUM!</v>
      </c>
      <c r="V149" s="33">
        <v>17</v>
      </c>
      <c r="W149" s="34">
        <v>45839</v>
      </c>
      <c r="X149" s="258" t="e">
        <f t="shared" si="74"/>
        <v>#NUM!</v>
      </c>
      <c r="Y149" s="259" t="e">
        <f t="shared" si="75"/>
        <v>#NUM!</v>
      </c>
      <c r="Z149" s="269" t="e">
        <f t="shared" si="76"/>
        <v>#NUM!</v>
      </c>
      <c r="AA149" s="261" t="e">
        <f t="shared" si="77"/>
        <v>#NUM!</v>
      </c>
      <c r="AC149" s="33">
        <v>17</v>
      </c>
      <c r="AD149" s="34">
        <f t="shared" si="85"/>
        <v>46784</v>
      </c>
      <c r="AE149" s="141" t="e">
        <f t="shared" si="78"/>
        <v>#VALUE!</v>
      </c>
      <c r="AF149" s="259" t="e">
        <f t="shared" si="79"/>
        <v>#VALUE!</v>
      </c>
      <c r="AG149" s="274" t="e">
        <f t="shared" si="80"/>
        <v>#VALUE!</v>
      </c>
      <c r="AH149" s="275" t="e">
        <f t="shared" si="81"/>
        <v>#VALUE!</v>
      </c>
    </row>
    <row r="150" spans="1:34" x14ac:dyDescent="0.45">
      <c r="A150" s="33">
        <v>18</v>
      </c>
      <c r="B150" s="34">
        <f t="shared" si="82"/>
        <v>46813</v>
      </c>
      <c r="C150" s="258" t="e">
        <f t="shared" si="62"/>
        <v>#NUM!</v>
      </c>
      <c r="D150" s="259" t="e">
        <f t="shared" si="63"/>
        <v>#NUM!</v>
      </c>
      <c r="E150" s="260" t="e">
        <f t="shared" si="64"/>
        <v>#NUM!</v>
      </c>
      <c r="F150" s="261" t="e">
        <f t="shared" si="65"/>
        <v>#NUM!</v>
      </c>
      <c r="H150" s="33">
        <v>18</v>
      </c>
      <c r="I150" s="34">
        <f t="shared" si="83"/>
        <v>46813</v>
      </c>
      <c r="J150" s="258" t="e">
        <f t="shared" si="66"/>
        <v>#NUM!</v>
      </c>
      <c r="K150" s="259" t="e">
        <f t="shared" si="67"/>
        <v>#NUM!</v>
      </c>
      <c r="L150" s="269" t="e">
        <f t="shared" si="68"/>
        <v>#NUM!</v>
      </c>
      <c r="M150" s="261" t="e">
        <f t="shared" si="69"/>
        <v>#NUM!</v>
      </c>
      <c r="N150" s="9"/>
      <c r="O150" s="33">
        <v>18</v>
      </c>
      <c r="P150" s="34">
        <f t="shared" si="84"/>
        <v>46813</v>
      </c>
      <c r="Q150" s="258" t="e">
        <f t="shared" si="70"/>
        <v>#NUM!</v>
      </c>
      <c r="R150" s="259" t="e">
        <f t="shared" si="71"/>
        <v>#NUM!</v>
      </c>
      <c r="S150" s="269" t="e">
        <f t="shared" si="72"/>
        <v>#NUM!</v>
      </c>
      <c r="T150" s="261" t="e">
        <f t="shared" si="73"/>
        <v>#NUM!</v>
      </c>
      <c r="V150" s="33">
        <v>18</v>
      </c>
      <c r="W150" s="34">
        <v>45870</v>
      </c>
      <c r="X150" s="258" t="e">
        <f t="shared" si="74"/>
        <v>#NUM!</v>
      </c>
      <c r="Y150" s="259" t="e">
        <f t="shared" si="75"/>
        <v>#NUM!</v>
      </c>
      <c r="Z150" s="269" t="e">
        <f t="shared" si="76"/>
        <v>#NUM!</v>
      </c>
      <c r="AA150" s="261" t="e">
        <f t="shared" si="77"/>
        <v>#NUM!</v>
      </c>
      <c r="AC150" s="33">
        <v>18</v>
      </c>
      <c r="AD150" s="34">
        <f t="shared" si="85"/>
        <v>46813</v>
      </c>
      <c r="AE150" s="141" t="e">
        <f t="shared" si="78"/>
        <v>#VALUE!</v>
      </c>
      <c r="AF150" s="259" t="e">
        <f t="shared" si="79"/>
        <v>#VALUE!</v>
      </c>
      <c r="AG150" s="274" t="e">
        <f t="shared" si="80"/>
        <v>#VALUE!</v>
      </c>
      <c r="AH150" s="275" t="e">
        <f t="shared" si="81"/>
        <v>#VALUE!</v>
      </c>
    </row>
    <row r="151" spans="1:34" x14ac:dyDescent="0.45">
      <c r="A151" s="33">
        <v>19</v>
      </c>
      <c r="B151" s="34">
        <f t="shared" si="82"/>
        <v>46844</v>
      </c>
      <c r="C151" s="258" t="e">
        <f t="shared" si="62"/>
        <v>#NUM!</v>
      </c>
      <c r="D151" s="259" t="e">
        <f t="shared" si="63"/>
        <v>#NUM!</v>
      </c>
      <c r="E151" s="260" t="e">
        <f t="shared" si="64"/>
        <v>#NUM!</v>
      </c>
      <c r="F151" s="261" t="e">
        <f t="shared" si="65"/>
        <v>#NUM!</v>
      </c>
      <c r="H151" s="33">
        <v>19</v>
      </c>
      <c r="I151" s="34">
        <f t="shared" si="83"/>
        <v>46844</v>
      </c>
      <c r="J151" s="258" t="e">
        <f t="shared" si="66"/>
        <v>#NUM!</v>
      </c>
      <c r="K151" s="259" t="e">
        <f t="shared" si="67"/>
        <v>#NUM!</v>
      </c>
      <c r="L151" s="269" t="e">
        <f t="shared" si="68"/>
        <v>#NUM!</v>
      </c>
      <c r="M151" s="261" t="e">
        <f t="shared" si="69"/>
        <v>#NUM!</v>
      </c>
      <c r="N151" s="9"/>
      <c r="O151" s="33">
        <v>19</v>
      </c>
      <c r="P151" s="34">
        <f t="shared" si="84"/>
        <v>46844</v>
      </c>
      <c r="Q151" s="258" t="e">
        <f t="shared" si="70"/>
        <v>#NUM!</v>
      </c>
      <c r="R151" s="259" t="e">
        <f t="shared" si="71"/>
        <v>#NUM!</v>
      </c>
      <c r="S151" s="269" t="e">
        <f t="shared" si="72"/>
        <v>#NUM!</v>
      </c>
      <c r="T151" s="261" t="e">
        <f t="shared" si="73"/>
        <v>#NUM!</v>
      </c>
      <c r="V151" s="33">
        <v>19</v>
      </c>
      <c r="W151" s="34">
        <v>45901</v>
      </c>
      <c r="X151" s="258" t="e">
        <f t="shared" si="74"/>
        <v>#NUM!</v>
      </c>
      <c r="Y151" s="259" t="e">
        <f t="shared" si="75"/>
        <v>#NUM!</v>
      </c>
      <c r="Z151" s="269" t="e">
        <f t="shared" si="76"/>
        <v>#NUM!</v>
      </c>
      <c r="AA151" s="261" t="e">
        <f t="shared" si="77"/>
        <v>#NUM!</v>
      </c>
      <c r="AC151" s="33">
        <v>19</v>
      </c>
      <c r="AD151" s="34">
        <f t="shared" si="85"/>
        <v>46844</v>
      </c>
      <c r="AE151" s="141" t="e">
        <f t="shared" si="78"/>
        <v>#VALUE!</v>
      </c>
      <c r="AF151" s="259" t="e">
        <f t="shared" si="79"/>
        <v>#VALUE!</v>
      </c>
      <c r="AG151" s="274" t="e">
        <f t="shared" si="80"/>
        <v>#VALUE!</v>
      </c>
      <c r="AH151" s="275" t="e">
        <f t="shared" si="81"/>
        <v>#VALUE!</v>
      </c>
    </row>
    <row r="152" spans="1:34" x14ac:dyDescent="0.45">
      <c r="A152" s="33">
        <v>20</v>
      </c>
      <c r="B152" s="34">
        <f t="shared" si="82"/>
        <v>46874</v>
      </c>
      <c r="C152" s="258" t="e">
        <f t="shared" si="62"/>
        <v>#NUM!</v>
      </c>
      <c r="D152" s="259" t="e">
        <f t="shared" si="63"/>
        <v>#NUM!</v>
      </c>
      <c r="E152" s="260" t="e">
        <f t="shared" si="64"/>
        <v>#NUM!</v>
      </c>
      <c r="F152" s="261" t="e">
        <f t="shared" si="65"/>
        <v>#NUM!</v>
      </c>
      <c r="H152" s="33">
        <v>20</v>
      </c>
      <c r="I152" s="34">
        <f t="shared" si="83"/>
        <v>46874</v>
      </c>
      <c r="J152" s="258" t="e">
        <f t="shared" si="66"/>
        <v>#NUM!</v>
      </c>
      <c r="K152" s="259" t="e">
        <f t="shared" si="67"/>
        <v>#NUM!</v>
      </c>
      <c r="L152" s="269" t="e">
        <f t="shared" si="68"/>
        <v>#NUM!</v>
      </c>
      <c r="M152" s="261" t="e">
        <f t="shared" si="69"/>
        <v>#NUM!</v>
      </c>
      <c r="N152" s="9"/>
      <c r="O152" s="33">
        <v>20</v>
      </c>
      <c r="P152" s="34">
        <f t="shared" si="84"/>
        <v>46874</v>
      </c>
      <c r="Q152" s="258" t="e">
        <f t="shared" si="70"/>
        <v>#NUM!</v>
      </c>
      <c r="R152" s="259" t="e">
        <f t="shared" si="71"/>
        <v>#NUM!</v>
      </c>
      <c r="S152" s="269" t="e">
        <f t="shared" si="72"/>
        <v>#NUM!</v>
      </c>
      <c r="T152" s="261" t="e">
        <f t="shared" si="73"/>
        <v>#NUM!</v>
      </c>
      <c r="V152" s="33">
        <v>20</v>
      </c>
      <c r="W152" s="34">
        <v>45931</v>
      </c>
      <c r="X152" s="258" t="e">
        <f t="shared" si="74"/>
        <v>#NUM!</v>
      </c>
      <c r="Y152" s="259" t="e">
        <f t="shared" si="75"/>
        <v>#NUM!</v>
      </c>
      <c r="Z152" s="269" t="e">
        <f t="shared" si="76"/>
        <v>#NUM!</v>
      </c>
      <c r="AA152" s="261" t="e">
        <f t="shared" si="77"/>
        <v>#NUM!</v>
      </c>
      <c r="AC152" s="33">
        <v>20</v>
      </c>
      <c r="AD152" s="34">
        <f t="shared" si="85"/>
        <v>46874</v>
      </c>
      <c r="AE152" s="141" t="e">
        <f t="shared" si="78"/>
        <v>#VALUE!</v>
      </c>
      <c r="AF152" s="259" t="e">
        <f t="shared" si="79"/>
        <v>#VALUE!</v>
      </c>
      <c r="AG152" s="274" t="e">
        <f t="shared" si="80"/>
        <v>#VALUE!</v>
      </c>
      <c r="AH152" s="275" t="e">
        <f t="shared" si="81"/>
        <v>#VALUE!</v>
      </c>
    </row>
    <row r="153" spans="1:34" x14ac:dyDescent="0.45">
      <c r="A153" s="33">
        <v>21</v>
      </c>
      <c r="B153" s="34">
        <f t="shared" si="82"/>
        <v>46905</v>
      </c>
      <c r="C153" s="258" t="e">
        <f t="shared" si="62"/>
        <v>#NUM!</v>
      </c>
      <c r="D153" s="259" t="e">
        <f t="shared" si="63"/>
        <v>#NUM!</v>
      </c>
      <c r="E153" s="260" t="e">
        <f t="shared" si="64"/>
        <v>#NUM!</v>
      </c>
      <c r="F153" s="261" t="e">
        <f t="shared" si="65"/>
        <v>#NUM!</v>
      </c>
      <c r="H153" s="33">
        <v>21</v>
      </c>
      <c r="I153" s="34">
        <f t="shared" si="83"/>
        <v>46905</v>
      </c>
      <c r="J153" s="258" t="e">
        <f t="shared" si="66"/>
        <v>#NUM!</v>
      </c>
      <c r="K153" s="259" t="e">
        <f t="shared" si="67"/>
        <v>#NUM!</v>
      </c>
      <c r="L153" s="269" t="e">
        <f t="shared" si="68"/>
        <v>#NUM!</v>
      </c>
      <c r="M153" s="261" t="e">
        <f t="shared" si="69"/>
        <v>#NUM!</v>
      </c>
      <c r="N153" s="9"/>
      <c r="O153" s="33">
        <v>21</v>
      </c>
      <c r="P153" s="34">
        <f t="shared" si="84"/>
        <v>46905</v>
      </c>
      <c r="Q153" s="258" t="e">
        <f t="shared" si="70"/>
        <v>#NUM!</v>
      </c>
      <c r="R153" s="259" t="e">
        <f t="shared" si="71"/>
        <v>#NUM!</v>
      </c>
      <c r="S153" s="269" t="e">
        <f t="shared" si="72"/>
        <v>#NUM!</v>
      </c>
      <c r="T153" s="261" t="e">
        <f t="shared" si="73"/>
        <v>#NUM!</v>
      </c>
      <c r="V153" s="33">
        <v>21</v>
      </c>
      <c r="W153" s="34">
        <v>45962</v>
      </c>
      <c r="X153" s="258" t="e">
        <f t="shared" si="74"/>
        <v>#NUM!</v>
      </c>
      <c r="Y153" s="259" t="e">
        <f t="shared" si="75"/>
        <v>#NUM!</v>
      </c>
      <c r="Z153" s="269" t="e">
        <f t="shared" si="76"/>
        <v>#NUM!</v>
      </c>
      <c r="AA153" s="261" t="e">
        <f t="shared" si="77"/>
        <v>#NUM!</v>
      </c>
      <c r="AC153" s="33">
        <v>21</v>
      </c>
      <c r="AD153" s="34">
        <f t="shared" si="85"/>
        <v>46905</v>
      </c>
      <c r="AE153" s="141" t="e">
        <f t="shared" si="78"/>
        <v>#VALUE!</v>
      </c>
      <c r="AF153" s="259" t="e">
        <f t="shared" si="79"/>
        <v>#VALUE!</v>
      </c>
      <c r="AG153" s="274" t="e">
        <f t="shared" si="80"/>
        <v>#VALUE!</v>
      </c>
      <c r="AH153" s="275" t="e">
        <f t="shared" si="81"/>
        <v>#VALUE!</v>
      </c>
    </row>
    <row r="154" spans="1:34" x14ac:dyDescent="0.45">
      <c r="A154" s="33">
        <v>22</v>
      </c>
      <c r="B154" s="34">
        <f t="shared" si="82"/>
        <v>46935</v>
      </c>
      <c r="C154" s="258" t="e">
        <f t="shared" si="62"/>
        <v>#NUM!</v>
      </c>
      <c r="D154" s="259" t="e">
        <f t="shared" si="63"/>
        <v>#NUM!</v>
      </c>
      <c r="E154" s="260" t="e">
        <f t="shared" si="64"/>
        <v>#NUM!</v>
      </c>
      <c r="F154" s="261" t="e">
        <f t="shared" si="65"/>
        <v>#NUM!</v>
      </c>
      <c r="H154" s="33">
        <v>22</v>
      </c>
      <c r="I154" s="34">
        <f t="shared" si="83"/>
        <v>46935</v>
      </c>
      <c r="J154" s="258" t="e">
        <f t="shared" si="66"/>
        <v>#NUM!</v>
      </c>
      <c r="K154" s="259" t="e">
        <f t="shared" si="67"/>
        <v>#NUM!</v>
      </c>
      <c r="L154" s="269" t="e">
        <f t="shared" si="68"/>
        <v>#NUM!</v>
      </c>
      <c r="M154" s="261" t="e">
        <f t="shared" si="69"/>
        <v>#NUM!</v>
      </c>
      <c r="N154" s="9"/>
      <c r="O154" s="33">
        <v>22</v>
      </c>
      <c r="P154" s="34">
        <f t="shared" si="84"/>
        <v>46935</v>
      </c>
      <c r="Q154" s="258" t="e">
        <f t="shared" si="70"/>
        <v>#NUM!</v>
      </c>
      <c r="R154" s="259" t="e">
        <f t="shared" si="71"/>
        <v>#NUM!</v>
      </c>
      <c r="S154" s="269" t="e">
        <f t="shared" si="72"/>
        <v>#NUM!</v>
      </c>
      <c r="T154" s="261" t="e">
        <f t="shared" si="73"/>
        <v>#NUM!</v>
      </c>
      <c r="V154" s="33">
        <v>22</v>
      </c>
      <c r="W154" s="34">
        <v>45992</v>
      </c>
      <c r="X154" s="258" t="e">
        <f t="shared" si="74"/>
        <v>#NUM!</v>
      </c>
      <c r="Y154" s="259" t="e">
        <f t="shared" si="75"/>
        <v>#NUM!</v>
      </c>
      <c r="Z154" s="269" t="e">
        <f t="shared" si="76"/>
        <v>#NUM!</v>
      </c>
      <c r="AA154" s="261" t="e">
        <f t="shared" si="77"/>
        <v>#NUM!</v>
      </c>
      <c r="AC154" s="33">
        <v>22</v>
      </c>
      <c r="AD154" s="34">
        <f t="shared" si="85"/>
        <v>46935</v>
      </c>
      <c r="AE154" s="141" t="e">
        <f t="shared" si="78"/>
        <v>#VALUE!</v>
      </c>
      <c r="AF154" s="259" t="e">
        <f t="shared" si="79"/>
        <v>#VALUE!</v>
      </c>
      <c r="AG154" s="274" t="e">
        <f t="shared" si="80"/>
        <v>#VALUE!</v>
      </c>
      <c r="AH154" s="275" t="e">
        <f t="shared" si="81"/>
        <v>#VALUE!</v>
      </c>
    </row>
    <row r="155" spans="1:34" x14ac:dyDescent="0.45">
      <c r="A155" s="33">
        <v>23</v>
      </c>
      <c r="B155" s="34">
        <f t="shared" si="82"/>
        <v>46966</v>
      </c>
      <c r="C155" s="258" t="e">
        <f t="shared" si="62"/>
        <v>#NUM!</v>
      </c>
      <c r="D155" s="259" t="e">
        <f t="shared" si="63"/>
        <v>#NUM!</v>
      </c>
      <c r="E155" s="260" t="e">
        <f t="shared" si="64"/>
        <v>#NUM!</v>
      </c>
      <c r="F155" s="261" t="e">
        <f t="shared" si="65"/>
        <v>#NUM!</v>
      </c>
      <c r="H155" s="33">
        <v>23</v>
      </c>
      <c r="I155" s="34">
        <f t="shared" si="83"/>
        <v>46966</v>
      </c>
      <c r="J155" s="258" t="e">
        <f t="shared" si="66"/>
        <v>#NUM!</v>
      </c>
      <c r="K155" s="259" t="e">
        <f t="shared" si="67"/>
        <v>#NUM!</v>
      </c>
      <c r="L155" s="269" t="e">
        <f t="shared" si="68"/>
        <v>#NUM!</v>
      </c>
      <c r="M155" s="261" t="e">
        <f t="shared" si="69"/>
        <v>#NUM!</v>
      </c>
      <c r="N155" s="9"/>
      <c r="O155" s="33">
        <v>23</v>
      </c>
      <c r="P155" s="34">
        <f t="shared" si="84"/>
        <v>46966</v>
      </c>
      <c r="Q155" s="258" t="e">
        <f t="shared" si="70"/>
        <v>#NUM!</v>
      </c>
      <c r="R155" s="259" t="e">
        <f t="shared" si="71"/>
        <v>#NUM!</v>
      </c>
      <c r="S155" s="269" t="e">
        <f t="shared" si="72"/>
        <v>#NUM!</v>
      </c>
      <c r="T155" s="261" t="e">
        <f t="shared" si="73"/>
        <v>#NUM!</v>
      </c>
      <c r="V155" s="33">
        <v>23</v>
      </c>
      <c r="W155" s="34">
        <v>46023</v>
      </c>
      <c r="X155" s="258" t="e">
        <f t="shared" si="74"/>
        <v>#NUM!</v>
      </c>
      <c r="Y155" s="259" t="e">
        <f t="shared" si="75"/>
        <v>#NUM!</v>
      </c>
      <c r="Z155" s="269" t="e">
        <f t="shared" si="76"/>
        <v>#NUM!</v>
      </c>
      <c r="AA155" s="261" t="e">
        <f t="shared" si="77"/>
        <v>#NUM!</v>
      </c>
      <c r="AC155" s="33">
        <v>23</v>
      </c>
      <c r="AD155" s="34">
        <f t="shared" si="85"/>
        <v>46966</v>
      </c>
      <c r="AE155" s="141" t="e">
        <f t="shared" si="78"/>
        <v>#VALUE!</v>
      </c>
      <c r="AF155" s="259" t="e">
        <f t="shared" si="79"/>
        <v>#VALUE!</v>
      </c>
      <c r="AG155" s="274" t="e">
        <f t="shared" si="80"/>
        <v>#VALUE!</v>
      </c>
      <c r="AH155" s="275" t="e">
        <f t="shared" si="81"/>
        <v>#VALUE!</v>
      </c>
    </row>
    <row r="156" spans="1:34" ht="14.65" thickBot="1" x14ac:dyDescent="0.5">
      <c r="A156" s="40">
        <v>24</v>
      </c>
      <c r="B156" s="267">
        <f t="shared" si="82"/>
        <v>46997</v>
      </c>
      <c r="C156" s="262" t="e">
        <f t="shared" si="62"/>
        <v>#NUM!</v>
      </c>
      <c r="D156" s="263" t="e">
        <f t="shared" si="63"/>
        <v>#NUM!</v>
      </c>
      <c r="E156" s="264" t="e">
        <f t="shared" si="64"/>
        <v>#NUM!</v>
      </c>
      <c r="F156" s="265" t="e">
        <f t="shared" si="65"/>
        <v>#NUM!</v>
      </c>
      <c r="H156" s="40">
        <v>24</v>
      </c>
      <c r="I156" s="41">
        <f t="shared" si="83"/>
        <v>46997</v>
      </c>
      <c r="J156" s="262" t="e">
        <f t="shared" si="66"/>
        <v>#NUM!</v>
      </c>
      <c r="K156" s="263" t="e">
        <f t="shared" si="67"/>
        <v>#NUM!</v>
      </c>
      <c r="L156" s="270" t="e">
        <f t="shared" si="68"/>
        <v>#NUM!</v>
      </c>
      <c r="M156" s="265" t="e">
        <f t="shared" si="69"/>
        <v>#NUM!</v>
      </c>
      <c r="N156" s="9"/>
      <c r="O156" s="40">
        <v>24</v>
      </c>
      <c r="P156" s="41">
        <f t="shared" si="84"/>
        <v>46997</v>
      </c>
      <c r="Q156" s="262" t="e">
        <f t="shared" si="70"/>
        <v>#NUM!</v>
      </c>
      <c r="R156" s="263" t="e">
        <f t="shared" si="71"/>
        <v>#NUM!</v>
      </c>
      <c r="S156" s="270" t="e">
        <f t="shared" si="72"/>
        <v>#NUM!</v>
      </c>
      <c r="T156" s="265" t="e">
        <f t="shared" si="73"/>
        <v>#NUM!</v>
      </c>
      <c r="V156" s="40">
        <v>24</v>
      </c>
      <c r="W156" s="41">
        <v>46054</v>
      </c>
      <c r="X156" s="262" t="e">
        <f t="shared" si="74"/>
        <v>#NUM!</v>
      </c>
      <c r="Y156" s="263" t="e">
        <f t="shared" si="75"/>
        <v>#NUM!</v>
      </c>
      <c r="Z156" s="270" t="e">
        <f t="shared" si="76"/>
        <v>#NUM!</v>
      </c>
      <c r="AA156" s="265" t="e">
        <f t="shared" si="77"/>
        <v>#NUM!</v>
      </c>
      <c r="AC156" s="40">
        <v>24</v>
      </c>
      <c r="AD156" s="41">
        <f t="shared" si="85"/>
        <v>46997</v>
      </c>
      <c r="AE156" s="145" t="e">
        <f t="shared" si="78"/>
        <v>#VALUE!</v>
      </c>
      <c r="AF156" s="263" t="e">
        <f t="shared" si="79"/>
        <v>#VALUE!</v>
      </c>
      <c r="AG156" s="276" t="e">
        <f t="shared" si="80"/>
        <v>#VALUE!</v>
      </c>
      <c r="AH156" s="277" t="e">
        <f t="shared" si="81"/>
        <v>#VALUE!</v>
      </c>
    </row>
    <row r="157" spans="1:34" x14ac:dyDescent="0.45">
      <c r="A157" s="26">
        <v>25</v>
      </c>
      <c r="B157" s="52">
        <f t="shared" si="82"/>
        <v>47027</v>
      </c>
      <c r="C157" s="254" t="e">
        <f t="shared" si="62"/>
        <v>#NUM!</v>
      </c>
      <c r="D157" s="255" t="e">
        <f t="shared" si="63"/>
        <v>#NUM!</v>
      </c>
      <c r="E157" s="256" t="e">
        <f t="shared" si="64"/>
        <v>#NUM!</v>
      </c>
      <c r="F157" s="257" t="e">
        <f t="shared" si="65"/>
        <v>#NUM!</v>
      </c>
      <c r="H157" s="26">
        <v>25</v>
      </c>
      <c r="I157" s="27">
        <f t="shared" si="83"/>
        <v>47027</v>
      </c>
      <c r="J157" s="254" t="e">
        <f t="shared" si="66"/>
        <v>#NUM!</v>
      </c>
      <c r="K157" s="255" t="e">
        <f t="shared" si="67"/>
        <v>#NUM!</v>
      </c>
      <c r="L157" s="268" t="e">
        <f t="shared" si="68"/>
        <v>#NUM!</v>
      </c>
      <c r="M157" s="257" t="e">
        <f t="shared" si="69"/>
        <v>#NUM!</v>
      </c>
      <c r="N157" s="9"/>
      <c r="O157" s="26">
        <v>25</v>
      </c>
      <c r="P157" s="27">
        <f t="shared" si="84"/>
        <v>47027</v>
      </c>
      <c r="Q157" s="254" t="e">
        <f t="shared" si="70"/>
        <v>#NUM!</v>
      </c>
      <c r="R157" s="255" t="e">
        <f t="shared" si="71"/>
        <v>#NUM!</v>
      </c>
      <c r="S157" s="268" t="e">
        <f t="shared" si="72"/>
        <v>#NUM!</v>
      </c>
      <c r="T157" s="257" t="e">
        <f t="shared" si="73"/>
        <v>#NUM!</v>
      </c>
      <c r="V157" s="26">
        <v>25</v>
      </c>
      <c r="W157" s="27">
        <v>46082</v>
      </c>
      <c r="X157" s="254" t="e">
        <f t="shared" si="74"/>
        <v>#NUM!</v>
      </c>
      <c r="Y157" s="255" t="e">
        <f t="shared" si="75"/>
        <v>#NUM!</v>
      </c>
      <c r="Z157" s="268" t="e">
        <f t="shared" si="76"/>
        <v>#NUM!</v>
      </c>
      <c r="AA157" s="257" t="e">
        <f t="shared" si="77"/>
        <v>#NUM!</v>
      </c>
      <c r="AC157" s="26">
        <v>25</v>
      </c>
      <c r="AD157" s="27">
        <f t="shared" si="85"/>
        <v>47027</v>
      </c>
      <c r="AE157" s="137" t="e">
        <f t="shared" si="78"/>
        <v>#VALUE!</v>
      </c>
      <c r="AF157" s="255" t="e">
        <f t="shared" si="79"/>
        <v>#VALUE!</v>
      </c>
      <c r="AG157" s="272" t="e">
        <f t="shared" si="80"/>
        <v>#VALUE!</v>
      </c>
      <c r="AH157" s="273" t="e">
        <f t="shared" si="81"/>
        <v>#VALUE!</v>
      </c>
    </row>
    <row r="158" spans="1:34" x14ac:dyDescent="0.45">
      <c r="A158" s="33">
        <v>26</v>
      </c>
      <c r="B158" s="34">
        <f t="shared" si="82"/>
        <v>47058</v>
      </c>
      <c r="C158" s="258" t="e">
        <f t="shared" si="62"/>
        <v>#NUM!</v>
      </c>
      <c r="D158" s="259" t="e">
        <f t="shared" si="63"/>
        <v>#NUM!</v>
      </c>
      <c r="E158" s="260" t="e">
        <f t="shared" si="64"/>
        <v>#NUM!</v>
      </c>
      <c r="F158" s="261" t="e">
        <f t="shared" si="65"/>
        <v>#NUM!</v>
      </c>
      <c r="H158" s="33">
        <v>26</v>
      </c>
      <c r="I158" s="34">
        <f t="shared" si="83"/>
        <v>47058</v>
      </c>
      <c r="J158" s="258" t="e">
        <f t="shared" si="66"/>
        <v>#NUM!</v>
      </c>
      <c r="K158" s="259" t="e">
        <f t="shared" si="67"/>
        <v>#NUM!</v>
      </c>
      <c r="L158" s="269" t="e">
        <f t="shared" si="68"/>
        <v>#NUM!</v>
      </c>
      <c r="M158" s="261" t="e">
        <f t="shared" si="69"/>
        <v>#NUM!</v>
      </c>
      <c r="N158" s="9"/>
      <c r="O158" s="33">
        <v>26</v>
      </c>
      <c r="P158" s="34">
        <f t="shared" si="84"/>
        <v>47058</v>
      </c>
      <c r="Q158" s="258" t="e">
        <f t="shared" si="70"/>
        <v>#NUM!</v>
      </c>
      <c r="R158" s="259" t="e">
        <f t="shared" si="71"/>
        <v>#NUM!</v>
      </c>
      <c r="S158" s="269" t="e">
        <f t="shared" si="72"/>
        <v>#NUM!</v>
      </c>
      <c r="T158" s="261" t="e">
        <f t="shared" si="73"/>
        <v>#NUM!</v>
      </c>
      <c r="V158" s="33">
        <v>26</v>
      </c>
      <c r="W158" s="34">
        <v>46113</v>
      </c>
      <c r="X158" s="258" t="e">
        <f t="shared" si="74"/>
        <v>#NUM!</v>
      </c>
      <c r="Y158" s="259" t="e">
        <f t="shared" si="75"/>
        <v>#NUM!</v>
      </c>
      <c r="Z158" s="269" t="e">
        <f t="shared" si="76"/>
        <v>#NUM!</v>
      </c>
      <c r="AA158" s="261" t="e">
        <f t="shared" si="77"/>
        <v>#NUM!</v>
      </c>
      <c r="AC158" s="33">
        <v>26</v>
      </c>
      <c r="AD158" s="34">
        <f t="shared" si="85"/>
        <v>47058</v>
      </c>
      <c r="AE158" s="141" t="e">
        <f t="shared" si="78"/>
        <v>#VALUE!</v>
      </c>
      <c r="AF158" s="259" t="e">
        <f t="shared" si="79"/>
        <v>#VALUE!</v>
      </c>
      <c r="AG158" s="274" t="e">
        <f t="shared" si="80"/>
        <v>#VALUE!</v>
      </c>
      <c r="AH158" s="275" t="e">
        <f t="shared" si="81"/>
        <v>#VALUE!</v>
      </c>
    </row>
    <row r="159" spans="1:34" x14ac:dyDescent="0.45">
      <c r="A159" s="33">
        <v>27</v>
      </c>
      <c r="B159" s="34">
        <f t="shared" si="82"/>
        <v>47088</v>
      </c>
      <c r="C159" s="258" t="e">
        <f t="shared" si="62"/>
        <v>#NUM!</v>
      </c>
      <c r="D159" s="259" t="e">
        <f t="shared" si="63"/>
        <v>#NUM!</v>
      </c>
      <c r="E159" s="260" t="e">
        <f t="shared" si="64"/>
        <v>#NUM!</v>
      </c>
      <c r="F159" s="261" t="e">
        <f t="shared" si="65"/>
        <v>#NUM!</v>
      </c>
      <c r="H159" s="33">
        <v>27</v>
      </c>
      <c r="I159" s="34">
        <f t="shared" si="83"/>
        <v>47088</v>
      </c>
      <c r="J159" s="258" t="e">
        <f t="shared" si="66"/>
        <v>#NUM!</v>
      </c>
      <c r="K159" s="259" t="e">
        <f t="shared" si="67"/>
        <v>#NUM!</v>
      </c>
      <c r="L159" s="269" t="e">
        <f t="shared" si="68"/>
        <v>#NUM!</v>
      </c>
      <c r="M159" s="261" t="e">
        <f t="shared" si="69"/>
        <v>#NUM!</v>
      </c>
      <c r="N159" s="9"/>
      <c r="O159" s="33">
        <v>27</v>
      </c>
      <c r="P159" s="34">
        <f t="shared" si="84"/>
        <v>47088</v>
      </c>
      <c r="Q159" s="258" t="e">
        <f t="shared" si="70"/>
        <v>#NUM!</v>
      </c>
      <c r="R159" s="259" t="e">
        <f t="shared" si="71"/>
        <v>#NUM!</v>
      </c>
      <c r="S159" s="269" t="e">
        <f t="shared" si="72"/>
        <v>#NUM!</v>
      </c>
      <c r="T159" s="261" t="e">
        <f t="shared" si="73"/>
        <v>#NUM!</v>
      </c>
      <c r="V159" s="33">
        <v>27</v>
      </c>
      <c r="W159" s="34">
        <v>46143</v>
      </c>
      <c r="X159" s="258" t="e">
        <f t="shared" si="74"/>
        <v>#NUM!</v>
      </c>
      <c r="Y159" s="259" t="e">
        <f t="shared" si="75"/>
        <v>#NUM!</v>
      </c>
      <c r="Z159" s="269" t="e">
        <f t="shared" si="76"/>
        <v>#NUM!</v>
      </c>
      <c r="AA159" s="261" t="e">
        <f t="shared" si="77"/>
        <v>#NUM!</v>
      </c>
      <c r="AC159" s="33">
        <v>27</v>
      </c>
      <c r="AD159" s="34">
        <f t="shared" si="85"/>
        <v>47088</v>
      </c>
      <c r="AE159" s="141" t="e">
        <f t="shared" si="78"/>
        <v>#VALUE!</v>
      </c>
      <c r="AF159" s="259" t="e">
        <f t="shared" si="79"/>
        <v>#VALUE!</v>
      </c>
      <c r="AG159" s="274" t="e">
        <f t="shared" si="80"/>
        <v>#VALUE!</v>
      </c>
      <c r="AH159" s="275" t="e">
        <f t="shared" si="81"/>
        <v>#VALUE!</v>
      </c>
    </row>
    <row r="160" spans="1:34" x14ac:dyDescent="0.45">
      <c r="A160" s="33">
        <v>28</v>
      </c>
      <c r="B160" s="34">
        <f t="shared" si="82"/>
        <v>47119</v>
      </c>
      <c r="C160" s="258" t="e">
        <f t="shared" si="62"/>
        <v>#NUM!</v>
      </c>
      <c r="D160" s="259" t="e">
        <f t="shared" si="63"/>
        <v>#NUM!</v>
      </c>
      <c r="E160" s="260" t="e">
        <f t="shared" si="64"/>
        <v>#NUM!</v>
      </c>
      <c r="F160" s="261" t="e">
        <f t="shared" si="65"/>
        <v>#NUM!</v>
      </c>
      <c r="H160" s="33">
        <v>28</v>
      </c>
      <c r="I160" s="34">
        <f t="shared" si="83"/>
        <v>47119</v>
      </c>
      <c r="J160" s="258" t="e">
        <f t="shared" si="66"/>
        <v>#NUM!</v>
      </c>
      <c r="K160" s="259" t="e">
        <f t="shared" si="67"/>
        <v>#NUM!</v>
      </c>
      <c r="L160" s="269" t="e">
        <f t="shared" si="68"/>
        <v>#NUM!</v>
      </c>
      <c r="M160" s="261" t="e">
        <f t="shared" si="69"/>
        <v>#NUM!</v>
      </c>
      <c r="N160" s="9"/>
      <c r="O160" s="33">
        <v>28</v>
      </c>
      <c r="P160" s="34">
        <f t="shared" si="84"/>
        <v>47119</v>
      </c>
      <c r="Q160" s="258" t="e">
        <f t="shared" si="70"/>
        <v>#NUM!</v>
      </c>
      <c r="R160" s="259" t="e">
        <f t="shared" si="71"/>
        <v>#NUM!</v>
      </c>
      <c r="S160" s="269" t="e">
        <f t="shared" si="72"/>
        <v>#NUM!</v>
      </c>
      <c r="T160" s="261" t="e">
        <f t="shared" si="73"/>
        <v>#NUM!</v>
      </c>
      <c r="V160" s="33">
        <v>28</v>
      </c>
      <c r="W160" s="34">
        <v>46174</v>
      </c>
      <c r="X160" s="258" t="e">
        <f t="shared" si="74"/>
        <v>#NUM!</v>
      </c>
      <c r="Y160" s="259" t="e">
        <f t="shared" si="75"/>
        <v>#NUM!</v>
      </c>
      <c r="Z160" s="269" t="e">
        <f t="shared" si="76"/>
        <v>#NUM!</v>
      </c>
      <c r="AA160" s="261" t="e">
        <f t="shared" si="77"/>
        <v>#NUM!</v>
      </c>
      <c r="AC160" s="33">
        <v>28</v>
      </c>
      <c r="AD160" s="34">
        <f t="shared" si="85"/>
        <v>47119</v>
      </c>
      <c r="AE160" s="141" t="e">
        <f t="shared" si="78"/>
        <v>#VALUE!</v>
      </c>
      <c r="AF160" s="259" t="e">
        <f t="shared" si="79"/>
        <v>#VALUE!</v>
      </c>
      <c r="AG160" s="274" t="e">
        <f t="shared" si="80"/>
        <v>#VALUE!</v>
      </c>
      <c r="AH160" s="275" t="e">
        <f t="shared" si="81"/>
        <v>#VALUE!</v>
      </c>
    </row>
    <row r="161" spans="1:34" x14ac:dyDescent="0.45">
      <c r="A161" s="33">
        <v>29</v>
      </c>
      <c r="B161" s="34">
        <f t="shared" si="82"/>
        <v>47150</v>
      </c>
      <c r="C161" s="258" t="e">
        <f t="shared" si="62"/>
        <v>#NUM!</v>
      </c>
      <c r="D161" s="259" t="e">
        <f t="shared" si="63"/>
        <v>#NUM!</v>
      </c>
      <c r="E161" s="260" t="e">
        <f t="shared" si="64"/>
        <v>#NUM!</v>
      </c>
      <c r="F161" s="261" t="e">
        <f t="shared" si="65"/>
        <v>#NUM!</v>
      </c>
      <c r="H161" s="33">
        <v>29</v>
      </c>
      <c r="I161" s="34">
        <f t="shared" si="83"/>
        <v>47150</v>
      </c>
      <c r="J161" s="258" t="e">
        <f t="shared" si="66"/>
        <v>#NUM!</v>
      </c>
      <c r="K161" s="259" t="e">
        <f t="shared" si="67"/>
        <v>#NUM!</v>
      </c>
      <c r="L161" s="269" t="e">
        <f t="shared" si="68"/>
        <v>#NUM!</v>
      </c>
      <c r="M161" s="261" t="e">
        <f t="shared" si="69"/>
        <v>#NUM!</v>
      </c>
      <c r="N161" s="9"/>
      <c r="O161" s="33">
        <v>29</v>
      </c>
      <c r="P161" s="34">
        <f t="shared" si="84"/>
        <v>47150</v>
      </c>
      <c r="Q161" s="258" t="e">
        <f t="shared" si="70"/>
        <v>#NUM!</v>
      </c>
      <c r="R161" s="259" t="e">
        <f t="shared" si="71"/>
        <v>#NUM!</v>
      </c>
      <c r="S161" s="269" t="e">
        <f t="shared" si="72"/>
        <v>#NUM!</v>
      </c>
      <c r="T161" s="261" t="e">
        <f t="shared" si="73"/>
        <v>#NUM!</v>
      </c>
      <c r="V161" s="33">
        <v>29</v>
      </c>
      <c r="W161" s="34">
        <v>46204</v>
      </c>
      <c r="X161" s="258" t="e">
        <f t="shared" si="74"/>
        <v>#NUM!</v>
      </c>
      <c r="Y161" s="259" t="e">
        <f t="shared" si="75"/>
        <v>#NUM!</v>
      </c>
      <c r="Z161" s="269" t="e">
        <f t="shared" si="76"/>
        <v>#NUM!</v>
      </c>
      <c r="AA161" s="261" t="e">
        <f t="shared" si="77"/>
        <v>#NUM!</v>
      </c>
      <c r="AC161" s="33">
        <v>29</v>
      </c>
      <c r="AD161" s="34">
        <f t="shared" si="85"/>
        <v>47150</v>
      </c>
      <c r="AE161" s="141" t="e">
        <f t="shared" si="78"/>
        <v>#VALUE!</v>
      </c>
      <c r="AF161" s="259" t="e">
        <f t="shared" si="79"/>
        <v>#VALUE!</v>
      </c>
      <c r="AG161" s="274" t="e">
        <f t="shared" si="80"/>
        <v>#VALUE!</v>
      </c>
      <c r="AH161" s="275" t="e">
        <f t="shared" si="81"/>
        <v>#VALUE!</v>
      </c>
    </row>
    <row r="162" spans="1:34" x14ac:dyDescent="0.45">
      <c r="A162" s="33">
        <v>30</v>
      </c>
      <c r="B162" s="34">
        <f t="shared" si="82"/>
        <v>47178</v>
      </c>
      <c r="C162" s="258" t="e">
        <f t="shared" si="62"/>
        <v>#NUM!</v>
      </c>
      <c r="D162" s="259" t="e">
        <f t="shared" si="63"/>
        <v>#NUM!</v>
      </c>
      <c r="E162" s="260" t="e">
        <f t="shared" si="64"/>
        <v>#NUM!</v>
      </c>
      <c r="F162" s="261" t="e">
        <f t="shared" si="65"/>
        <v>#NUM!</v>
      </c>
      <c r="H162" s="33">
        <v>30</v>
      </c>
      <c r="I162" s="34">
        <f t="shared" si="83"/>
        <v>47178</v>
      </c>
      <c r="J162" s="258" t="e">
        <f t="shared" si="66"/>
        <v>#NUM!</v>
      </c>
      <c r="K162" s="259" t="e">
        <f t="shared" si="67"/>
        <v>#NUM!</v>
      </c>
      <c r="L162" s="269" t="e">
        <f t="shared" si="68"/>
        <v>#NUM!</v>
      </c>
      <c r="M162" s="261" t="e">
        <f t="shared" si="69"/>
        <v>#NUM!</v>
      </c>
      <c r="N162" s="9"/>
      <c r="O162" s="33">
        <v>30</v>
      </c>
      <c r="P162" s="34">
        <f t="shared" si="84"/>
        <v>47178</v>
      </c>
      <c r="Q162" s="258" t="e">
        <f t="shared" si="70"/>
        <v>#NUM!</v>
      </c>
      <c r="R162" s="259" t="e">
        <f t="shared" si="71"/>
        <v>#NUM!</v>
      </c>
      <c r="S162" s="269" t="e">
        <f t="shared" si="72"/>
        <v>#NUM!</v>
      </c>
      <c r="T162" s="261" t="e">
        <f t="shared" si="73"/>
        <v>#NUM!</v>
      </c>
      <c r="V162" s="33">
        <v>30</v>
      </c>
      <c r="W162" s="34">
        <v>46235</v>
      </c>
      <c r="X162" s="258" t="e">
        <f t="shared" si="74"/>
        <v>#NUM!</v>
      </c>
      <c r="Y162" s="259" t="e">
        <f t="shared" si="75"/>
        <v>#NUM!</v>
      </c>
      <c r="Z162" s="269" t="e">
        <f t="shared" si="76"/>
        <v>#NUM!</v>
      </c>
      <c r="AA162" s="261" t="e">
        <f t="shared" si="77"/>
        <v>#NUM!</v>
      </c>
      <c r="AC162" s="33">
        <v>30</v>
      </c>
      <c r="AD162" s="34">
        <f t="shared" si="85"/>
        <v>47178</v>
      </c>
      <c r="AE162" s="141" t="e">
        <f t="shared" si="78"/>
        <v>#VALUE!</v>
      </c>
      <c r="AF162" s="259" t="e">
        <f t="shared" si="79"/>
        <v>#VALUE!</v>
      </c>
      <c r="AG162" s="274" t="e">
        <f t="shared" si="80"/>
        <v>#VALUE!</v>
      </c>
      <c r="AH162" s="275" t="e">
        <f t="shared" si="81"/>
        <v>#VALUE!</v>
      </c>
    </row>
    <row r="163" spans="1:34" x14ac:dyDescent="0.45">
      <c r="A163" s="33">
        <v>31</v>
      </c>
      <c r="B163" s="34">
        <f t="shared" si="82"/>
        <v>47209</v>
      </c>
      <c r="C163" s="258" t="e">
        <f t="shared" si="62"/>
        <v>#NUM!</v>
      </c>
      <c r="D163" s="259" t="e">
        <f t="shared" si="63"/>
        <v>#NUM!</v>
      </c>
      <c r="E163" s="260" t="e">
        <f t="shared" si="64"/>
        <v>#NUM!</v>
      </c>
      <c r="F163" s="261" t="e">
        <f t="shared" si="65"/>
        <v>#NUM!</v>
      </c>
      <c r="H163" s="33">
        <v>31</v>
      </c>
      <c r="I163" s="34">
        <f t="shared" si="83"/>
        <v>47209</v>
      </c>
      <c r="J163" s="258" t="e">
        <f t="shared" si="66"/>
        <v>#NUM!</v>
      </c>
      <c r="K163" s="259" t="e">
        <f t="shared" si="67"/>
        <v>#NUM!</v>
      </c>
      <c r="L163" s="269" t="e">
        <f t="shared" si="68"/>
        <v>#NUM!</v>
      </c>
      <c r="M163" s="261" t="e">
        <f t="shared" si="69"/>
        <v>#NUM!</v>
      </c>
      <c r="N163" s="9"/>
      <c r="O163" s="33">
        <v>31</v>
      </c>
      <c r="P163" s="34">
        <f t="shared" si="84"/>
        <v>47209</v>
      </c>
      <c r="Q163" s="258" t="e">
        <f t="shared" si="70"/>
        <v>#NUM!</v>
      </c>
      <c r="R163" s="259" t="e">
        <f t="shared" si="71"/>
        <v>#NUM!</v>
      </c>
      <c r="S163" s="269" t="e">
        <f t="shared" si="72"/>
        <v>#NUM!</v>
      </c>
      <c r="T163" s="261" t="e">
        <f t="shared" si="73"/>
        <v>#NUM!</v>
      </c>
      <c r="V163" s="33">
        <v>31</v>
      </c>
      <c r="W163" s="34">
        <v>46266</v>
      </c>
      <c r="X163" s="258" t="e">
        <f t="shared" si="74"/>
        <v>#NUM!</v>
      </c>
      <c r="Y163" s="259" t="e">
        <f t="shared" si="75"/>
        <v>#NUM!</v>
      </c>
      <c r="Z163" s="269" t="e">
        <f t="shared" si="76"/>
        <v>#NUM!</v>
      </c>
      <c r="AA163" s="261" t="e">
        <f t="shared" si="77"/>
        <v>#NUM!</v>
      </c>
      <c r="AC163" s="33">
        <v>31</v>
      </c>
      <c r="AD163" s="34">
        <f t="shared" si="85"/>
        <v>47209</v>
      </c>
      <c r="AE163" s="141" t="e">
        <f t="shared" si="78"/>
        <v>#VALUE!</v>
      </c>
      <c r="AF163" s="259" t="e">
        <f t="shared" si="79"/>
        <v>#VALUE!</v>
      </c>
      <c r="AG163" s="274" t="e">
        <f t="shared" si="80"/>
        <v>#VALUE!</v>
      </c>
      <c r="AH163" s="275" t="e">
        <f t="shared" si="81"/>
        <v>#VALUE!</v>
      </c>
    </row>
    <row r="164" spans="1:34" x14ac:dyDescent="0.45">
      <c r="A164" s="33">
        <v>32</v>
      </c>
      <c r="B164" s="34">
        <f t="shared" si="82"/>
        <v>47239</v>
      </c>
      <c r="C164" s="258" t="e">
        <f t="shared" si="62"/>
        <v>#NUM!</v>
      </c>
      <c r="D164" s="259" t="e">
        <f t="shared" si="63"/>
        <v>#NUM!</v>
      </c>
      <c r="E164" s="260" t="e">
        <f t="shared" si="64"/>
        <v>#NUM!</v>
      </c>
      <c r="F164" s="261" t="e">
        <f t="shared" si="65"/>
        <v>#NUM!</v>
      </c>
      <c r="H164" s="33">
        <v>32</v>
      </c>
      <c r="I164" s="34">
        <f t="shared" si="83"/>
        <v>47239</v>
      </c>
      <c r="J164" s="258" t="e">
        <f t="shared" si="66"/>
        <v>#NUM!</v>
      </c>
      <c r="K164" s="259" t="e">
        <f t="shared" si="67"/>
        <v>#NUM!</v>
      </c>
      <c r="L164" s="269" t="e">
        <f t="shared" si="68"/>
        <v>#NUM!</v>
      </c>
      <c r="M164" s="261" t="e">
        <f t="shared" si="69"/>
        <v>#NUM!</v>
      </c>
      <c r="N164" s="9"/>
      <c r="O164" s="33">
        <v>32</v>
      </c>
      <c r="P164" s="34">
        <f t="shared" si="84"/>
        <v>47239</v>
      </c>
      <c r="Q164" s="258" t="e">
        <f t="shared" si="70"/>
        <v>#NUM!</v>
      </c>
      <c r="R164" s="259" t="e">
        <f t="shared" si="71"/>
        <v>#NUM!</v>
      </c>
      <c r="S164" s="269" t="e">
        <f t="shared" si="72"/>
        <v>#NUM!</v>
      </c>
      <c r="T164" s="261" t="e">
        <f t="shared" si="73"/>
        <v>#NUM!</v>
      </c>
      <c r="V164" s="33">
        <v>32</v>
      </c>
      <c r="W164" s="34">
        <v>46296</v>
      </c>
      <c r="X164" s="258" t="e">
        <f t="shared" si="74"/>
        <v>#NUM!</v>
      </c>
      <c r="Y164" s="259" t="e">
        <f t="shared" si="75"/>
        <v>#NUM!</v>
      </c>
      <c r="Z164" s="269" t="e">
        <f t="shared" si="76"/>
        <v>#NUM!</v>
      </c>
      <c r="AA164" s="261" t="e">
        <f t="shared" si="77"/>
        <v>#NUM!</v>
      </c>
      <c r="AC164" s="33">
        <v>32</v>
      </c>
      <c r="AD164" s="34">
        <f t="shared" si="85"/>
        <v>47239</v>
      </c>
      <c r="AE164" s="141" t="e">
        <f t="shared" si="78"/>
        <v>#VALUE!</v>
      </c>
      <c r="AF164" s="259" t="e">
        <f t="shared" si="79"/>
        <v>#VALUE!</v>
      </c>
      <c r="AG164" s="274" t="e">
        <f t="shared" si="80"/>
        <v>#VALUE!</v>
      </c>
      <c r="AH164" s="275" t="e">
        <f t="shared" si="81"/>
        <v>#VALUE!</v>
      </c>
    </row>
    <row r="165" spans="1:34" x14ac:dyDescent="0.45">
      <c r="A165" s="33">
        <v>33</v>
      </c>
      <c r="B165" s="34">
        <f t="shared" si="82"/>
        <v>47270</v>
      </c>
      <c r="C165" s="258" t="e">
        <f t="shared" si="62"/>
        <v>#NUM!</v>
      </c>
      <c r="D165" s="259" t="e">
        <f t="shared" si="63"/>
        <v>#NUM!</v>
      </c>
      <c r="E165" s="260" t="e">
        <f t="shared" si="64"/>
        <v>#NUM!</v>
      </c>
      <c r="F165" s="261" t="e">
        <f t="shared" si="65"/>
        <v>#NUM!</v>
      </c>
      <c r="H165" s="33">
        <v>33</v>
      </c>
      <c r="I165" s="34">
        <f t="shared" si="83"/>
        <v>47270</v>
      </c>
      <c r="J165" s="258" t="e">
        <f t="shared" si="66"/>
        <v>#NUM!</v>
      </c>
      <c r="K165" s="259" t="e">
        <f t="shared" si="67"/>
        <v>#NUM!</v>
      </c>
      <c r="L165" s="269" t="e">
        <f t="shared" si="68"/>
        <v>#NUM!</v>
      </c>
      <c r="M165" s="261" t="e">
        <f t="shared" si="69"/>
        <v>#NUM!</v>
      </c>
      <c r="N165" s="9"/>
      <c r="O165" s="33">
        <v>33</v>
      </c>
      <c r="P165" s="34">
        <f t="shared" si="84"/>
        <v>47270</v>
      </c>
      <c r="Q165" s="258" t="e">
        <f t="shared" si="70"/>
        <v>#NUM!</v>
      </c>
      <c r="R165" s="259" t="e">
        <f t="shared" si="71"/>
        <v>#NUM!</v>
      </c>
      <c r="S165" s="269" t="e">
        <f t="shared" si="72"/>
        <v>#NUM!</v>
      </c>
      <c r="T165" s="261" t="e">
        <f t="shared" si="73"/>
        <v>#NUM!</v>
      </c>
      <c r="V165" s="33">
        <v>33</v>
      </c>
      <c r="W165" s="34">
        <v>46327</v>
      </c>
      <c r="X165" s="258" t="e">
        <f t="shared" si="74"/>
        <v>#NUM!</v>
      </c>
      <c r="Y165" s="259" t="e">
        <f t="shared" si="75"/>
        <v>#NUM!</v>
      </c>
      <c r="Z165" s="269" t="e">
        <f t="shared" si="76"/>
        <v>#NUM!</v>
      </c>
      <c r="AA165" s="261" t="e">
        <f t="shared" si="77"/>
        <v>#NUM!</v>
      </c>
      <c r="AC165" s="33">
        <v>33</v>
      </c>
      <c r="AD165" s="34">
        <f t="shared" si="85"/>
        <v>47270</v>
      </c>
      <c r="AE165" s="141" t="e">
        <f t="shared" si="78"/>
        <v>#VALUE!</v>
      </c>
      <c r="AF165" s="259" t="e">
        <f t="shared" si="79"/>
        <v>#VALUE!</v>
      </c>
      <c r="AG165" s="274" t="e">
        <f t="shared" si="80"/>
        <v>#VALUE!</v>
      </c>
      <c r="AH165" s="275" t="e">
        <f t="shared" si="81"/>
        <v>#VALUE!</v>
      </c>
    </row>
    <row r="166" spans="1:34" x14ac:dyDescent="0.45">
      <c r="A166" s="33">
        <v>34</v>
      </c>
      <c r="B166" s="34">
        <f t="shared" si="82"/>
        <v>47300</v>
      </c>
      <c r="C166" s="258" t="e">
        <f t="shared" si="62"/>
        <v>#NUM!</v>
      </c>
      <c r="D166" s="259" t="e">
        <f t="shared" si="63"/>
        <v>#NUM!</v>
      </c>
      <c r="E166" s="260" t="e">
        <f t="shared" si="64"/>
        <v>#NUM!</v>
      </c>
      <c r="F166" s="261" t="e">
        <f t="shared" si="65"/>
        <v>#NUM!</v>
      </c>
      <c r="H166" s="33">
        <v>34</v>
      </c>
      <c r="I166" s="34">
        <f t="shared" si="83"/>
        <v>47300</v>
      </c>
      <c r="J166" s="258" t="e">
        <f t="shared" si="66"/>
        <v>#NUM!</v>
      </c>
      <c r="K166" s="259" t="e">
        <f t="shared" si="67"/>
        <v>#NUM!</v>
      </c>
      <c r="L166" s="269" t="e">
        <f t="shared" si="68"/>
        <v>#NUM!</v>
      </c>
      <c r="M166" s="261" t="e">
        <f t="shared" si="69"/>
        <v>#NUM!</v>
      </c>
      <c r="N166" s="9"/>
      <c r="O166" s="33">
        <v>34</v>
      </c>
      <c r="P166" s="34">
        <f t="shared" si="84"/>
        <v>47300</v>
      </c>
      <c r="Q166" s="258" t="e">
        <f t="shared" si="70"/>
        <v>#NUM!</v>
      </c>
      <c r="R166" s="259" t="e">
        <f t="shared" si="71"/>
        <v>#NUM!</v>
      </c>
      <c r="S166" s="269" t="e">
        <f t="shared" si="72"/>
        <v>#NUM!</v>
      </c>
      <c r="T166" s="261" t="e">
        <f t="shared" si="73"/>
        <v>#NUM!</v>
      </c>
      <c r="V166" s="33">
        <v>34</v>
      </c>
      <c r="W166" s="34">
        <v>46357</v>
      </c>
      <c r="X166" s="258" t="e">
        <f t="shared" si="74"/>
        <v>#NUM!</v>
      </c>
      <c r="Y166" s="259" t="e">
        <f t="shared" si="75"/>
        <v>#NUM!</v>
      </c>
      <c r="Z166" s="269" t="e">
        <f t="shared" si="76"/>
        <v>#NUM!</v>
      </c>
      <c r="AA166" s="261" t="e">
        <f t="shared" si="77"/>
        <v>#NUM!</v>
      </c>
      <c r="AC166" s="33">
        <v>34</v>
      </c>
      <c r="AD166" s="34">
        <f t="shared" si="85"/>
        <v>47300</v>
      </c>
      <c r="AE166" s="141" t="e">
        <f t="shared" si="78"/>
        <v>#VALUE!</v>
      </c>
      <c r="AF166" s="259" t="e">
        <f t="shared" si="79"/>
        <v>#VALUE!</v>
      </c>
      <c r="AG166" s="274" t="e">
        <f t="shared" si="80"/>
        <v>#VALUE!</v>
      </c>
      <c r="AH166" s="275" t="e">
        <f t="shared" si="81"/>
        <v>#VALUE!</v>
      </c>
    </row>
    <row r="167" spans="1:34" x14ac:dyDescent="0.45">
      <c r="A167" s="33">
        <v>35</v>
      </c>
      <c r="B167" s="34">
        <f t="shared" si="82"/>
        <v>47331</v>
      </c>
      <c r="C167" s="258" t="e">
        <f t="shared" si="62"/>
        <v>#NUM!</v>
      </c>
      <c r="D167" s="259" t="e">
        <f t="shared" si="63"/>
        <v>#NUM!</v>
      </c>
      <c r="E167" s="260" t="e">
        <f t="shared" si="64"/>
        <v>#NUM!</v>
      </c>
      <c r="F167" s="261" t="e">
        <f t="shared" si="65"/>
        <v>#NUM!</v>
      </c>
      <c r="H167" s="33">
        <v>35</v>
      </c>
      <c r="I167" s="34">
        <f t="shared" si="83"/>
        <v>47331</v>
      </c>
      <c r="J167" s="258" t="e">
        <f t="shared" si="66"/>
        <v>#NUM!</v>
      </c>
      <c r="K167" s="259" t="e">
        <f t="shared" si="67"/>
        <v>#NUM!</v>
      </c>
      <c r="L167" s="269" t="e">
        <f t="shared" si="68"/>
        <v>#NUM!</v>
      </c>
      <c r="M167" s="261" t="e">
        <f t="shared" si="69"/>
        <v>#NUM!</v>
      </c>
      <c r="N167" s="9"/>
      <c r="O167" s="33">
        <v>35</v>
      </c>
      <c r="P167" s="34">
        <f t="shared" si="84"/>
        <v>47331</v>
      </c>
      <c r="Q167" s="258" t="e">
        <f t="shared" si="70"/>
        <v>#NUM!</v>
      </c>
      <c r="R167" s="259" t="e">
        <f t="shared" si="71"/>
        <v>#NUM!</v>
      </c>
      <c r="S167" s="269" t="e">
        <f t="shared" si="72"/>
        <v>#NUM!</v>
      </c>
      <c r="T167" s="261" t="e">
        <f t="shared" si="73"/>
        <v>#NUM!</v>
      </c>
      <c r="V167" s="33">
        <v>35</v>
      </c>
      <c r="W167" s="34">
        <v>46388</v>
      </c>
      <c r="X167" s="258" t="e">
        <f t="shared" si="74"/>
        <v>#NUM!</v>
      </c>
      <c r="Y167" s="259" t="e">
        <f t="shared" si="75"/>
        <v>#NUM!</v>
      </c>
      <c r="Z167" s="269" t="e">
        <f t="shared" si="76"/>
        <v>#NUM!</v>
      </c>
      <c r="AA167" s="261" t="e">
        <f t="shared" si="77"/>
        <v>#NUM!</v>
      </c>
      <c r="AC167" s="33">
        <v>35</v>
      </c>
      <c r="AD167" s="34">
        <f t="shared" si="85"/>
        <v>47331</v>
      </c>
      <c r="AE167" s="141" t="e">
        <f t="shared" si="78"/>
        <v>#VALUE!</v>
      </c>
      <c r="AF167" s="259" t="e">
        <f t="shared" si="79"/>
        <v>#VALUE!</v>
      </c>
      <c r="AG167" s="274" t="e">
        <f t="shared" si="80"/>
        <v>#VALUE!</v>
      </c>
      <c r="AH167" s="275" t="e">
        <f t="shared" si="81"/>
        <v>#VALUE!</v>
      </c>
    </row>
    <row r="168" spans="1:34" ht="14.65" thickBot="1" x14ac:dyDescent="0.5">
      <c r="A168" s="40">
        <v>36</v>
      </c>
      <c r="B168" s="267">
        <f t="shared" si="82"/>
        <v>47362</v>
      </c>
      <c r="C168" s="262" t="e">
        <f t="shared" si="62"/>
        <v>#NUM!</v>
      </c>
      <c r="D168" s="263" t="e">
        <f t="shared" si="63"/>
        <v>#NUM!</v>
      </c>
      <c r="E168" s="264" t="e">
        <f t="shared" si="64"/>
        <v>#NUM!</v>
      </c>
      <c r="F168" s="265" t="e">
        <f t="shared" si="65"/>
        <v>#NUM!</v>
      </c>
      <c r="H168" s="40">
        <v>36</v>
      </c>
      <c r="I168" s="41">
        <f t="shared" si="83"/>
        <v>47362</v>
      </c>
      <c r="J168" s="262" t="e">
        <f t="shared" si="66"/>
        <v>#NUM!</v>
      </c>
      <c r="K168" s="263" t="e">
        <f t="shared" si="67"/>
        <v>#NUM!</v>
      </c>
      <c r="L168" s="270" t="e">
        <f t="shared" si="68"/>
        <v>#NUM!</v>
      </c>
      <c r="M168" s="265" t="e">
        <f t="shared" si="69"/>
        <v>#NUM!</v>
      </c>
      <c r="N168" s="9"/>
      <c r="O168" s="40">
        <v>36</v>
      </c>
      <c r="P168" s="41">
        <f t="shared" si="84"/>
        <v>47362</v>
      </c>
      <c r="Q168" s="262" t="e">
        <f t="shared" si="70"/>
        <v>#NUM!</v>
      </c>
      <c r="R168" s="263" t="e">
        <f t="shared" si="71"/>
        <v>#NUM!</v>
      </c>
      <c r="S168" s="270" t="e">
        <f t="shared" si="72"/>
        <v>#NUM!</v>
      </c>
      <c r="T168" s="265" t="e">
        <f t="shared" si="73"/>
        <v>#NUM!</v>
      </c>
      <c r="V168" s="40">
        <v>36</v>
      </c>
      <c r="W168" s="41">
        <v>46419</v>
      </c>
      <c r="X168" s="262" t="e">
        <f t="shared" si="74"/>
        <v>#NUM!</v>
      </c>
      <c r="Y168" s="263" t="e">
        <f t="shared" si="75"/>
        <v>#NUM!</v>
      </c>
      <c r="Z168" s="270" t="e">
        <f t="shared" si="76"/>
        <v>#NUM!</v>
      </c>
      <c r="AA168" s="265" t="e">
        <f t="shared" si="77"/>
        <v>#NUM!</v>
      </c>
      <c r="AC168" s="40">
        <v>36</v>
      </c>
      <c r="AD168" s="41">
        <f t="shared" si="85"/>
        <v>47362</v>
      </c>
      <c r="AE168" s="145" t="e">
        <f t="shared" si="78"/>
        <v>#VALUE!</v>
      </c>
      <c r="AF168" s="263" t="e">
        <f t="shared" si="79"/>
        <v>#VALUE!</v>
      </c>
      <c r="AG168" s="276" t="e">
        <f t="shared" si="80"/>
        <v>#VALUE!</v>
      </c>
      <c r="AH168" s="277" t="e">
        <f t="shared" si="81"/>
        <v>#VALUE!</v>
      </c>
    </row>
    <row r="169" spans="1:34" x14ac:dyDescent="0.45">
      <c r="A169" s="26">
        <v>37</v>
      </c>
      <c r="B169" s="52">
        <f t="shared" si="82"/>
        <v>47392</v>
      </c>
      <c r="C169" s="254" t="e">
        <f t="shared" si="62"/>
        <v>#NUM!</v>
      </c>
      <c r="D169" s="255" t="e">
        <f t="shared" si="63"/>
        <v>#NUM!</v>
      </c>
      <c r="E169" s="256" t="e">
        <f t="shared" si="64"/>
        <v>#NUM!</v>
      </c>
      <c r="F169" s="257" t="e">
        <f t="shared" si="65"/>
        <v>#NUM!</v>
      </c>
      <c r="H169" s="26">
        <v>37</v>
      </c>
      <c r="I169" s="27">
        <f t="shared" si="83"/>
        <v>47392</v>
      </c>
      <c r="J169" s="254" t="e">
        <f t="shared" si="66"/>
        <v>#NUM!</v>
      </c>
      <c r="K169" s="255" t="e">
        <f t="shared" si="67"/>
        <v>#NUM!</v>
      </c>
      <c r="L169" s="268" t="e">
        <f t="shared" si="68"/>
        <v>#NUM!</v>
      </c>
      <c r="M169" s="257" t="e">
        <f t="shared" si="69"/>
        <v>#NUM!</v>
      </c>
      <c r="N169" s="9"/>
      <c r="O169" s="26">
        <v>37</v>
      </c>
      <c r="P169" s="27">
        <f t="shared" si="84"/>
        <v>47392</v>
      </c>
      <c r="Q169" s="254" t="e">
        <f t="shared" si="70"/>
        <v>#NUM!</v>
      </c>
      <c r="R169" s="255" t="e">
        <f t="shared" si="71"/>
        <v>#NUM!</v>
      </c>
      <c r="S169" s="268" t="e">
        <f t="shared" si="72"/>
        <v>#NUM!</v>
      </c>
      <c r="T169" s="257" t="e">
        <f t="shared" si="73"/>
        <v>#NUM!</v>
      </c>
      <c r="V169" s="26">
        <v>37</v>
      </c>
      <c r="W169" s="27">
        <v>46447</v>
      </c>
      <c r="X169" s="254" t="e">
        <f t="shared" si="74"/>
        <v>#NUM!</v>
      </c>
      <c r="Y169" s="255" t="e">
        <f t="shared" si="75"/>
        <v>#NUM!</v>
      </c>
      <c r="Z169" s="268" t="e">
        <f t="shared" si="76"/>
        <v>#NUM!</v>
      </c>
      <c r="AA169" s="257" t="e">
        <f t="shared" si="77"/>
        <v>#NUM!</v>
      </c>
      <c r="AC169" s="26">
        <v>37</v>
      </c>
      <c r="AD169" s="27">
        <f t="shared" si="85"/>
        <v>47392</v>
      </c>
      <c r="AE169" s="137" t="e">
        <f t="shared" si="78"/>
        <v>#VALUE!</v>
      </c>
      <c r="AF169" s="255" t="e">
        <f t="shared" si="79"/>
        <v>#VALUE!</v>
      </c>
      <c r="AG169" s="272" t="e">
        <f t="shared" si="80"/>
        <v>#VALUE!</v>
      </c>
      <c r="AH169" s="273" t="e">
        <f t="shared" si="81"/>
        <v>#VALUE!</v>
      </c>
    </row>
    <row r="170" spans="1:34" x14ac:dyDescent="0.45">
      <c r="A170" s="33">
        <v>38</v>
      </c>
      <c r="B170" s="34">
        <f t="shared" si="82"/>
        <v>47423</v>
      </c>
      <c r="C170" s="258" t="e">
        <f t="shared" si="62"/>
        <v>#NUM!</v>
      </c>
      <c r="D170" s="259" t="e">
        <f t="shared" si="63"/>
        <v>#NUM!</v>
      </c>
      <c r="E170" s="260" t="e">
        <f t="shared" si="64"/>
        <v>#NUM!</v>
      </c>
      <c r="F170" s="261" t="e">
        <f t="shared" si="65"/>
        <v>#NUM!</v>
      </c>
      <c r="H170" s="33">
        <v>38</v>
      </c>
      <c r="I170" s="34">
        <f t="shared" si="83"/>
        <v>47423</v>
      </c>
      <c r="J170" s="258" t="e">
        <f t="shared" si="66"/>
        <v>#NUM!</v>
      </c>
      <c r="K170" s="259" t="e">
        <f t="shared" si="67"/>
        <v>#NUM!</v>
      </c>
      <c r="L170" s="269" t="e">
        <f t="shared" si="68"/>
        <v>#NUM!</v>
      </c>
      <c r="M170" s="261" t="e">
        <f t="shared" si="69"/>
        <v>#NUM!</v>
      </c>
      <c r="N170" s="9"/>
      <c r="O170" s="33">
        <v>38</v>
      </c>
      <c r="P170" s="34">
        <f t="shared" si="84"/>
        <v>47423</v>
      </c>
      <c r="Q170" s="258" t="e">
        <f t="shared" si="70"/>
        <v>#NUM!</v>
      </c>
      <c r="R170" s="259" t="e">
        <f t="shared" si="71"/>
        <v>#NUM!</v>
      </c>
      <c r="S170" s="269" t="e">
        <f t="shared" si="72"/>
        <v>#NUM!</v>
      </c>
      <c r="T170" s="261" t="e">
        <f t="shared" si="73"/>
        <v>#NUM!</v>
      </c>
      <c r="V170" s="33">
        <v>38</v>
      </c>
      <c r="W170" s="34">
        <v>46478</v>
      </c>
      <c r="X170" s="258" t="e">
        <f t="shared" si="74"/>
        <v>#NUM!</v>
      </c>
      <c r="Y170" s="259" t="e">
        <f t="shared" si="75"/>
        <v>#NUM!</v>
      </c>
      <c r="Z170" s="269" t="e">
        <f t="shared" si="76"/>
        <v>#NUM!</v>
      </c>
      <c r="AA170" s="261" t="e">
        <f t="shared" si="77"/>
        <v>#NUM!</v>
      </c>
      <c r="AC170" s="33">
        <v>38</v>
      </c>
      <c r="AD170" s="34">
        <f t="shared" si="85"/>
        <v>47423</v>
      </c>
      <c r="AE170" s="141" t="e">
        <f t="shared" si="78"/>
        <v>#VALUE!</v>
      </c>
      <c r="AF170" s="259" t="e">
        <f t="shared" si="79"/>
        <v>#VALUE!</v>
      </c>
      <c r="AG170" s="274" t="e">
        <f t="shared" si="80"/>
        <v>#VALUE!</v>
      </c>
      <c r="AH170" s="275" t="e">
        <f t="shared" si="81"/>
        <v>#VALUE!</v>
      </c>
    </row>
    <row r="171" spans="1:34" x14ac:dyDescent="0.45">
      <c r="A171" s="33">
        <v>39</v>
      </c>
      <c r="B171" s="34">
        <f t="shared" si="82"/>
        <v>47453</v>
      </c>
      <c r="C171" s="258" t="e">
        <f t="shared" si="62"/>
        <v>#NUM!</v>
      </c>
      <c r="D171" s="259" t="e">
        <f t="shared" si="63"/>
        <v>#NUM!</v>
      </c>
      <c r="E171" s="260" t="e">
        <f t="shared" si="64"/>
        <v>#NUM!</v>
      </c>
      <c r="F171" s="261" t="e">
        <f t="shared" si="65"/>
        <v>#NUM!</v>
      </c>
      <c r="H171" s="33">
        <v>39</v>
      </c>
      <c r="I171" s="34">
        <f t="shared" si="83"/>
        <v>47453</v>
      </c>
      <c r="J171" s="258" t="e">
        <f t="shared" si="66"/>
        <v>#NUM!</v>
      </c>
      <c r="K171" s="259" t="e">
        <f t="shared" si="67"/>
        <v>#NUM!</v>
      </c>
      <c r="L171" s="269" t="e">
        <f t="shared" si="68"/>
        <v>#NUM!</v>
      </c>
      <c r="M171" s="261" t="e">
        <f t="shared" si="69"/>
        <v>#NUM!</v>
      </c>
      <c r="N171" s="9"/>
      <c r="O171" s="33">
        <v>39</v>
      </c>
      <c r="P171" s="34">
        <f t="shared" si="84"/>
        <v>47453</v>
      </c>
      <c r="Q171" s="258" t="e">
        <f t="shared" si="70"/>
        <v>#NUM!</v>
      </c>
      <c r="R171" s="259" t="e">
        <f t="shared" si="71"/>
        <v>#NUM!</v>
      </c>
      <c r="S171" s="269" t="e">
        <f t="shared" si="72"/>
        <v>#NUM!</v>
      </c>
      <c r="T171" s="261" t="e">
        <f t="shared" si="73"/>
        <v>#NUM!</v>
      </c>
      <c r="V171" s="33">
        <v>39</v>
      </c>
      <c r="W171" s="34">
        <v>46508</v>
      </c>
      <c r="X171" s="258" t="e">
        <f t="shared" si="74"/>
        <v>#NUM!</v>
      </c>
      <c r="Y171" s="259" t="e">
        <f t="shared" si="75"/>
        <v>#NUM!</v>
      </c>
      <c r="Z171" s="269" t="e">
        <f t="shared" si="76"/>
        <v>#NUM!</v>
      </c>
      <c r="AA171" s="261" t="e">
        <f t="shared" si="77"/>
        <v>#NUM!</v>
      </c>
      <c r="AC171" s="33">
        <v>39</v>
      </c>
      <c r="AD171" s="34">
        <f t="shared" si="85"/>
        <v>47453</v>
      </c>
      <c r="AE171" s="141" t="e">
        <f t="shared" si="78"/>
        <v>#VALUE!</v>
      </c>
      <c r="AF171" s="259" t="e">
        <f t="shared" si="79"/>
        <v>#VALUE!</v>
      </c>
      <c r="AG171" s="274" t="e">
        <f t="shared" si="80"/>
        <v>#VALUE!</v>
      </c>
      <c r="AH171" s="275" t="e">
        <f t="shared" si="81"/>
        <v>#VALUE!</v>
      </c>
    </row>
    <row r="172" spans="1:34" x14ac:dyDescent="0.45">
      <c r="A172" s="33">
        <v>40</v>
      </c>
      <c r="B172" s="34">
        <f t="shared" si="82"/>
        <v>47484</v>
      </c>
      <c r="C172" s="258" t="e">
        <f t="shared" si="62"/>
        <v>#NUM!</v>
      </c>
      <c r="D172" s="259" t="e">
        <f t="shared" si="63"/>
        <v>#NUM!</v>
      </c>
      <c r="E172" s="260" t="e">
        <f t="shared" si="64"/>
        <v>#NUM!</v>
      </c>
      <c r="F172" s="261" t="e">
        <f t="shared" si="65"/>
        <v>#NUM!</v>
      </c>
      <c r="H172" s="33">
        <v>40</v>
      </c>
      <c r="I172" s="34">
        <f t="shared" si="83"/>
        <v>47484</v>
      </c>
      <c r="J172" s="258" t="e">
        <f t="shared" si="66"/>
        <v>#NUM!</v>
      </c>
      <c r="K172" s="259" t="e">
        <f t="shared" si="67"/>
        <v>#NUM!</v>
      </c>
      <c r="L172" s="269" t="e">
        <f t="shared" si="68"/>
        <v>#NUM!</v>
      </c>
      <c r="M172" s="261" t="e">
        <f t="shared" si="69"/>
        <v>#NUM!</v>
      </c>
      <c r="N172" s="9"/>
      <c r="O172" s="33">
        <v>40</v>
      </c>
      <c r="P172" s="34">
        <f t="shared" si="84"/>
        <v>47484</v>
      </c>
      <c r="Q172" s="258" t="e">
        <f t="shared" si="70"/>
        <v>#NUM!</v>
      </c>
      <c r="R172" s="259" t="e">
        <f t="shared" si="71"/>
        <v>#NUM!</v>
      </c>
      <c r="S172" s="269" t="e">
        <f t="shared" si="72"/>
        <v>#NUM!</v>
      </c>
      <c r="T172" s="261" t="e">
        <f t="shared" si="73"/>
        <v>#NUM!</v>
      </c>
      <c r="V172" s="33">
        <v>40</v>
      </c>
      <c r="W172" s="34">
        <v>46539</v>
      </c>
      <c r="X172" s="258" t="e">
        <f t="shared" si="74"/>
        <v>#NUM!</v>
      </c>
      <c r="Y172" s="259" t="e">
        <f t="shared" si="75"/>
        <v>#NUM!</v>
      </c>
      <c r="Z172" s="269" t="e">
        <f t="shared" si="76"/>
        <v>#NUM!</v>
      </c>
      <c r="AA172" s="261" t="e">
        <f t="shared" si="77"/>
        <v>#NUM!</v>
      </c>
      <c r="AC172" s="33">
        <v>40</v>
      </c>
      <c r="AD172" s="34">
        <f t="shared" si="85"/>
        <v>47484</v>
      </c>
      <c r="AE172" s="141" t="e">
        <f t="shared" si="78"/>
        <v>#VALUE!</v>
      </c>
      <c r="AF172" s="259" t="e">
        <f t="shared" si="79"/>
        <v>#VALUE!</v>
      </c>
      <c r="AG172" s="274" t="e">
        <f t="shared" si="80"/>
        <v>#VALUE!</v>
      </c>
      <c r="AH172" s="275" t="e">
        <f t="shared" si="81"/>
        <v>#VALUE!</v>
      </c>
    </row>
    <row r="173" spans="1:34" x14ac:dyDescent="0.45">
      <c r="A173" s="33">
        <v>41</v>
      </c>
      <c r="B173" s="34">
        <f t="shared" si="82"/>
        <v>47515</v>
      </c>
      <c r="C173" s="258" t="e">
        <f t="shared" si="62"/>
        <v>#NUM!</v>
      </c>
      <c r="D173" s="259" t="e">
        <f t="shared" si="63"/>
        <v>#NUM!</v>
      </c>
      <c r="E173" s="260" t="e">
        <f t="shared" si="64"/>
        <v>#NUM!</v>
      </c>
      <c r="F173" s="261" t="e">
        <f t="shared" si="65"/>
        <v>#NUM!</v>
      </c>
      <c r="H173" s="33">
        <v>41</v>
      </c>
      <c r="I173" s="34">
        <f t="shared" si="83"/>
        <v>47515</v>
      </c>
      <c r="J173" s="258" t="e">
        <f t="shared" si="66"/>
        <v>#NUM!</v>
      </c>
      <c r="K173" s="259" t="e">
        <f t="shared" si="67"/>
        <v>#NUM!</v>
      </c>
      <c r="L173" s="269" t="e">
        <f t="shared" si="68"/>
        <v>#NUM!</v>
      </c>
      <c r="M173" s="261" t="e">
        <f t="shared" si="69"/>
        <v>#NUM!</v>
      </c>
      <c r="N173" s="9"/>
      <c r="O173" s="33">
        <v>41</v>
      </c>
      <c r="P173" s="34">
        <f t="shared" si="84"/>
        <v>47515</v>
      </c>
      <c r="Q173" s="258" t="e">
        <f t="shared" si="70"/>
        <v>#NUM!</v>
      </c>
      <c r="R173" s="259" t="e">
        <f t="shared" si="71"/>
        <v>#NUM!</v>
      </c>
      <c r="S173" s="269" t="e">
        <f t="shared" si="72"/>
        <v>#NUM!</v>
      </c>
      <c r="T173" s="261" t="e">
        <f t="shared" si="73"/>
        <v>#NUM!</v>
      </c>
      <c r="V173" s="33">
        <v>41</v>
      </c>
      <c r="W173" s="34">
        <v>46569</v>
      </c>
      <c r="X173" s="258" t="e">
        <f t="shared" si="74"/>
        <v>#NUM!</v>
      </c>
      <c r="Y173" s="259" t="e">
        <f t="shared" si="75"/>
        <v>#NUM!</v>
      </c>
      <c r="Z173" s="269" t="e">
        <f t="shared" si="76"/>
        <v>#NUM!</v>
      </c>
      <c r="AA173" s="261" t="e">
        <f t="shared" si="77"/>
        <v>#NUM!</v>
      </c>
      <c r="AC173" s="33">
        <v>41</v>
      </c>
      <c r="AD173" s="34">
        <f t="shared" si="85"/>
        <v>47515</v>
      </c>
      <c r="AE173" s="141" t="e">
        <f t="shared" si="78"/>
        <v>#VALUE!</v>
      </c>
      <c r="AF173" s="259" t="e">
        <f t="shared" si="79"/>
        <v>#VALUE!</v>
      </c>
      <c r="AG173" s="274" t="e">
        <f t="shared" si="80"/>
        <v>#VALUE!</v>
      </c>
      <c r="AH173" s="275" t="e">
        <f t="shared" si="81"/>
        <v>#VALUE!</v>
      </c>
    </row>
    <row r="174" spans="1:34" x14ac:dyDescent="0.45">
      <c r="A174" s="33">
        <v>42</v>
      </c>
      <c r="B174" s="34">
        <f t="shared" si="82"/>
        <v>47543</v>
      </c>
      <c r="C174" s="258" t="e">
        <f t="shared" si="62"/>
        <v>#NUM!</v>
      </c>
      <c r="D174" s="259" t="e">
        <f t="shared" si="63"/>
        <v>#NUM!</v>
      </c>
      <c r="E174" s="260" t="e">
        <f t="shared" si="64"/>
        <v>#NUM!</v>
      </c>
      <c r="F174" s="261" t="e">
        <f t="shared" si="65"/>
        <v>#NUM!</v>
      </c>
      <c r="H174" s="33">
        <v>42</v>
      </c>
      <c r="I174" s="34">
        <f t="shared" si="83"/>
        <v>47543</v>
      </c>
      <c r="J174" s="258" t="e">
        <f t="shared" si="66"/>
        <v>#NUM!</v>
      </c>
      <c r="K174" s="259" t="e">
        <f t="shared" si="67"/>
        <v>#NUM!</v>
      </c>
      <c r="L174" s="269" t="e">
        <f t="shared" si="68"/>
        <v>#NUM!</v>
      </c>
      <c r="M174" s="261" t="e">
        <f t="shared" si="69"/>
        <v>#NUM!</v>
      </c>
      <c r="N174" s="9"/>
      <c r="O174" s="33">
        <v>42</v>
      </c>
      <c r="P174" s="34">
        <f t="shared" si="84"/>
        <v>47543</v>
      </c>
      <c r="Q174" s="258" t="e">
        <f t="shared" si="70"/>
        <v>#NUM!</v>
      </c>
      <c r="R174" s="259" t="e">
        <f t="shared" si="71"/>
        <v>#NUM!</v>
      </c>
      <c r="S174" s="269" t="e">
        <f t="shared" si="72"/>
        <v>#NUM!</v>
      </c>
      <c r="T174" s="261" t="e">
        <f t="shared" si="73"/>
        <v>#NUM!</v>
      </c>
      <c r="V174" s="33">
        <v>42</v>
      </c>
      <c r="W174" s="34">
        <v>46600</v>
      </c>
      <c r="X174" s="258" t="e">
        <f t="shared" si="74"/>
        <v>#NUM!</v>
      </c>
      <c r="Y174" s="259" t="e">
        <f t="shared" si="75"/>
        <v>#NUM!</v>
      </c>
      <c r="Z174" s="269" t="e">
        <f t="shared" si="76"/>
        <v>#NUM!</v>
      </c>
      <c r="AA174" s="261" t="e">
        <f t="shared" si="77"/>
        <v>#NUM!</v>
      </c>
      <c r="AC174" s="33">
        <v>42</v>
      </c>
      <c r="AD174" s="34">
        <f t="shared" si="85"/>
        <v>47543</v>
      </c>
      <c r="AE174" s="141" t="e">
        <f t="shared" si="78"/>
        <v>#VALUE!</v>
      </c>
      <c r="AF174" s="259" t="e">
        <f t="shared" si="79"/>
        <v>#VALUE!</v>
      </c>
      <c r="AG174" s="274" t="e">
        <f t="shared" si="80"/>
        <v>#VALUE!</v>
      </c>
      <c r="AH174" s="275" t="e">
        <f t="shared" si="81"/>
        <v>#VALUE!</v>
      </c>
    </row>
    <row r="175" spans="1:34" x14ac:dyDescent="0.45">
      <c r="A175" s="33">
        <v>43</v>
      </c>
      <c r="B175" s="34">
        <f t="shared" si="82"/>
        <v>47574</v>
      </c>
      <c r="C175" s="258" t="e">
        <f t="shared" si="62"/>
        <v>#NUM!</v>
      </c>
      <c r="D175" s="259" t="e">
        <f t="shared" si="63"/>
        <v>#NUM!</v>
      </c>
      <c r="E175" s="260" t="e">
        <f t="shared" si="64"/>
        <v>#NUM!</v>
      </c>
      <c r="F175" s="261" t="e">
        <f t="shared" si="65"/>
        <v>#NUM!</v>
      </c>
      <c r="H175" s="33">
        <v>43</v>
      </c>
      <c r="I175" s="34">
        <f t="shared" si="83"/>
        <v>47574</v>
      </c>
      <c r="J175" s="258" t="e">
        <f t="shared" si="66"/>
        <v>#NUM!</v>
      </c>
      <c r="K175" s="259" t="e">
        <f t="shared" si="67"/>
        <v>#NUM!</v>
      </c>
      <c r="L175" s="269" t="e">
        <f t="shared" si="68"/>
        <v>#NUM!</v>
      </c>
      <c r="M175" s="261" t="e">
        <f t="shared" si="69"/>
        <v>#NUM!</v>
      </c>
      <c r="N175" s="9"/>
      <c r="O175" s="33">
        <v>43</v>
      </c>
      <c r="P175" s="34">
        <f t="shared" si="84"/>
        <v>47574</v>
      </c>
      <c r="Q175" s="258" t="e">
        <f t="shared" si="70"/>
        <v>#NUM!</v>
      </c>
      <c r="R175" s="259" t="e">
        <f t="shared" si="71"/>
        <v>#NUM!</v>
      </c>
      <c r="S175" s="269" t="e">
        <f t="shared" si="72"/>
        <v>#NUM!</v>
      </c>
      <c r="T175" s="261" t="e">
        <f t="shared" si="73"/>
        <v>#NUM!</v>
      </c>
      <c r="V175" s="33">
        <v>43</v>
      </c>
      <c r="W175" s="34">
        <v>46631</v>
      </c>
      <c r="X175" s="258" t="e">
        <f t="shared" si="74"/>
        <v>#NUM!</v>
      </c>
      <c r="Y175" s="259" t="e">
        <f t="shared" si="75"/>
        <v>#NUM!</v>
      </c>
      <c r="Z175" s="269" t="e">
        <f t="shared" si="76"/>
        <v>#NUM!</v>
      </c>
      <c r="AA175" s="261" t="e">
        <f t="shared" si="77"/>
        <v>#NUM!</v>
      </c>
      <c r="AC175" s="33">
        <v>43</v>
      </c>
      <c r="AD175" s="34">
        <f t="shared" si="85"/>
        <v>47574</v>
      </c>
      <c r="AE175" s="141" t="e">
        <f t="shared" si="78"/>
        <v>#VALUE!</v>
      </c>
      <c r="AF175" s="259" t="e">
        <f t="shared" si="79"/>
        <v>#VALUE!</v>
      </c>
      <c r="AG175" s="274" t="e">
        <f t="shared" si="80"/>
        <v>#VALUE!</v>
      </c>
      <c r="AH175" s="275" t="e">
        <f t="shared" si="81"/>
        <v>#VALUE!</v>
      </c>
    </row>
    <row r="176" spans="1:34" x14ac:dyDescent="0.45">
      <c r="A176" s="33">
        <v>44</v>
      </c>
      <c r="B176" s="34">
        <f t="shared" si="82"/>
        <v>47604</v>
      </c>
      <c r="C176" s="258" t="e">
        <f t="shared" si="62"/>
        <v>#NUM!</v>
      </c>
      <c r="D176" s="259" t="e">
        <f t="shared" si="63"/>
        <v>#NUM!</v>
      </c>
      <c r="E176" s="260" t="e">
        <f t="shared" si="64"/>
        <v>#NUM!</v>
      </c>
      <c r="F176" s="261" t="e">
        <f t="shared" si="65"/>
        <v>#NUM!</v>
      </c>
      <c r="H176" s="33">
        <v>44</v>
      </c>
      <c r="I176" s="34">
        <f t="shared" si="83"/>
        <v>47604</v>
      </c>
      <c r="J176" s="258" t="e">
        <f t="shared" si="66"/>
        <v>#NUM!</v>
      </c>
      <c r="K176" s="259" t="e">
        <f t="shared" si="67"/>
        <v>#NUM!</v>
      </c>
      <c r="L176" s="269" t="e">
        <f t="shared" si="68"/>
        <v>#NUM!</v>
      </c>
      <c r="M176" s="261" t="e">
        <f t="shared" si="69"/>
        <v>#NUM!</v>
      </c>
      <c r="N176" s="9"/>
      <c r="O176" s="33">
        <v>44</v>
      </c>
      <c r="P176" s="34">
        <f t="shared" si="84"/>
        <v>47604</v>
      </c>
      <c r="Q176" s="258" t="e">
        <f t="shared" si="70"/>
        <v>#NUM!</v>
      </c>
      <c r="R176" s="259" t="e">
        <f t="shared" si="71"/>
        <v>#NUM!</v>
      </c>
      <c r="S176" s="269" t="e">
        <f t="shared" si="72"/>
        <v>#NUM!</v>
      </c>
      <c r="T176" s="261" t="e">
        <f t="shared" si="73"/>
        <v>#NUM!</v>
      </c>
      <c r="V176" s="33">
        <v>44</v>
      </c>
      <c r="W176" s="34">
        <v>46661</v>
      </c>
      <c r="X176" s="258" t="e">
        <f t="shared" si="74"/>
        <v>#NUM!</v>
      </c>
      <c r="Y176" s="259" t="e">
        <f t="shared" si="75"/>
        <v>#NUM!</v>
      </c>
      <c r="Z176" s="269" t="e">
        <f t="shared" si="76"/>
        <v>#NUM!</v>
      </c>
      <c r="AA176" s="261" t="e">
        <f t="shared" si="77"/>
        <v>#NUM!</v>
      </c>
      <c r="AC176" s="33">
        <v>44</v>
      </c>
      <c r="AD176" s="34">
        <f t="shared" si="85"/>
        <v>47604</v>
      </c>
      <c r="AE176" s="141" t="e">
        <f t="shared" si="78"/>
        <v>#VALUE!</v>
      </c>
      <c r="AF176" s="259" t="e">
        <f t="shared" si="79"/>
        <v>#VALUE!</v>
      </c>
      <c r="AG176" s="274" t="e">
        <f t="shared" si="80"/>
        <v>#VALUE!</v>
      </c>
      <c r="AH176" s="275" t="e">
        <f t="shared" si="81"/>
        <v>#VALUE!</v>
      </c>
    </row>
    <row r="177" spans="1:34" x14ac:dyDescent="0.45">
      <c r="A177" s="33">
        <v>45</v>
      </c>
      <c r="B177" s="34">
        <f t="shared" si="82"/>
        <v>47635</v>
      </c>
      <c r="C177" s="258" t="e">
        <f t="shared" si="62"/>
        <v>#NUM!</v>
      </c>
      <c r="D177" s="259" t="e">
        <f t="shared" si="63"/>
        <v>#NUM!</v>
      </c>
      <c r="E177" s="260" t="e">
        <f t="shared" si="64"/>
        <v>#NUM!</v>
      </c>
      <c r="F177" s="261" t="e">
        <f t="shared" si="65"/>
        <v>#NUM!</v>
      </c>
      <c r="H177" s="33">
        <v>45</v>
      </c>
      <c r="I177" s="34">
        <f t="shared" si="83"/>
        <v>47635</v>
      </c>
      <c r="J177" s="258" t="e">
        <f t="shared" si="66"/>
        <v>#NUM!</v>
      </c>
      <c r="K177" s="259" t="e">
        <f t="shared" si="67"/>
        <v>#NUM!</v>
      </c>
      <c r="L177" s="269" t="e">
        <f t="shared" si="68"/>
        <v>#NUM!</v>
      </c>
      <c r="M177" s="261" t="e">
        <f t="shared" si="69"/>
        <v>#NUM!</v>
      </c>
      <c r="N177" s="9"/>
      <c r="O177" s="33">
        <v>45</v>
      </c>
      <c r="P177" s="34">
        <f t="shared" si="84"/>
        <v>47635</v>
      </c>
      <c r="Q177" s="258" t="e">
        <f t="shared" si="70"/>
        <v>#NUM!</v>
      </c>
      <c r="R177" s="259" t="e">
        <f t="shared" si="71"/>
        <v>#NUM!</v>
      </c>
      <c r="S177" s="269" t="e">
        <f t="shared" si="72"/>
        <v>#NUM!</v>
      </c>
      <c r="T177" s="261" t="e">
        <f t="shared" si="73"/>
        <v>#NUM!</v>
      </c>
      <c r="V177" s="33">
        <v>45</v>
      </c>
      <c r="W177" s="34">
        <v>46692</v>
      </c>
      <c r="X177" s="258" t="e">
        <f t="shared" si="74"/>
        <v>#NUM!</v>
      </c>
      <c r="Y177" s="259" t="e">
        <f t="shared" si="75"/>
        <v>#NUM!</v>
      </c>
      <c r="Z177" s="269" t="e">
        <f t="shared" si="76"/>
        <v>#NUM!</v>
      </c>
      <c r="AA177" s="261" t="e">
        <f t="shared" si="77"/>
        <v>#NUM!</v>
      </c>
      <c r="AC177" s="33">
        <v>45</v>
      </c>
      <c r="AD177" s="34">
        <f t="shared" si="85"/>
        <v>47635</v>
      </c>
      <c r="AE177" s="141" t="e">
        <f t="shared" si="78"/>
        <v>#VALUE!</v>
      </c>
      <c r="AF177" s="259" t="e">
        <f t="shared" si="79"/>
        <v>#VALUE!</v>
      </c>
      <c r="AG177" s="274" t="e">
        <f t="shared" si="80"/>
        <v>#VALUE!</v>
      </c>
      <c r="AH177" s="275" t="e">
        <f t="shared" si="81"/>
        <v>#VALUE!</v>
      </c>
    </row>
    <row r="178" spans="1:34" x14ac:dyDescent="0.45">
      <c r="A178" s="33">
        <v>46</v>
      </c>
      <c r="B178" s="34">
        <f t="shared" si="82"/>
        <v>47665</v>
      </c>
      <c r="C178" s="258" t="e">
        <f t="shared" si="62"/>
        <v>#NUM!</v>
      </c>
      <c r="D178" s="259" t="e">
        <f t="shared" si="63"/>
        <v>#NUM!</v>
      </c>
      <c r="E178" s="260" t="e">
        <f t="shared" si="64"/>
        <v>#NUM!</v>
      </c>
      <c r="F178" s="261" t="e">
        <f t="shared" si="65"/>
        <v>#NUM!</v>
      </c>
      <c r="H178" s="33">
        <v>46</v>
      </c>
      <c r="I178" s="34">
        <f t="shared" si="83"/>
        <v>47665</v>
      </c>
      <c r="J178" s="258" t="e">
        <f t="shared" si="66"/>
        <v>#NUM!</v>
      </c>
      <c r="K178" s="259" t="e">
        <f t="shared" si="67"/>
        <v>#NUM!</v>
      </c>
      <c r="L178" s="269" t="e">
        <f t="shared" si="68"/>
        <v>#NUM!</v>
      </c>
      <c r="M178" s="261" t="e">
        <f t="shared" si="69"/>
        <v>#NUM!</v>
      </c>
      <c r="N178" s="9"/>
      <c r="O178" s="33">
        <v>46</v>
      </c>
      <c r="P178" s="34">
        <f t="shared" si="84"/>
        <v>47665</v>
      </c>
      <c r="Q178" s="258" t="e">
        <f t="shared" si="70"/>
        <v>#NUM!</v>
      </c>
      <c r="R178" s="259" t="e">
        <f t="shared" si="71"/>
        <v>#NUM!</v>
      </c>
      <c r="S178" s="269" t="e">
        <f t="shared" si="72"/>
        <v>#NUM!</v>
      </c>
      <c r="T178" s="261" t="e">
        <f t="shared" si="73"/>
        <v>#NUM!</v>
      </c>
      <c r="V178" s="33">
        <v>46</v>
      </c>
      <c r="W178" s="34">
        <v>46722</v>
      </c>
      <c r="X178" s="258" t="e">
        <f t="shared" si="74"/>
        <v>#NUM!</v>
      </c>
      <c r="Y178" s="259" t="e">
        <f t="shared" si="75"/>
        <v>#NUM!</v>
      </c>
      <c r="Z178" s="269" t="e">
        <f t="shared" si="76"/>
        <v>#NUM!</v>
      </c>
      <c r="AA178" s="261" t="e">
        <f t="shared" si="77"/>
        <v>#NUM!</v>
      </c>
      <c r="AC178" s="33">
        <v>46</v>
      </c>
      <c r="AD178" s="34">
        <f t="shared" si="85"/>
        <v>47665</v>
      </c>
      <c r="AE178" s="141" t="e">
        <f t="shared" si="78"/>
        <v>#VALUE!</v>
      </c>
      <c r="AF178" s="259" t="e">
        <f t="shared" si="79"/>
        <v>#VALUE!</v>
      </c>
      <c r="AG178" s="274" t="e">
        <f t="shared" si="80"/>
        <v>#VALUE!</v>
      </c>
      <c r="AH178" s="275" t="e">
        <f t="shared" si="81"/>
        <v>#VALUE!</v>
      </c>
    </row>
    <row r="179" spans="1:34" x14ac:dyDescent="0.45">
      <c r="A179" s="33">
        <v>47</v>
      </c>
      <c r="B179" s="34">
        <f t="shared" si="82"/>
        <v>47696</v>
      </c>
      <c r="C179" s="258" t="e">
        <f t="shared" si="62"/>
        <v>#NUM!</v>
      </c>
      <c r="D179" s="259" t="e">
        <f t="shared" si="63"/>
        <v>#NUM!</v>
      </c>
      <c r="E179" s="260" t="e">
        <f t="shared" si="64"/>
        <v>#NUM!</v>
      </c>
      <c r="F179" s="261" t="e">
        <f t="shared" si="65"/>
        <v>#NUM!</v>
      </c>
      <c r="H179" s="33">
        <v>47</v>
      </c>
      <c r="I179" s="34">
        <f t="shared" si="83"/>
        <v>47696</v>
      </c>
      <c r="J179" s="258" t="e">
        <f t="shared" si="66"/>
        <v>#NUM!</v>
      </c>
      <c r="K179" s="259" t="e">
        <f t="shared" si="67"/>
        <v>#NUM!</v>
      </c>
      <c r="L179" s="269" t="e">
        <f t="shared" si="68"/>
        <v>#NUM!</v>
      </c>
      <c r="M179" s="261" t="e">
        <f t="shared" si="69"/>
        <v>#NUM!</v>
      </c>
      <c r="N179" s="9"/>
      <c r="O179" s="33">
        <v>47</v>
      </c>
      <c r="P179" s="34">
        <f t="shared" si="84"/>
        <v>47696</v>
      </c>
      <c r="Q179" s="258" t="e">
        <f t="shared" si="70"/>
        <v>#NUM!</v>
      </c>
      <c r="R179" s="259" t="e">
        <f t="shared" si="71"/>
        <v>#NUM!</v>
      </c>
      <c r="S179" s="269" t="e">
        <f t="shared" si="72"/>
        <v>#NUM!</v>
      </c>
      <c r="T179" s="261" t="e">
        <f t="shared" si="73"/>
        <v>#NUM!</v>
      </c>
      <c r="V179" s="33">
        <v>47</v>
      </c>
      <c r="W179" s="34">
        <v>46753</v>
      </c>
      <c r="X179" s="258" t="e">
        <f t="shared" si="74"/>
        <v>#NUM!</v>
      </c>
      <c r="Y179" s="259" t="e">
        <f t="shared" si="75"/>
        <v>#NUM!</v>
      </c>
      <c r="Z179" s="269" t="e">
        <f t="shared" si="76"/>
        <v>#NUM!</v>
      </c>
      <c r="AA179" s="261" t="e">
        <f t="shared" si="77"/>
        <v>#NUM!</v>
      </c>
      <c r="AC179" s="33">
        <v>47</v>
      </c>
      <c r="AD179" s="34">
        <f t="shared" si="85"/>
        <v>47696</v>
      </c>
      <c r="AE179" s="141" t="e">
        <f t="shared" si="78"/>
        <v>#VALUE!</v>
      </c>
      <c r="AF179" s="259" t="e">
        <f t="shared" si="79"/>
        <v>#VALUE!</v>
      </c>
      <c r="AG179" s="274" t="e">
        <f t="shared" si="80"/>
        <v>#VALUE!</v>
      </c>
      <c r="AH179" s="275" t="e">
        <f t="shared" si="81"/>
        <v>#VALUE!</v>
      </c>
    </row>
    <row r="180" spans="1:34" ht="14.65" thickBot="1" x14ac:dyDescent="0.5">
      <c r="A180" s="40">
        <v>48</v>
      </c>
      <c r="B180" s="267">
        <f t="shared" si="82"/>
        <v>47727</v>
      </c>
      <c r="C180" s="262" t="e">
        <f t="shared" si="62"/>
        <v>#NUM!</v>
      </c>
      <c r="D180" s="263" t="e">
        <f t="shared" si="63"/>
        <v>#NUM!</v>
      </c>
      <c r="E180" s="264" t="e">
        <f t="shared" si="64"/>
        <v>#NUM!</v>
      </c>
      <c r="F180" s="265" t="e">
        <f t="shared" si="65"/>
        <v>#NUM!</v>
      </c>
      <c r="H180" s="40">
        <v>48</v>
      </c>
      <c r="I180" s="41">
        <f t="shared" si="83"/>
        <v>47727</v>
      </c>
      <c r="J180" s="262" t="e">
        <f t="shared" si="66"/>
        <v>#NUM!</v>
      </c>
      <c r="K180" s="263" t="e">
        <f t="shared" si="67"/>
        <v>#NUM!</v>
      </c>
      <c r="L180" s="270" t="e">
        <f t="shared" si="68"/>
        <v>#NUM!</v>
      </c>
      <c r="M180" s="265" t="e">
        <f t="shared" si="69"/>
        <v>#NUM!</v>
      </c>
      <c r="N180" s="9"/>
      <c r="O180" s="40">
        <v>48</v>
      </c>
      <c r="P180" s="41">
        <f t="shared" si="84"/>
        <v>47727</v>
      </c>
      <c r="Q180" s="262" t="e">
        <f t="shared" si="70"/>
        <v>#NUM!</v>
      </c>
      <c r="R180" s="263" t="e">
        <f t="shared" si="71"/>
        <v>#NUM!</v>
      </c>
      <c r="S180" s="270" t="e">
        <f t="shared" si="72"/>
        <v>#NUM!</v>
      </c>
      <c r="T180" s="265" t="e">
        <f t="shared" si="73"/>
        <v>#NUM!</v>
      </c>
      <c r="V180" s="40">
        <v>48</v>
      </c>
      <c r="W180" s="41">
        <v>46784</v>
      </c>
      <c r="X180" s="262" t="e">
        <f t="shared" si="74"/>
        <v>#NUM!</v>
      </c>
      <c r="Y180" s="263" t="e">
        <f t="shared" si="75"/>
        <v>#NUM!</v>
      </c>
      <c r="Z180" s="270" t="e">
        <f t="shared" si="76"/>
        <v>#NUM!</v>
      </c>
      <c r="AA180" s="265" t="e">
        <f t="shared" si="77"/>
        <v>#NUM!</v>
      </c>
      <c r="AC180" s="40">
        <v>48</v>
      </c>
      <c r="AD180" s="41">
        <f t="shared" si="85"/>
        <v>47727</v>
      </c>
      <c r="AE180" s="145" t="e">
        <f t="shared" si="78"/>
        <v>#VALUE!</v>
      </c>
      <c r="AF180" s="263" t="e">
        <f t="shared" si="79"/>
        <v>#VALUE!</v>
      </c>
      <c r="AG180" s="276" t="e">
        <f t="shared" si="80"/>
        <v>#VALUE!</v>
      </c>
      <c r="AH180" s="277" t="e">
        <f t="shared" si="81"/>
        <v>#VALUE!</v>
      </c>
    </row>
    <row r="181" spans="1:34" x14ac:dyDescent="0.45">
      <c r="A181" s="26">
        <v>49</v>
      </c>
      <c r="B181" s="52">
        <f t="shared" si="82"/>
        <v>47757</v>
      </c>
      <c r="C181" s="254" t="e">
        <f t="shared" si="62"/>
        <v>#NUM!</v>
      </c>
      <c r="D181" s="255" t="e">
        <f t="shared" si="63"/>
        <v>#NUM!</v>
      </c>
      <c r="E181" s="256" t="e">
        <f t="shared" si="64"/>
        <v>#NUM!</v>
      </c>
      <c r="F181" s="257" t="e">
        <f t="shared" si="65"/>
        <v>#NUM!</v>
      </c>
      <c r="H181" s="26">
        <v>49</v>
      </c>
      <c r="I181" s="27">
        <f t="shared" si="83"/>
        <v>47757</v>
      </c>
      <c r="J181" s="254" t="e">
        <f t="shared" si="66"/>
        <v>#NUM!</v>
      </c>
      <c r="K181" s="255" t="e">
        <f t="shared" si="67"/>
        <v>#NUM!</v>
      </c>
      <c r="L181" s="268" t="e">
        <f t="shared" si="68"/>
        <v>#NUM!</v>
      </c>
      <c r="M181" s="257" t="e">
        <f t="shared" si="69"/>
        <v>#NUM!</v>
      </c>
      <c r="N181" s="9"/>
      <c r="O181" s="26">
        <v>49</v>
      </c>
      <c r="P181" s="27">
        <f t="shared" si="84"/>
        <v>47757</v>
      </c>
      <c r="Q181" s="254" t="e">
        <f t="shared" si="70"/>
        <v>#NUM!</v>
      </c>
      <c r="R181" s="255" t="e">
        <f t="shared" si="71"/>
        <v>#NUM!</v>
      </c>
      <c r="S181" s="268" t="e">
        <f t="shared" si="72"/>
        <v>#NUM!</v>
      </c>
      <c r="T181" s="257" t="e">
        <f t="shared" si="73"/>
        <v>#NUM!</v>
      </c>
      <c r="V181" s="26">
        <v>49</v>
      </c>
      <c r="W181" s="27">
        <v>46813</v>
      </c>
      <c r="X181" s="254" t="e">
        <f t="shared" si="74"/>
        <v>#NUM!</v>
      </c>
      <c r="Y181" s="255" t="e">
        <f t="shared" si="75"/>
        <v>#NUM!</v>
      </c>
      <c r="Z181" s="268" t="e">
        <f t="shared" si="76"/>
        <v>#NUM!</v>
      </c>
      <c r="AA181" s="257" t="e">
        <f t="shared" si="77"/>
        <v>#NUM!</v>
      </c>
      <c r="AC181" s="26">
        <v>49</v>
      </c>
      <c r="AD181" s="27">
        <f t="shared" si="85"/>
        <v>47757</v>
      </c>
      <c r="AE181" s="137" t="e">
        <f t="shared" si="78"/>
        <v>#VALUE!</v>
      </c>
      <c r="AF181" s="255" t="e">
        <f t="shared" si="79"/>
        <v>#VALUE!</v>
      </c>
      <c r="AG181" s="272" t="e">
        <f t="shared" si="80"/>
        <v>#VALUE!</v>
      </c>
      <c r="AH181" s="273" t="e">
        <f t="shared" si="81"/>
        <v>#VALUE!</v>
      </c>
    </row>
    <row r="182" spans="1:34" x14ac:dyDescent="0.45">
      <c r="A182" s="33">
        <v>50</v>
      </c>
      <c r="B182" s="34">
        <f t="shared" si="82"/>
        <v>47788</v>
      </c>
      <c r="C182" s="258" t="e">
        <f t="shared" si="62"/>
        <v>#NUM!</v>
      </c>
      <c r="D182" s="259" t="e">
        <f t="shared" si="63"/>
        <v>#NUM!</v>
      </c>
      <c r="E182" s="260" t="e">
        <f t="shared" si="64"/>
        <v>#NUM!</v>
      </c>
      <c r="F182" s="261" t="e">
        <f t="shared" si="65"/>
        <v>#NUM!</v>
      </c>
      <c r="H182" s="33">
        <v>50</v>
      </c>
      <c r="I182" s="34">
        <f t="shared" si="83"/>
        <v>47788</v>
      </c>
      <c r="J182" s="258" t="e">
        <f t="shared" si="66"/>
        <v>#NUM!</v>
      </c>
      <c r="K182" s="259" t="e">
        <f t="shared" si="67"/>
        <v>#NUM!</v>
      </c>
      <c r="L182" s="269" t="e">
        <f t="shared" si="68"/>
        <v>#NUM!</v>
      </c>
      <c r="M182" s="261" t="e">
        <f t="shared" si="69"/>
        <v>#NUM!</v>
      </c>
      <c r="N182" s="9"/>
      <c r="O182" s="33">
        <v>50</v>
      </c>
      <c r="P182" s="34">
        <f t="shared" si="84"/>
        <v>47788</v>
      </c>
      <c r="Q182" s="258" t="e">
        <f t="shared" si="70"/>
        <v>#NUM!</v>
      </c>
      <c r="R182" s="259" t="e">
        <f t="shared" si="71"/>
        <v>#NUM!</v>
      </c>
      <c r="S182" s="269" t="e">
        <f t="shared" si="72"/>
        <v>#NUM!</v>
      </c>
      <c r="T182" s="261" t="e">
        <f t="shared" si="73"/>
        <v>#NUM!</v>
      </c>
      <c r="V182" s="33">
        <v>50</v>
      </c>
      <c r="W182" s="34">
        <v>46844</v>
      </c>
      <c r="X182" s="258" t="e">
        <f t="shared" si="74"/>
        <v>#NUM!</v>
      </c>
      <c r="Y182" s="259" t="e">
        <f t="shared" si="75"/>
        <v>#NUM!</v>
      </c>
      <c r="Z182" s="269" t="e">
        <f t="shared" si="76"/>
        <v>#NUM!</v>
      </c>
      <c r="AA182" s="261" t="e">
        <f t="shared" si="77"/>
        <v>#NUM!</v>
      </c>
      <c r="AC182" s="33">
        <v>50</v>
      </c>
      <c r="AD182" s="34">
        <f t="shared" si="85"/>
        <v>47788</v>
      </c>
      <c r="AE182" s="141" t="e">
        <f t="shared" si="78"/>
        <v>#VALUE!</v>
      </c>
      <c r="AF182" s="259" t="e">
        <f t="shared" si="79"/>
        <v>#VALUE!</v>
      </c>
      <c r="AG182" s="274" t="e">
        <f t="shared" si="80"/>
        <v>#VALUE!</v>
      </c>
      <c r="AH182" s="275" t="e">
        <f t="shared" si="81"/>
        <v>#VALUE!</v>
      </c>
    </row>
    <row r="183" spans="1:34" x14ac:dyDescent="0.45">
      <c r="A183" s="33">
        <v>51</v>
      </c>
      <c r="B183" s="34">
        <f t="shared" si="82"/>
        <v>47818</v>
      </c>
      <c r="C183" s="258" t="e">
        <f t="shared" si="62"/>
        <v>#NUM!</v>
      </c>
      <c r="D183" s="259" t="e">
        <f t="shared" si="63"/>
        <v>#NUM!</v>
      </c>
      <c r="E183" s="260" t="e">
        <f t="shared" si="64"/>
        <v>#NUM!</v>
      </c>
      <c r="F183" s="261" t="e">
        <f t="shared" si="65"/>
        <v>#NUM!</v>
      </c>
      <c r="H183" s="33">
        <v>51</v>
      </c>
      <c r="I183" s="34">
        <f t="shared" si="83"/>
        <v>47818</v>
      </c>
      <c r="J183" s="258" t="e">
        <f t="shared" si="66"/>
        <v>#NUM!</v>
      </c>
      <c r="K183" s="259" t="e">
        <f t="shared" si="67"/>
        <v>#NUM!</v>
      </c>
      <c r="L183" s="269" t="e">
        <f t="shared" si="68"/>
        <v>#NUM!</v>
      </c>
      <c r="M183" s="261" t="e">
        <f t="shared" si="69"/>
        <v>#NUM!</v>
      </c>
      <c r="N183" s="9"/>
      <c r="O183" s="33">
        <v>51</v>
      </c>
      <c r="P183" s="34">
        <f t="shared" si="84"/>
        <v>47818</v>
      </c>
      <c r="Q183" s="258" t="e">
        <f t="shared" si="70"/>
        <v>#NUM!</v>
      </c>
      <c r="R183" s="259" t="e">
        <f t="shared" si="71"/>
        <v>#NUM!</v>
      </c>
      <c r="S183" s="269" t="e">
        <f t="shared" si="72"/>
        <v>#NUM!</v>
      </c>
      <c r="T183" s="261" t="e">
        <f t="shared" si="73"/>
        <v>#NUM!</v>
      </c>
      <c r="V183" s="33">
        <v>51</v>
      </c>
      <c r="W183" s="34">
        <v>46874</v>
      </c>
      <c r="X183" s="258" t="e">
        <f t="shared" si="74"/>
        <v>#NUM!</v>
      </c>
      <c r="Y183" s="259" t="e">
        <f t="shared" si="75"/>
        <v>#NUM!</v>
      </c>
      <c r="Z183" s="269" t="e">
        <f t="shared" si="76"/>
        <v>#NUM!</v>
      </c>
      <c r="AA183" s="261" t="e">
        <f t="shared" si="77"/>
        <v>#NUM!</v>
      </c>
      <c r="AC183" s="33">
        <v>51</v>
      </c>
      <c r="AD183" s="34">
        <f t="shared" si="85"/>
        <v>47818</v>
      </c>
      <c r="AE183" s="141" t="e">
        <f t="shared" si="78"/>
        <v>#VALUE!</v>
      </c>
      <c r="AF183" s="259" t="e">
        <f t="shared" si="79"/>
        <v>#VALUE!</v>
      </c>
      <c r="AG183" s="274" t="e">
        <f t="shared" si="80"/>
        <v>#VALUE!</v>
      </c>
      <c r="AH183" s="275" t="e">
        <f t="shared" si="81"/>
        <v>#VALUE!</v>
      </c>
    </row>
    <row r="184" spans="1:34" x14ac:dyDescent="0.45">
      <c r="A184" s="33">
        <v>52</v>
      </c>
      <c r="B184" s="34">
        <f t="shared" si="82"/>
        <v>47849</v>
      </c>
      <c r="C184" s="258" t="e">
        <f t="shared" si="62"/>
        <v>#NUM!</v>
      </c>
      <c r="D184" s="259" t="e">
        <f t="shared" si="63"/>
        <v>#NUM!</v>
      </c>
      <c r="E184" s="260" t="e">
        <f t="shared" si="64"/>
        <v>#NUM!</v>
      </c>
      <c r="F184" s="261" t="e">
        <f t="shared" si="65"/>
        <v>#NUM!</v>
      </c>
      <c r="H184" s="33">
        <v>52</v>
      </c>
      <c r="I184" s="34">
        <f t="shared" si="83"/>
        <v>47849</v>
      </c>
      <c r="J184" s="258" t="e">
        <f t="shared" si="66"/>
        <v>#NUM!</v>
      </c>
      <c r="K184" s="259" t="e">
        <f t="shared" si="67"/>
        <v>#NUM!</v>
      </c>
      <c r="L184" s="269" t="e">
        <f t="shared" si="68"/>
        <v>#NUM!</v>
      </c>
      <c r="M184" s="261" t="e">
        <f t="shared" si="69"/>
        <v>#NUM!</v>
      </c>
      <c r="N184" s="9"/>
      <c r="O184" s="33">
        <v>52</v>
      </c>
      <c r="P184" s="34">
        <f t="shared" si="84"/>
        <v>47849</v>
      </c>
      <c r="Q184" s="258" t="e">
        <f t="shared" si="70"/>
        <v>#NUM!</v>
      </c>
      <c r="R184" s="259" t="e">
        <f t="shared" si="71"/>
        <v>#NUM!</v>
      </c>
      <c r="S184" s="269" t="e">
        <f t="shared" si="72"/>
        <v>#NUM!</v>
      </c>
      <c r="T184" s="261" t="e">
        <f t="shared" si="73"/>
        <v>#NUM!</v>
      </c>
      <c r="V184" s="33">
        <v>52</v>
      </c>
      <c r="W184" s="34">
        <v>46905</v>
      </c>
      <c r="X184" s="258" t="e">
        <f t="shared" si="74"/>
        <v>#NUM!</v>
      </c>
      <c r="Y184" s="259" t="e">
        <f t="shared" si="75"/>
        <v>#NUM!</v>
      </c>
      <c r="Z184" s="269" t="e">
        <f t="shared" si="76"/>
        <v>#NUM!</v>
      </c>
      <c r="AA184" s="261" t="e">
        <f t="shared" si="77"/>
        <v>#NUM!</v>
      </c>
      <c r="AC184" s="33">
        <v>52</v>
      </c>
      <c r="AD184" s="34">
        <f t="shared" si="85"/>
        <v>47849</v>
      </c>
      <c r="AE184" s="141" t="e">
        <f t="shared" si="78"/>
        <v>#VALUE!</v>
      </c>
      <c r="AF184" s="259" t="e">
        <f t="shared" si="79"/>
        <v>#VALUE!</v>
      </c>
      <c r="AG184" s="274" t="e">
        <f t="shared" si="80"/>
        <v>#VALUE!</v>
      </c>
      <c r="AH184" s="275" t="e">
        <f t="shared" si="81"/>
        <v>#VALUE!</v>
      </c>
    </row>
    <row r="185" spans="1:34" x14ac:dyDescent="0.45">
      <c r="A185" s="33">
        <v>53</v>
      </c>
      <c r="B185" s="34">
        <f t="shared" si="82"/>
        <v>47880</v>
      </c>
      <c r="C185" s="258" t="e">
        <f t="shared" si="62"/>
        <v>#NUM!</v>
      </c>
      <c r="D185" s="259" t="e">
        <f t="shared" si="63"/>
        <v>#NUM!</v>
      </c>
      <c r="E185" s="260" t="e">
        <f t="shared" si="64"/>
        <v>#NUM!</v>
      </c>
      <c r="F185" s="261" t="e">
        <f t="shared" si="65"/>
        <v>#NUM!</v>
      </c>
      <c r="H185" s="33">
        <v>53</v>
      </c>
      <c r="I185" s="34">
        <f t="shared" si="83"/>
        <v>47880</v>
      </c>
      <c r="J185" s="258" t="e">
        <f t="shared" si="66"/>
        <v>#NUM!</v>
      </c>
      <c r="K185" s="259" t="e">
        <f t="shared" si="67"/>
        <v>#NUM!</v>
      </c>
      <c r="L185" s="269" t="e">
        <f t="shared" si="68"/>
        <v>#NUM!</v>
      </c>
      <c r="M185" s="261" t="e">
        <f t="shared" si="69"/>
        <v>#NUM!</v>
      </c>
      <c r="N185" s="9"/>
      <c r="O185" s="33">
        <v>53</v>
      </c>
      <c r="P185" s="34">
        <f t="shared" si="84"/>
        <v>47880</v>
      </c>
      <c r="Q185" s="258" t="e">
        <f t="shared" si="70"/>
        <v>#NUM!</v>
      </c>
      <c r="R185" s="259" t="e">
        <f t="shared" si="71"/>
        <v>#NUM!</v>
      </c>
      <c r="S185" s="269" t="e">
        <f t="shared" si="72"/>
        <v>#NUM!</v>
      </c>
      <c r="T185" s="261" t="e">
        <f t="shared" si="73"/>
        <v>#NUM!</v>
      </c>
      <c r="V185" s="33">
        <v>53</v>
      </c>
      <c r="W185" s="34">
        <v>46935</v>
      </c>
      <c r="X185" s="258" t="e">
        <f t="shared" si="74"/>
        <v>#NUM!</v>
      </c>
      <c r="Y185" s="259" t="e">
        <f t="shared" si="75"/>
        <v>#NUM!</v>
      </c>
      <c r="Z185" s="269" t="e">
        <f t="shared" si="76"/>
        <v>#NUM!</v>
      </c>
      <c r="AA185" s="261" t="e">
        <f t="shared" si="77"/>
        <v>#NUM!</v>
      </c>
      <c r="AC185" s="33">
        <v>53</v>
      </c>
      <c r="AD185" s="34">
        <f t="shared" si="85"/>
        <v>47880</v>
      </c>
      <c r="AE185" s="141" t="e">
        <f t="shared" si="78"/>
        <v>#VALUE!</v>
      </c>
      <c r="AF185" s="259" t="e">
        <f t="shared" si="79"/>
        <v>#VALUE!</v>
      </c>
      <c r="AG185" s="274" t="e">
        <f t="shared" si="80"/>
        <v>#VALUE!</v>
      </c>
      <c r="AH185" s="275" t="e">
        <f t="shared" si="81"/>
        <v>#VALUE!</v>
      </c>
    </row>
    <row r="186" spans="1:34" x14ac:dyDescent="0.45">
      <c r="A186" s="33">
        <v>54</v>
      </c>
      <c r="B186" s="34">
        <f t="shared" si="82"/>
        <v>47908</v>
      </c>
      <c r="C186" s="258" t="e">
        <f t="shared" si="62"/>
        <v>#NUM!</v>
      </c>
      <c r="D186" s="259" t="e">
        <f t="shared" si="63"/>
        <v>#NUM!</v>
      </c>
      <c r="E186" s="260" t="e">
        <f t="shared" si="64"/>
        <v>#NUM!</v>
      </c>
      <c r="F186" s="261" t="e">
        <f t="shared" si="65"/>
        <v>#NUM!</v>
      </c>
      <c r="H186" s="33">
        <v>54</v>
      </c>
      <c r="I186" s="34">
        <f t="shared" si="83"/>
        <v>47908</v>
      </c>
      <c r="J186" s="258" t="e">
        <f t="shared" si="66"/>
        <v>#NUM!</v>
      </c>
      <c r="K186" s="259" t="e">
        <f t="shared" si="67"/>
        <v>#NUM!</v>
      </c>
      <c r="L186" s="269" t="e">
        <f t="shared" si="68"/>
        <v>#NUM!</v>
      </c>
      <c r="M186" s="261" t="e">
        <f t="shared" si="69"/>
        <v>#NUM!</v>
      </c>
      <c r="N186" s="9"/>
      <c r="O186" s="33">
        <v>54</v>
      </c>
      <c r="P186" s="34">
        <f t="shared" si="84"/>
        <v>47908</v>
      </c>
      <c r="Q186" s="258" t="e">
        <f t="shared" si="70"/>
        <v>#NUM!</v>
      </c>
      <c r="R186" s="259" t="e">
        <f t="shared" si="71"/>
        <v>#NUM!</v>
      </c>
      <c r="S186" s="269" t="e">
        <f t="shared" si="72"/>
        <v>#NUM!</v>
      </c>
      <c r="T186" s="261" t="e">
        <f t="shared" si="73"/>
        <v>#NUM!</v>
      </c>
      <c r="V186" s="33">
        <v>54</v>
      </c>
      <c r="W186" s="34">
        <v>46966</v>
      </c>
      <c r="X186" s="258" t="e">
        <f t="shared" si="74"/>
        <v>#NUM!</v>
      </c>
      <c r="Y186" s="259" t="e">
        <f t="shared" si="75"/>
        <v>#NUM!</v>
      </c>
      <c r="Z186" s="269" t="e">
        <f t="shared" si="76"/>
        <v>#NUM!</v>
      </c>
      <c r="AA186" s="261" t="e">
        <f t="shared" si="77"/>
        <v>#NUM!</v>
      </c>
      <c r="AC186" s="33">
        <v>54</v>
      </c>
      <c r="AD186" s="34">
        <f t="shared" si="85"/>
        <v>47908</v>
      </c>
      <c r="AE186" s="141" t="e">
        <f t="shared" si="78"/>
        <v>#VALUE!</v>
      </c>
      <c r="AF186" s="259" t="e">
        <f t="shared" si="79"/>
        <v>#VALUE!</v>
      </c>
      <c r="AG186" s="274" t="e">
        <f t="shared" si="80"/>
        <v>#VALUE!</v>
      </c>
      <c r="AH186" s="275" t="e">
        <f t="shared" si="81"/>
        <v>#VALUE!</v>
      </c>
    </row>
    <row r="187" spans="1:34" x14ac:dyDescent="0.45">
      <c r="A187" s="33">
        <v>55</v>
      </c>
      <c r="B187" s="34">
        <f t="shared" si="82"/>
        <v>47939</v>
      </c>
      <c r="C187" s="258" t="e">
        <f t="shared" si="62"/>
        <v>#NUM!</v>
      </c>
      <c r="D187" s="259" t="e">
        <f t="shared" si="63"/>
        <v>#NUM!</v>
      </c>
      <c r="E187" s="260" t="e">
        <f t="shared" si="64"/>
        <v>#NUM!</v>
      </c>
      <c r="F187" s="261" t="e">
        <f t="shared" si="65"/>
        <v>#NUM!</v>
      </c>
      <c r="H187" s="33">
        <v>55</v>
      </c>
      <c r="I187" s="34">
        <f t="shared" si="83"/>
        <v>47939</v>
      </c>
      <c r="J187" s="258" t="e">
        <f t="shared" si="66"/>
        <v>#NUM!</v>
      </c>
      <c r="K187" s="259" t="e">
        <f t="shared" si="67"/>
        <v>#NUM!</v>
      </c>
      <c r="L187" s="269" t="e">
        <f t="shared" si="68"/>
        <v>#NUM!</v>
      </c>
      <c r="M187" s="261" t="e">
        <f t="shared" si="69"/>
        <v>#NUM!</v>
      </c>
      <c r="N187" s="9"/>
      <c r="O187" s="33">
        <v>55</v>
      </c>
      <c r="P187" s="34">
        <f t="shared" si="84"/>
        <v>47939</v>
      </c>
      <c r="Q187" s="258" t="e">
        <f t="shared" si="70"/>
        <v>#NUM!</v>
      </c>
      <c r="R187" s="259" t="e">
        <f t="shared" si="71"/>
        <v>#NUM!</v>
      </c>
      <c r="S187" s="269" t="e">
        <f t="shared" si="72"/>
        <v>#NUM!</v>
      </c>
      <c r="T187" s="261" t="e">
        <f t="shared" si="73"/>
        <v>#NUM!</v>
      </c>
      <c r="V187" s="33">
        <v>55</v>
      </c>
      <c r="W187" s="34">
        <v>46997</v>
      </c>
      <c r="X187" s="258" t="e">
        <f t="shared" si="74"/>
        <v>#NUM!</v>
      </c>
      <c r="Y187" s="259" t="e">
        <f t="shared" si="75"/>
        <v>#NUM!</v>
      </c>
      <c r="Z187" s="269" t="e">
        <f t="shared" si="76"/>
        <v>#NUM!</v>
      </c>
      <c r="AA187" s="261" t="e">
        <f t="shared" si="77"/>
        <v>#NUM!</v>
      </c>
      <c r="AC187" s="33">
        <v>55</v>
      </c>
      <c r="AD187" s="34">
        <f t="shared" si="85"/>
        <v>47939</v>
      </c>
      <c r="AE187" s="141" t="e">
        <f t="shared" si="78"/>
        <v>#VALUE!</v>
      </c>
      <c r="AF187" s="259" t="e">
        <f t="shared" si="79"/>
        <v>#VALUE!</v>
      </c>
      <c r="AG187" s="274" t="e">
        <f t="shared" si="80"/>
        <v>#VALUE!</v>
      </c>
      <c r="AH187" s="275" t="e">
        <f t="shared" si="81"/>
        <v>#VALUE!</v>
      </c>
    </row>
    <row r="188" spans="1:34" x14ac:dyDescent="0.45">
      <c r="A188" s="33">
        <v>56</v>
      </c>
      <c r="B188" s="34">
        <f t="shared" si="82"/>
        <v>47969</v>
      </c>
      <c r="C188" s="258" t="e">
        <f t="shared" si="62"/>
        <v>#NUM!</v>
      </c>
      <c r="D188" s="259" t="e">
        <f t="shared" si="63"/>
        <v>#NUM!</v>
      </c>
      <c r="E188" s="260" t="e">
        <f t="shared" si="64"/>
        <v>#NUM!</v>
      </c>
      <c r="F188" s="261" t="e">
        <f t="shared" si="65"/>
        <v>#NUM!</v>
      </c>
      <c r="H188" s="33">
        <v>56</v>
      </c>
      <c r="I188" s="34">
        <f t="shared" si="83"/>
        <v>47969</v>
      </c>
      <c r="J188" s="258" t="e">
        <f t="shared" si="66"/>
        <v>#NUM!</v>
      </c>
      <c r="K188" s="259" t="e">
        <f t="shared" si="67"/>
        <v>#NUM!</v>
      </c>
      <c r="L188" s="269" t="e">
        <f t="shared" si="68"/>
        <v>#NUM!</v>
      </c>
      <c r="M188" s="261" t="e">
        <f t="shared" si="69"/>
        <v>#NUM!</v>
      </c>
      <c r="N188" s="9"/>
      <c r="O188" s="33">
        <v>56</v>
      </c>
      <c r="P188" s="34">
        <f t="shared" si="84"/>
        <v>47969</v>
      </c>
      <c r="Q188" s="258" t="e">
        <f t="shared" si="70"/>
        <v>#NUM!</v>
      </c>
      <c r="R188" s="259" t="e">
        <f t="shared" si="71"/>
        <v>#NUM!</v>
      </c>
      <c r="S188" s="269" t="e">
        <f t="shared" si="72"/>
        <v>#NUM!</v>
      </c>
      <c r="T188" s="261" t="e">
        <f t="shared" si="73"/>
        <v>#NUM!</v>
      </c>
      <c r="V188" s="33">
        <v>56</v>
      </c>
      <c r="W188" s="34">
        <v>47027</v>
      </c>
      <c r="X188" s="258" t="e">
        <f t="shared" si="74"/>
        <v>#NUM!</v>
      </c>
      <c r="Y188" s="259" t="e">
        <f t="shared" si="75"/>
        <v>#NUM!</v>
      </c>
      <c r="Z188" s="269" t="e">
        <f t="shared" si="76"/>
        <v>#NUM!</v>
      </c>
      <c r="AA188" s="261" t="e">
        <f t="shared" si="77"/>
        <v>#NUM!</v>
      </c>
      <c r="AC188" s="33">
        <v>56</v>
      </c>
      <c r="AD188" s="34">
        <f t="shared" si="85"/>
        <v>47969</v>
      </c>
      <c r="AE188" s="141" t="e">
        <f t="shared" si="78"/>
        <v>#VALUE!</v>
      </c>
      <c r="AF188" s="259" t="e">
        <f t="shared" si="79"/>
        <v>#VALUE!</v>
      </c>
      <c r="AG188" s="274" t="e">
        <f t="shared" si="80"/>
        <v>#VALUE!</v>
      </c>
      <c r="AH188" s="275" t="e">
        <f t="shared" si="81"/>
        <v>#VALUE!</v>
      </c>
    </row>
    <row r="189" spans="1:34" x14ac:dyDescent="0.45">
      <c r="A189" s="33">
        <v>57</v>
      </c>
      <c r="B189" s="34">
        <f t="shared" si="82"/>
        <v>48000</v>
      </c>
      <c r="C189" s="258" t="e">
        <f t="shared" si="62"/>
        <v>#NUM!</v>
      </c>
      <c r="D189" s="259" t="e">
        <f t="shared" si="63"/>
        <v>#NUM!</v>
      </c>
      <c r="E189" s="260" t="e">
        <f t="shared" si="64"/>
        <v>#NUM!</v>
      </c>
      <c r="F189" s="261" t="e">
        <f t="shared" si="65"/>
        <v>#NUM!</v>
      </c>
      <c r="H189" s="33">
        <v>57</v>
      </c>
      <c r="I189" s="34">
        <f t="shared" si="83"/>
        <v>48000</v>
      </c>
      <c r="J189" s="258" t="e">
        <f t="shared" si="66"/>
        <v>#NUM!</v>
      </c>
      <c r="K189" s="259" t="e">
        <f t="shared" si="67"/>
        <v>#NUM!</v>
      </c>
      <c r="L189" s="269" t="e">
        <f t="shared" si="68"/>
        <v>#NUM!</v>
      </c>
      <c r="M189" s="261" t="e">
        <f t="shared" si="69"/>
        <v>#NUM!</v>
      </c>
      <c r="N189" s="9"/>
      <c r="O189" s="33">
        <v>57</v>
      </c>
      <c r="P189" s="34">
        <f t="shared" si="84"/>
        <v>48000</v>
      </c>
      <c r="Q189" s="258" t="e">
        <f t="shared" si="70"/>
        <v>#NUM!</v>
      </c>
      <c r="R189" s="259" t="e">
        <f t="shared" si="71"/>
        <v>#NUM!</v>
      </c>
      <c r="S189" s="269" t="e">
        <f t="shared" si="72"/>
        <v>#NUM!</v>
      </c>
      <c r="T189" s="261" t="e">
        <f t="shared" si="73"/>
        <v>#NUM!</v>
      </c>
      <c r="V189" s="33">
        <v>57</v>
      </c>
      <c r="W189" s="34">
        <v>47058</v>
      </c>
      <c r="X189" s="258" t="e">
        <f t="shared" si="74"/>
        <v>#NUM!</v>
      </c>
      <c r="Y189" s="259" t="e">
        <f t="shared" si="75"/>
        <v>#NUM!</v>
      </c>
      <c r="Z189" s="269" t="e">
        <f t="shared" si="76"/>
        <v>#NUM!</v>
      </c>
      <c r="AA189" s="261" t="e">
        <f t="shared" si="77"/>
        <v>#NUM!</v>
      </c>
      <c r="AC189" s="33">
        <v>57</v>
      </c>
      <c r="AD189" s="34">
        <f t="shared" si="85"/>
        <v>48000</v>
      </c>
      <c r="AE189" s="141" t="e">
        <f t="shared" si="78"/>
        <v>#VALUE!</v>
      </c>
      <c r="AF189" s="259" t="e">
        <f t="shared" si="79"/>
        <v>#VALUE!</v>
      </c>
      <c r="AG189" s="274" t="e">
        <f t="shared" si="80"/>
        <v>#VALUE!</v>
      </c>
      <c r="AH189" s="275" t="e">
        <f t="shared" si="81"/>
        <v>#VALUE!</v>
      </c>
    </row>
    <row r="190" spans="1:34" x14ac:dyDescent="0.45">
      <c r="A190" s="33">
        <v>58</v>
      </c>
      <c r="B190" s="34">
        <f t="shared" si="82"/>
        <v>48030</v>
      </c>
      <c r="C190" s="258" t="e">
        <f t="shared" si="62"/>
        <v>#NUM!</v>
      </c>
      <c r="D190" s="259" t="e">
        <f t="shared" si="63"/>
        <v>#NUM!</v>
      </c>
      <c r="E190" s="260" t="e">
        <f t="shared" si="64"/>
        <v>#NUM!</v>
      </c>
      <c r="F190" s="261" t="e">
        <f t="shared" si="65"/>
        <v>#NUM!</v>
      </c>
      <c r="H190" s="33">
        <v>58</v>
      </c>
      <c r="I190" s="34">
        <f t="shared" si="83"/>
        <v>48030</v>
      </c>
      <c r="J190" s="258" t="e">
        <f t="shared" si="66"/>
        <v>#NUM!</v>
      </c>
      <c r="K190" s="259" t="e">
        <f t="shared" si="67"/>
        <v>#NUM!</v>
      </c>
      <c r="L190" s="269" t="e">
        <f t="shared" si="68"/>
        <v>#NUM!</v>
      </c>
      <c r="M190" s="261" t="e">
        <f t="shared" si="69"/>
        <v>#NUM!</v>
      </c>
      <c r="N190" s="9"/>
      <c r="O190" s="33">
        <v>58</v>
      </c>
      <c r="P190" s="34">
        <f t="shared" si="84"/>
        <v>48030</v>
      </c>
      <c r="Q190" s="258" t="e">
        <f t="shared" si="70"/>
        <v>#NUM!</v>
      </c>
      <c r="R190" s="259" t="e">
        <f t="shared" si="71"/>
        <v>#NUM!</v>
      </c>
      <c r="S190" s="269" t="e">
        <f t="shared" si="72"/>
        <v>#NUM!</v>
      </c>
      <c r="T190" s="261" t="e">
        <f t="shared" si="73"/>
        <v>#NUM!</v>
      </c>
      <c r="V190" s="33">
        <v>58</v>
      </c>
      <c r="W190" s="34">
        <v>47088</v>
      </c>
      <c r="X190" s="258" t="e">
        <f t="shared" si="74"/>
        <v>#NUM!</v>
      </c>
      <c r="Y190" s="259" t="e">
        <f t="shared" si="75"/>
        <v>#NUM!</v>
      </c>
      <c r="Z190" s="269" t="e">
        <f t="shared" si="76"/>
        <v>#NUM!</v>
      </c>
      <c r="AA190" s="261" t="e">
        <f t="shared" si="77"/>
        <v>#NUM!</v>
      </c>
      <c r="AC190" s="33">
        <v>58</v>
      </c>
      <c r="AD190" s="34">
        <f t="shared" si="85"/>
        <v>48030</v>
      </c>
      <c r="AE190" s="141" t="e">
        <f t="shared" si="78"/>
        <v>#VALUE!</v>
      </c>
      <c r="AF190" s="259" t="e">
        <f t="shared" si="79"/>
        <v>#VALUE!</v>
      </c>
      <c r="AG190" s="274" t="e">
        <f t="shared" si="80"/>
        <v>#VALUE!</v>
      </c>
      <c r="AH190" s="275" t="e">
        <f t="shared" si="81"/>
        <v>#VALUE!</v>
      </c>
    </row>
    <row r="191" spans="1:34" x14ac:dyDescent="0.45">
      <c r="A191" s="33">
        <v>59</v>
      </c>
      <c r="B191" s="34">
        <f t="shared" si="82"/>
        <v>48061</v>
      </c>
      <c r="C191" s="258" t="e">
        <f t="shared" si="62"/>
        <v>#NUM!</v>
      </c>
      <c r="D191" s="259" t="e">
        <f t="shared" si="63"/>
        <v>#NUM!</v>
      </c>
      <c r="E191" s="260" t="e">
        <f t="shared" si="64"/>
        <v>#NUM!</v>
      </c>
      <c r="F191" s="261" t="e">
        <f t="shared" si="65"/>
        <v>#NUM!</v>
      </c>
      <c r="H191" s="33">
        <v>59</v>
      </c>
      <c r="I191" s="34">
        <f t="shared" si="83"/>
        <v>48061</v>
      </c>
      <c r="J191" s="258" t="e">
        <f t="shared" si="66"/>
        <v>#NUM!</v>
      </c>
      <c r="K191" s="259" t="e">
        <f t="shared" si="67"/>
        <v>#NUM!</v>
      </c>
      <c r="L191" s="269" t="e">
        <f t="shared" si="68"/>
        <v>#NUM!</v>
      </c>
      <c r="M191" s="261" t="e">
        <f t="shared" si="69"/>
        <v>#NUM!</v>
      </c>
      <c r="N191" s="9"/>
      <c r="O191" s="33">
        <v>59</v>
      </c>
      <c r="P191" s="34">
        <f t="shared" si="84"/>
        <v>48061</v>
      </c>
      <c r="Q191" s="258" t="e">
        <f t="shared" si="70"/>
        <v>#NUM!</v>
      </c>
      <c r="R191" s="259" t="e">
        <f t="shared" si="71"/>
        <v>#NUM!</v>
      </c>
      <c r="S191" s="269" t="e">
        <f t="shared" si="72"/>
        <v>#NUM!</v>
      </c>
      <c r="T191" s="261" t="e">
        <f t="shared" si="73"/>
        <v>#NUM!</v>
      </c>
      <c r="V191" s="33">
        <v>59</v>
      </c>
      <c r="W191" s="34">
        <v>47119</v>
      </c>
      <c r="X191" s="258" t="e">
        <f t="shared" si="74"/>
        <v>#NUM!</v>
      </c>
      <c r="Y191" s="259" t="e">
        <f t="shared" si="75"/>
        <v>#NUM!</v>
      </c>
      <c r="Z191" s="269" t="e">
        <f t="shared" si="76"/>
        <v>#NUM!</v>
      </c>
      <c r="AA191" s="261" t="e">
        <f t="shared" si="77"/>
        <v>#NUM!</v>
      </c>
      <c r="AC191" s="33">
        <v>59</v>
      </c>
      <c r="AD191" s="34">
        <f t="shared" si="85"/>
        <v>48061</v>
      </c>
      <c r="AE191" s="141" t="e">
        <f t="shared" si="78"/>
        <v>#VALUE!</v>
      </c>
      <c r="AF191" s="259" t="e">
        <f t="shared" si="79"/>
        <v>#VALUE!</v>
      </c>
      <c r="AG191" s="274" t="e">
        <f t="shared" si="80"/>
        <v>#VALUE!</v>
      </c>
      <c r="AH191" s="275" t="e">
        <f t="shared" si="81"/>
        <v>#VALUE!</v>
      </c>
    </row>
    <row r="192" spans="1:34" ht="14.65" thickBot="1" x14ac:dyDescent="0.5">
      <c r="A192" s="40">
        <v>60</v>
      </c>
      <c r="B192" s="267">
        <f t="shared" si="82"/>
        <v>48092</v>
      </c>
      <c r="C192" s="262" t="e">
        <f t="shared" si="62"/>
        <v>#NUM!</v>
      </c>
      <c r="D192" s="263" t="e">
        <f t="shared" si="63"/>
        <v>#NUM!</v>
      </c>
      <c r="E192" s="264" t="e">
        <f t="shared" si="64"/>
        <v>#NUM!</v>
      </c>
      <c r="F192" s="265" t="e">
        <f t="shared" si="65"/>
        <v>#NUM!</v>
      </c>
      <c r="H192" s="40">
        <v>60</v>
      </c>
      <c r="I192" s="41">
        <f t="shared" si="83"/>
        <v>48092</v>
      </c>
      <c r="J192" s="262" t="e">
        <f t="shared" si="66"/>
        <v>#NUM!</v>
      </c>
      <c r="K192" s="263" t="e">
        <f t="shared" si="67"/>
        <v>#NUM!</v>
      </c>
      <c r="L192" s="270" t="e">
        <f t="shared" si="68"/>
        <v>#NUM!</v>
      </c>
      <c r="M192" s="265" t="e">
        <f t="shared" si="69"/>
        <v>#NUM!</v>
      </c>
      <c r="N192" s="9"/>
      <c r="O192" s="40">
        <v>60</v>
      </c>
      <c r="P192" s="41">
        <f t="shared" si="84"/>
        <v>48092</v>
      </c>
      <c r="Q192" s="262" t="e">
        <f t="shared" si="70"/>
        <v>#NUM!</v>
      </c>
      <c r="R192" s="263" t="e">
        <f t="shared" si="71"/>
        <v>#NUM!</v>
      </c>
      <c r="S192" s="270" t="e">
        <f t="shared" si="72"/>
        <v>#NUM!</v>
      </c>
      <c r="T192" s="265" t="e">
        <f t="shared" si="73"/>
        <v>#NUM!</v>
      </c>
      <c r="V192" s="40">
        <v>60</v>
      </c>
      <c r="W192" s="41">
        <v>47150</v>
      </c>
      <c r="X192" s="262" t="e">
        <f t="shared" si="74"/>
        <v>#NUM!</v>
      </c>
      <c r="Y192" s="263" t="e">
        <f t="shared" si="75"/>
        <v>#NUM!</v>
      </c>
      <c r="Z192" s="270" t="e">
        <f t="shared" si="76"/>
        <v>#NUM!</v>
      </c>
      <c r="AA192" s="265" t="e">
        <f t="shared" si="77"/>
        <v>#NUM!</v>
      </c>
      <c r="AC192" s="40">
        <v>60</v>
      </c>
      <c r="AD192" s="41">
        <f t="shared" si="85"/>
        <v>48092</v>
      </c>
      <c r="AE192" s="145" t="e">
        <f t="shared" si="78"/>
        <v>#VALUE!</v>
      </c>
      <c r="AF192" s="263" t="e">
        <f t="shared" si="79"/>
        <v>#VALUE!</v>
      </c>
      <c r="AG192" s="276" t="e">
        <f t="shared" si="80"/>
        <v>#VALUE!</v>
      </c>
      <c r="AH192" s="277" t="e">
        <f t="shared" si="81"/>
        <v>#VALUE!</v>
      </c>
    </row>
    <row r="193" spans="1:34" x14ac:dyDescent="0.45">
      <c r="A193" s="26">
        <v>61</v>
      </c>
      <c r="B193" s="52">
        <f t="shared" si="82"/>
        <v>48122</v>
      </c>
      <c r="C193" s="254" t="e">
        <f t="shared" si="62"/>
        <v>#NUM!</v>
      </c>
      <c r="D193" s="255" t="e">
        <f t="shared" si="63"/>
        <v>#NUM!</v>
      </c>
      <c r="E193" s="256" t="e">
        <f t="shared" si="64"/>
        <v>#NUM!</v>
      </c>
      <c r="F193" s="257" t="e">
        <f t="shared" si="65"/>
        <v>#NUM!</v>
      </c>
      <c r="H193" s="26">
        <v>61</v>
      </c>
      <c r="I193" s="27">
        <f t="shared" si="83"/>
        <v>48122</v>
      </c>
      <c r="J193" s="254" t="e">
        <f t="shared" si="66"/>
        <v>#NUM!</v>
      </c>
      <c r="K193" s="255" t="e">
        <f t="shared" si="67"/>
        <v>#NUM!</v>
      </c>
      <c r="L193" s="268" t="e">
        <f t="shared" si="68"/>
        <v>#NUM!</v>
      </c>
      <c r="M193" s="257" t="e">
        <f t="shared" si="69"/>
        <v>#NUM!</v>
      </c>
      <c r="N193" s="9"/>
      <c r="O193" s="26">
        <v>61</v>
      </c>
      <c r="P193" s="27">
        <f t="shared" si="84"/>
        <v>48122</v>
      </c>
      <c r="Q193" s="254" t="e">
        <f t="shared" si="70"/>
        <v>#NUM!</v>
      </c>
      <c r="R193" s="255" t="e">
        <f t="shared" si="71"/>
        <v>#NUM!</v>
      </c>
      <c r="S193" s="268" t="e">
        <f t="shared" si="72"/>
        <v>#NUM!</v>
      </c>
      <c r="T193" s="257" t="e">
        <f t="shared" si="73"/>
        <v>#NUM!</v>
      </c>
      <c r="V193" s="26">
        <v>61</v>
      </c>
      <c r="W193" s="27">
        <v>47178</v>
      </c>
      <c r="X193" s="254" t="e">
        <f t="shared" si="74"/>
        <v>#NUM!</v>
      </c>
      <c r="Y193" s="255" t="e">
        <f t="shared" si="75"/>
        <v>#NUM!</v>
      </c>
      <c r="Z193" s="268" t="e">
        <f t="shared" si="76"/>
        <v>#NUM!</v>
      </c>
      <c r="AA193" s="257" t="e">
        <f t="shared" si="77"/>
        <v>#NUM!</v>
      </c>
      <c r="AC193" s="26">
        <v>61</v>
      </c>
      <c r="AD193" s="27">
        <f t="shared" si="85"/>
        <v>48122</v>
      </c>
      <c r="AE193" s="137" t="e">
        <f t="shared" si="78"/>
        <v>#VALUE!</v>
      </c>
      <c r="AF193" s="255" t="e">
        <f t="shared" si="79"/>
        <v>#VALUE!</v>
      </c>
      <c r="AG193" s="272" t="e">
        <f t="shared" si="80"/>
        <v>#VALUE!</v>
      </c>
      <c r="AH193" s="273" t="e">
        <f t="shared" si="81"/>
        <v>#VALUE!</v>
      </c>
    </row>
    <row r="194" spans="1:34" x14ac:dyDescent="0.45">
      <c r="A194" s="33">
        <v>62</v>
      </c>
      <c r="B194" s="34">
        <f t="shared" si="82"/>
        <v>48153</v>
      </c>
      <c r="C194" s="258" t="e">
        <f t="shared" si="62"/>
        <v>#NUM!</v>
      </c>
      <c r="D194" s="259" t="e">
        <f t="shared" si="63"/>
        <v>#NUM!</v>
      </c>
      <c r="E194" s="260" t="e">
        <f t="shared" si="64"/>
        <v>#NUM!</v>
      </c>
      <c r="F194" s="261" t="e">
        <f t="shared" si="65"/>
        <v>#NUM!</v>
      </c>
      <c r="H194" s="33">
        <v>62</v>
      </c>
      <c r="I194" s="34">
        <f t="shared" si="83"/>
        <v>48153</v>
      </c>
      <c r="J194" s="258" t="e">
        <f t="shared" si="66"/>
        <v>#NUM!</v>
      </c>
      <c r="K194" s="259" t="e">
        <f t="shared" si="67"/>
        <v>#NUM!</v>
      </c>
      <c r="L194" s="269" t="e">
        <f t="shared" si="68"/>
        <v>#NUM!</v>
      </c>
      <c r="M194" s="261" t="e">
        <f t="shared" si="69"/>
        <v>#NUM!</v>
      </c>
      <c r="N194" s="9"/>
      <c r="O194" s="33">
        <v>62</v>
      </c>
      <c r="P194" s="34">
        <f t="shared" si="84"/>
        <v>48153</v>
      </c>
      <c r="Q194" s="258" t="e">
        <f t="shared" si="70"/>
        <v>#NUM!</v>
      </c>
      <c r="R194" s="259" t="e">
        <f t="shared" si="71"/>
        <v>#NUM!</v>
      </c>
      <c r="S194" s="269" t="e">
        <f t="shared" si="72"/>
        <v>#NUM!</v>
      </c>
      <c r="T194" s="261" t="e">
        <f t="shared" si="73"/>
        <v>#NUM!</v>
      </c>
      <c r="V194" s="33">
        <v>62</v>
      </c>
      <c r="W194" s="34">
        <v>47209</v>
      </c>
      <c r="X194" s="258" t="e">
        <f t="shared" si="74"/>
        <v>#NUM!</v>
      </c>
      <c r="Y194" s="259" t="e">
        <f t="shared" si="75"/>
        <v>#NUM!</v>
      </c>
      <c r="Z194" s="269" t="e">
        <f t="shared" si="76"/>
        <v>#NUM!</v>
      </c>
      <c r="AA194" s="261" t="e">
        <f t="shared" si="77"/>
        <v>#NUM!</v>
      </c>
      <c r="AC194" s="33">
        <v>62</v>
      </c>
      <c r="AD194" s="34">
        <f t="shared" si="85"/>
        <v>48153</v>
      </c>
      <c r="AE194" s="141" t="e">
        <f t="shared" si="78"/>
        <v>#VALUE!</v>
      </c>
      <c r="AF194" s="259" t="e">
        <f t="shared" si="79"/>
        <v>#VALUE!</v>
      </c>
      <c r="AG194" s="274" t="e">
        <f t="shared" si="80"/>
        <v>#VALUE!</v>
      </c>
      <c r="AH194" s="275" t="e">
        <f t="shared" si="81"/>
        <v>#VALUE!</v>
      </c>
    </row>
    <row r="195" spans="1:34" x14ac:dyDescent="0.45">
      <c r="A195" s="33">
        <v>63</v>
      </c>
      <c r="B195" s="34">
        <f t="shared" si="82"/>
        <v>48183</v>
      </c>
      <c r="C195" s="258" t="e">
        <f t="shared" si="62"/>
        <v>#NUM!</v>
      </c>
      <c r="D195" s="259" t="e">
        <f t="shared" si="63"/>
        <v>#NUM!</v>
      </c>
      <c r="E195" s="260" t="e">
        <f t="shared" si="64"/>
        <v>#NUM!</v>
      </c>
      <c r="F195" s="261" t="e">
        <f t="shared" si="65"/>
        <v>#NUM!</v>
      </c>
      <c r="H195" s="33">
        <v>63</v>
      </c>
      <c r="I195" s="34">
        <f t="shared" si="83"/>
        <v>48183</v>
      </c>
      <c r="J195" s="258" t="e">
        <f t="shared" si="66"/>
        <v>#NUM!</v>
      </c>
      <c r="K195" s="259" t="e">
        <f t="shared" si="67"/>
        <v>#NUM!</v>
      </c>
      <c r="L195" s="269" t="e">
        <f t="shared" si="68"/>
        <v>#NUM!</v>
      </c>
      <c r="M195" s="261" t="e">
        <f t="shared" si="69"/>
        <v>#NUM!</v>
      </c>
      <c r="N195" s="9"/>
      <c r="O195" s="33">
        <v>63</v>
      </c>
      <c r="P195" s="34">
        <f t="shared" si="84"/>
        <v>48183</v>
      </c>
      <c r="Q195" s="258" t="e">
        <f t="shared" si="70"/>
        <v>#NUM!</v>
      </c>
      <c r="R195" s="259" t="e">
        <f t="shared" si="71"/>
        <v>#NUM!</v>
      </c>
      <c r="S195" s="269" t="e">
        <f t="shared" si="72"/>
        <v>#NUM!</v>
      </c>
      <c r="T195" s="261" t="e">
        <f t="shared" si="73"/>
        <v>#NUM!</v>
      </c>
      <c r="V195" s="33">
        <v>63</v>
      </c>
      <c r="W195" s="34">
        <v>47239</v>
      </c>
      <c r="X195" s="258" t="e">
        <f t="shared" si="74"/>
        <v>#NUM!</v>
      </c>
      <c r="Y195" s="259" t="e">
        <f t="shared" si="75"/>
        <v>#NUM!</v>
      </c>
      <c r="Z195" s="269" t="e">
        <f t="shared" si="76"/>
        <v>#NUM!</v>
      </c>
      <c r="AA195" s="261" t="e">
        <f t="shared" si="77"/>
        <v>#NUM!</v>
      </c>
      <c r="AC195" s="33">
        <v>63</v>
      </c>
      <c r="AD195" s="34">
        <f t="shared" si="85"/>
        <v>48183</v>
      </c>
      <c r="AE195" s="141" t="e">
        <f t="shared" si="78"/>
        <v>#VALUE!</v>
      </c>
      <c r="AF195" s="259" t="e">
        <f t="shared" si="79"/>
        <v>#VALUE!</v>
      </c>
      <c r="AG195" s="274" t="e">
        <f t="shared" si="80"/>
        <v>#VALUE!</v>
      </c>
      <c r="AH195" s="275" t="e">
        <f t="shared" si="81"/>
        <v>#VALUE!</v>
      </c>
    </row>
    <row r="196" spans="1:34" x14ac:dyDescent="0.45">
      <c r="A196" s="33">
        <v>64</v>
      </c>
      <c r="B196" s="34">
        <f t="shared" si="82"/>
        <v>48214</v>
      </c>
      <c r="C196" s="258" t="e">
        <f t="shared" si="62"/>
        <v>#NUM!</v>
      </c>
      <c r="D196" s="259" t="e">
        <f t="shared" si="63"/>
        <v>#NUM!</v>
      </c>
      <c r="E196" s="260" t="e">
        <f t="shared" si="64"/>
        <v>#NUM!</v>
      </c>
      <c r="F196" s="261" t="e">
        <f t="shared" si="65"/>
        <v>#NUM!</v>
      </c>
      <c r="H196" s="33">
        <v>64</v>
      </c>
      <c r="I196" s="34">
        <f t="shared" si="83"/>
        <v>48214</v>
      </c>
      <c r="J196" s="258" t="e">
        <f t="shared" si="66"/>
        <v>#NUM!</v>
      </c>
      <c r="K196" s="259" t="e">
        <f t="shared" si="67"/>
        <v>#NUM!</v>
      </c>
      <c r="L196" s="269" t="e">
        <f t="shared" si="68"/>
        <v>#NUM!</v>
      </c>
      <c r="M196" s="261" t="e">
        <f t="shared" si="69"/>
        <v>#NUM!</v>
      </c>
      <c r="N196" s="9"/>
      <c r="O196" s="33">
        <v>64</v>
      </c>
      <c r="P196" s="34">
        <f t="shared" si="84"/>
        <v>48214</v>
      </c>
      <c r="Q196" s="258" t="e">
        <f t="shared" si="70"/>
        <v>#NUM!</v>
      </c>
      <c r="R196" s="259" t="e">
        <f t="shared" si="71"/>
        <v>#NUM!</v>
      </c>
      <c r="S196" s="269" t="e">
        <f t="shared" si="72"/>
        <v>#NUM!</v>
      </c>
      <c r="T196" s="261" t="e">
        <f t="shared" si="73"/>
        <v>#NUM!</v>
      </c>
      <c r="V196" s="33">
        <v>64</v>
      </c>
      <c r="W196" s="34">
        <v>47270</v>
      </c>
      <c r="X196" s="258" t="e">
        <f t="shared" si="74"/>
        <v>#NUM!</v>
      </c>
      <c r="Y196" s="259" t="e">
        <f t="shared" si="75"/>
        <v>#NUM!</v>
      </c>
      <c r="Z196" s="269" t="e">
        <f t="shared" si="76"/>
        <v>#NUM!</v>
      </c>
      <c r="AA196" s="261" t="e">
        <f t="shared" si="77"/>
        <v>#NUM!</v>
      </c>
      <c r="AC196" s="33">
        <v>64</v>
      </c>
      <c r="AD196" s="34">
        <f t="shared" si="85"/>
        <v>48214</v>
      </c>
      <c r="AE196" s="141" t="e">
        <f t="shared" si="78"/>
        <v>#VALUE!</v>
      </c>
      <c r="AF196" s="259" t="e">
        <f t="shared" si="79"/>
        <v>#VALUE!</v>
      </c>
      <c r="AG196" s="274" t="e">
        <f t="shared" si="80"/>
        <v>#VALUE!</v>
      </c>
      <c r="AH196" s="275" t="e">
        <f t="shared" si="81"/>
        <v>#VALUE!</v>
      </c>
    </row>
    <row r="197" spans="1:34" x14ac:dyDescent="0.45">
      <c r="A197" s="33">
        <v>65</v>
      </c>
      <c r="B197" s="34">
        <f t="shared" si="82"/>
        <v>48245</v>
      </c>
      <c r="C197" s="258" t="e">
        <f t="shared" si="62"/>
        <v>#NUM!</v>
      </c>
      <c r="D197" s="259" t="e">
        <f t="shared" si="63"/>
        <v>#NUM!</v>
      </c>
      <c r="E197" s="260" t="e">
        <f t="shared" si="64"/>
        <v>#NUM!</v>
      </c>
      <c r="F197" s="261" t="e">
        <f t="shared" si="65"/>
        <v>#NUM!</v>
      </c>
      <c r="H197" s="33">
        <v>65</v>
      </c>
      <c r="I197" s="34">
        <f t="shared" si="83"/>
        <v>48245</v>
      </c>
      <c r="J197" s="258" t="e">
        <f t="shared" si="66"/>
        <v>#NUM!</v>
      </c>
      <c r="K197" s="259" t="e">
        <f t="shared" si="67"/>
        <v>#NUM!</v>
      </c>
      <c r="L197" s="269" t="e">
        <f t="shared" si="68"/>
        <v>#NUM!</v>
      </c>
      <c r="M197" s="261" t="e">
        <f t="shared" si="69"/>
        <v>#NUM!</v>
      </c>
      <c r="N197" s="9"/>
      <c r="O197" s="33">
        <v>65</v>
      </c>
      <c r="P197" s="34">
        <f t="shared" si="84"/>
        <v>48245</v>
      </c>
      <c r="Q197" s="258" t="e">
        <f t="shared" si="70"/>
        <v>#NUM!</v>
      </c>
      <c r="R197" s="259" t="e">
        <f t="shared" si="71"/>
        <v>#NUM!</v>
      </c>
      <c r="S197" s="269" t="e">
        <f t="shared" si="72"/>
        <v>#NUM!</v>
      </c>
      <c r="T197" s="261" t="e">
        <f t="shared" si="73"/>
        <v>#NUM!</v>
      </c>
      <c r="V197" s="33">
        <v>65</v>
      </c>
      <c r="W197" s="34">
        <v>47300</v>
      </c>
      <c r="X197" s="258" t="e">
        <f t="shared" si="74"/>
        <v>#NUM!</v>
      </c>
      <c r="Y197" s="259" t="e">
        <f t="shared" si="75"/>
        <v>#NUM!</v>
      </c>
      <c r="Z197" s="269" t="e">
        <f t="shared" si="76"/>
        <v>#NUM!</v>
      </c>
      <c r="AA197" s="261" t="e">
        <f t="shared" si="77"/>
        <v>#NUM!</v>
      </c>
      <c r="AC197" s="33">
        <v>65</v>
      </c>
      <c r="AD197" s="34">
        <f t="shared" si="85"/>
        <v>48245</v>
      </c>
      <c r="AE197" s="141" t="e">
        <f t="shared" si="78"/>
        <v>#VALUE!</v>
      </c>
      <c r="AF197" s="259" t="e">
        <f t="shared" si="79"/>
        <v>#VALUE!</v>
      </c>
      <c r="AG197" s="274" t="e">
        <f t="shared" si="80"/>
        <v>#VALUE!</v>
      </c>
      <c r="AH197" s="275" t="e">
        <f t="shared" si="81"/>
        <v>#VALUE!</v>
      </c>
    </row>
    <row r="198" spans="1:34" x14ac:dyDescent="0.45">
      <c r="A198" s="33">
        <v>66</v>
      </c>
      <c r="B198" s="34">
        <f t="shared" si="82"/>
        <v>48274</v>
      </c>
      <c r="C198" s="258" t="e">
        <f t="shared" ref="C198:C261" si="86">C197-D198</f>
        <v>#NUM!</v>
      </c>
      <c r="D198" s="259" t="e">
        <f t="shared" ref="D198:D261" si="87">IF(D$128="I/O",0,IF(AND(D$129&gt;0,A198/12&lt;=D$129),0,-PPMT(C$126/12,A198-(D$129*12),D$126*D$128,C$125)))</f>
        <v>#NUM!</v>
      </c>
      <c r="E198" s="260" t="e">
        <f t="shared" ref="E198:E261" si="88">F198-D198</f>
        <v>#NUM!</v>
      </c>
      <c r="F198" s="261" t="e">
        <f t="shared" ref="F198:F261" si="89">IF(AND(D$129&gt;0,A198/12&lt;=D$129),C$125*(C$126/12),D$125)</f>
        <v>#NUM!</v>
      </c>
      <c r="H198" s="33">
        <v>66</v>
      </c>
      <c r="I198" s="34">
        <f t="shared" si="83"/>
        <v>48274</v>
      </c>
      <c r="J198" s="258" t="e">
        <f t="shared" ref="J198:J261" si="90">J197-K198</f>
        <v>#NUM!</v>
      </c>
      <c r="K198" s="259" t="e">
        <f t="shared" ref="K198:K261" si="91">IF(K$128="I/O",0,IF(AND(K$129&gt;0,H198/12&lt;=K$129),0,-PPMT(J$126/12,H198-(K$129*12),K$126*K$128,J$125)))</f>
        <v>#NUM!</v>
      </c>
      <c r="L198" s="269" t="e">
        <f t="shared" ref="L198:L261" si="92">M198-K198</f>
        <v>#NUM!</v>
      </c>
      <c r="M198" s="261" t="e">
        <f t="shared" ref="M198:M261" si="93">IF(AND(K$129&gt;0,H198/12&lt;=K$129),J$125*(J$126/12),K$125)</f>
        <v>#NUM!</v>
      </c>
      <c r="N198" s="9"/>
      <c r="O198" s="33">
        <v>66</v>
      </c>
      <c r="P198" s="34">
        <f t="shared" si="84"/>
        <v>48274</v>
      </c>
      <c r="Q198" s="258" t="e">
        <f t="shared" ref="Q198:Q261" si="94">Q197-R198</f>
        <v>#NUM!</v>
      </c>
      <c r="R198" s="259" t="e">
        <f t="shared" ref="R198:R261" si="95">IF(R$128="I/O",0,IF(AND(R$129&gt;0,O198/12&lt;=R$129),0,-PPMT(Q$126/12,O198-(R$129*12),R$126*R$128,Q$125)))</f>
        <v>#NUM!</v>
      </c>
      <c r="S198" s="269" t="e">
        <f t="shared" ref="S198:S261" si="96">T198-R198</f>
        <v>#NUM!</v>
      </c>
      <c r="T198" s="261" t="e">
        <f t="shared" ref="T198:T261" si="97">IF(AND(R$129&gt;0,O198/12&lt;=R$129),Q$125*(Q$126/12),R$125)</f>
        <v>#NUM!</v>
      </c>
      <c r="V198" s="33">
        <v>66</v>
      </c>
      <c r="W198" s="34">
        <v>47331</v>
      </c>
      <c r="X198" s="258" t="e">
        <f t="shared" ref="X198:X261" si="98">X197-Y198</f>
        <v>#NUM!</v>
      </c>
      <c r="Y198" s="259" t="e">
        <f t="shared" ref="Y198:Y261" si="99">IF(Y$128="I/O",0,IF(AND(Y$129&gt;0,V198/12&lt;=Y$129),0,-PPMT(X$126/12,V198-(Y$129*12),Y$126*Y$128,X$125)))</f>
        <v>#NUM!</v>
      </c>
      <c r="Z198" s="269" t="e">
        <f t="shared" ref="Z198:Z261" si="100">AA198-Y198</f>
        <v>#NUM!</v>
      </c>
      <c r="AA198" s="261" t="e">
        <f t="shared" ref="AA198:AA261" si="101">IF(AND(Y$129&gt;0,V198/12&lt;=Y$129),X$125*(X$126/12),Y$125)</f>
        <v>#NUM!</v>
      </c>
      <c r="AC198" s="33">
        <v>66</v>
      </c>
      <c r="AD198" s="34">
        <f t="shared" si="85"/>
        <v>48274</v>
      </c>
      <c r="AE198" s="141" t="e">
        <f t="shared" ref="AE198:AE261" si="102">AE197-AF198</f>
        <v>#VALUE!</v>
      </c>
      <c r="AF198" s="259" t="e">
        <f t="shared" ref="AF198:AF261" si="103">IF(AF$128="I/O",0,IF(AND(AF$129&gt;0,AC198/12&lt;=AF$129),0,-PPMT(AE$126/12,AC198-(AF$129*12),AF$126*AF$128,AE$125)))</f>
        <v>#VALUE!</v>
      </c>
      <c r="AG198" s="274" t="e">
        <f t="shared" ref="AG198:AG261" si="104">AH198-AF198</f>
        <v>#VALUE!</v>
      </c>
      <c r="AH198" s="275" t="e">
        <f t="shared" ref="AH198:AH261" si="105">IF(AND(AF$129&gt;0,AC198/12&lt;=AF$129),AE$125*(AE$126/12),AF$125)</f>
        <v>#VALUE!</v>
      </c>
    </row>
    <row r="199" spans="1:34" x14ac:dyDescent="0.45">
      <c r="A199" s="33">
        <v>67</v>
      </c>
      <c r="B199" s="34">
        <f t="shared" ref="B199:B262" si="106">EDATE(B198,1)</f>
        <v>48305</v>
      </c>
      <c r="C199" s="258" t="e">
        <f t="shared" si="86"/>
        <v>#NUM!</v>
      </c>
      <c r="D199" s="259" t="e">
        <f t="shared" si="87"/>
        <v>#NUM!</v>
      </c>
      <c r="E199" s="260" t="e">
        <f t="shared" si="88"/>
        <v>#NUM!</v>
      </c>
      <c r="F199" s="261" t="e">
        <f t="shared" si="89"/>
        <v>#NUM!</v>
      </c>
      <c r="H199" s="33">
        <v>67</v>
      </c>
      <c r="I199" s="34">
        <f t="shared" ref="I199:I262" si="107">EDATE(I198,1)</f>
        <v>48305</v>
      </c>
      <c r="J199" s="258" t="e">
        <f t="shared" si="90"/>
        <v>#NUM!</v>
      </c>
      <c r="K199" s="259" t="e">
        <f t="shared" si="91"/>
        <v>#NUM!</v>
      </c>
      <c r="L199" s="269" t="e">
        <f t="shared" si="92"/>
        <v>#NUM!</v>
      </c>
      <c r="M199" s="261" t="e">
        <f t="shared" si="93"/>
        <v>#NUM!</v>
      </c>
      <c r="N199" s="9"/>
      <c r="O199" s="33">
        <v>67</v>
      </c>
      <c r="P199" s="34">
        <f t="shared" ref="P199:P262" si="108">EDATE(P198,1)</f>
        <v>48305</v>
      </c>
      <c r="Q199" s="258" t="e">
        <f t="shared" si="94"/>
        <v>#NUM!</v>
      </c>
      <c r="R199" s="259" t="e">
        <f t="shared" si="95"/>
        <v>#NUM!</v>
      </c>
      <c r="S199" s="269" t="e">
        <f t="shared" si="96"/>
        <v>#NUM!</v>
      </c>
      <c r="T199" s="261" t="e">
        <f t="shared" si="97"/>
        <v>#NUM!</v>
      </c>
      <c r="V199" s="33">
        <v>67</v>
      </c>
      <c r="W199" s="34">
        <v>47362</v>
      </c>
      <c r="X199" s="258" t="e">
        <f t="shared" si="98"/>
        <v>#NUM!</v>
      </c>
      <c r="Y199" s="259" t="e">
        <f t="shared" si="99"/>
        <v>#NUM!</v>
      </c>
      <c r="Z199" s="269" t="e">
        <f t="shared" si="100"/>
        <v>#NUM!</v>
      </c>
      <c r="AA199" s="261" t="e">
        <f t="shared" si="101"/>
        <v>#NUM!</v>
      </c>
      <c r="AC199" s="33">
        <v>67</v>
      </c>
      <c r="AD199" s="34">
        <f t="shared" ref="AD199:AD262" si="109">EDATE(AD198,1)</f>
        <v>48305</v>
      </c>
      <c r="AE199" s="141" t="e">
        <f t="shared" si="102"/>
        <v>#VALUE!</v>
      </c>
      <c r="AF199" s="259" t="e">
        <f t="shared" si="103"/>
        <v>#VALUE!</v>
      </c>
      <c r="AG199" s="274" t="e">
        <f t="shared" si="104"/>
        <v>#VALUE!</v>
      </c>
      <c r="AH199" s="275" t="e">
        <f t="shared" si="105"/>
        <v>#VALUE!</v>
      </c>
    </row>
    <row r="200" spans="1:34" x14ac:dyDescent="0.45">
      <c r="A200" s="33">
        <v>68</v>
      </c>
      <c r="B200" s="34">
        <f t="shared" si="106"/>
        <v>48335</v>
      </c>
      <c r="C200" s="258" t="e">
        <f t="shared" si="86"/>
        <v>#NUM!</v>
      </c>
      <c r="D200" s="259" t="e">
        <f t="shared" si="87"/>
        <v>#NUM!</v>
      </c>
      <c r="E200" s="260" t="e">
        <f t="shared" si="88"/>
        <v>#NUM!</v>
      </c>
      <c r="F200" s="261" t="e">
        <f t="shared" si="89"/>
        <v>#NUM!</v>
      </c>
      <c r="H200" s="33">
        <v>68</v>
      </c>
      <c r="I200" s="34">
        <f t="shared" si="107"/>
        <v>48335</v>
      </c>
      <c r="J200" s="258" t="e">
        <f t="shared" si="90"/>
        <v>#NUM!</v>
      </c>
      <c r="K200" s="259" t="e">
        <f t="shared" si="91"/>
        <v>#NUM!</v>
      </c>
      <c r="L200" s="269" t="e">
        <f t="shared" si="92"/>
        <v>#NUM!</v>
      </c>
      <c r="M200" s="261" t="e">
        <f t="shared" si="93"/>
        <v>#NUM!</v>
      </c>
      <c r="N200" s="9"/>
      <c r="O200" s="33">
        <v>68</v>
      </c>
      <c r="P200" s="34">
        <f t="shared" si="108"/>
        <v>48335</v>
      </c>
      <c r="Q200" s="258" t="e">
        <f t="shared" si="94"/>
        <v>#NUM!</v>
      </c>
      <c r="R200" s="259" t="e">
        <f t="shared" si="95"/>
        <v>#NUM!</v>
      </c>
      <c r="S200" s="269" t="e">
        <f t="shared" si="96"/>
        <v>#NUM!</v>
      </c>
      <c r="T200" s="261" t="e">
        <f t="shared" si="97"/>
        <v>#NUM!</v>
      </c>
      <c r="V200" s="33">
        <v>68</v>
      </c>
      <c r="W200" s="34">
        <v>47392</v>
      </c>
      <c r="X200" s="258" t="e">
        <f t="shared" si="98"/>
        <v>#NUM!</v>
      </c>
      <c r="Y200" s="259" t="e">
        <f t="shared" si="99"/>
        <v>#NUM!</v>
      </c>
      <c r="Z200" s="269" t="e">
        <f t="shared" si="100"/>
        <v>#NUM!</v>
      </c>
      <c r="AA200" s="261" t="e">
        <f t="shared" si="101"/>
        <v>#NUM!</v>
      </c>
      <c r="AC200" s="33">
        <v>68</v>
      </c>
      <c r="AD200" s="34">
        <f t="shared" si="109"/>
        <v>48335</v>
      </c>
      <c r="AE200" s="141" t="e">
        <f t="shared" si="102"/>
        <v>#VALUE!</v>
      </c>
      <c r="AF200" s="259" t="e">
        <f t="shared" si="103"/>
        <v>#VALUE!</v>
      </c>
      <c r="AG200" s="274" t="e">
        <f t="shared" si="104"/>
        <v>#VALUE!</v>
      </c>
      <c r="AH200" s="275" t="e">
        <f t="shared" si="105"/>
        <v>#VALUE!</v>
      </c>
    </row>
    <row r="201" spans="1:34" x14ac:dyDescent="0.45">
      <c r="A201" s="33">
        <v>69</v>
      </c>
      <c r="B201" s="34">
        <f t="shared" si="106"/>
        <v>48366</v>
      </c>
      <c r="C201" s="258" t="e">
        <f t="shared" si="86"/>
        <v>#NUM!</v>
      </c>
      <c r="D201" s="259" t="e">
        <f t="shared" si="87"/>
        <v>#NUM!</v>
      </c>
      <c r="E201" s="260" t="e">
        <f t="shared" si="88"/>
        <v>#NUM!</v>
      </c>
      <c r="F201" s="261" t="e">
        <f t="shared" si="89"/>
        <v>#NUM!</v>
      </c>
      <c r="H201" s="33">
        <v>69</v>
      </c>
      <c r="I201" s="34">
        <f t="shared" si="107"/>
        <v>48366</v>
      </c>
      <c r="J201" s="258" t="e">
        <f t="shared" si="90"/>
        <v>#NUM!</v>
      </c>
      <c r="K201" s="259" t="e">
        <f t="shared" si="91"/>
        <v>#NUM!</v>
      </c>
      <c r="L201" s="269" t="e">
        <f t="shared" si="92"/>
        <v>#NUM!</v>
      </c>
      <c r="M201" s="261" t="e">
        <f t="shared" si="93"/>
        <v>#NUM!</v>
      </c>
      <c r="N201" s="9"/>
      <c r="O201" s="33">
        <v>69</v>
      </c>
      <c r="P201" s="34">
        <f t="shared" si="108"/>
        <v>48366</v>
      </c>
      <c r="Q201" s="258" t="e">
        <f t="shared" si="94"/>
        <v>#NUM!</v>
      </c>
      <c r="R201" s="259" t="e">
        <f t="shared" si="95"/>
        <v>#NUM!</v>
      </c>
      <c r="S201" s="269" t="e">
        <f t="shared" si="96"/>
        <v>#NUM!</v>
      </c>
      <c r="T201" s="261" t="e">
        <f t="shared" si="97"/>
        <v>#NUM!</v>
      </c>
      <c r="V201" s="33">
        <v>69</v>
      </c>
      <c r="W201" s="34">
        <v>47423</v>
      </c>
      <c r="X201" s="258" t="e">
        <f t="shared" si="98"/>
        <v>#NUM!</v>
      </c>
      <c r="Y201" s="259" t="e">
        <f t="shared" si="99"/>
        <v>#NUM!</v>
      </c>
      <c r="Z201" s="269" t="e">
        <f t="shared" si="100"/>
        <v>#NUM!</v>
      </c>
      <c r="AA201" s="261" t="e">
        <f t="shared" si="101"/>
        <v>#NUM!</v>
      </c>
      <c r="AC201" s="33">
        <v>69</v>
      </c>
      <c r="AD201" s="34">
        <f t="shared" si="109"/>
        <v>48366</v>
      </c>
      <c r="AE201" s="141" t="e">
        <f t="shared" si="102"/>
        <v>#VALUE!</v>
      </c>
      <c r="AF201" s="259" t="e">
        <f t="shared" si="103"/>
        <v>#VALUE!</v>
      </c>
      <c r="AG201" s="274" t="e">
        <f t="shared" si="104"/>
        <v>#VALUE!</v>
      </c>
      <c r="AH201" s="275" t="e">
        <f t="shared" si="105"/>
        <v>#VALUE!</v>
      </c>
    </row>
    <row r="202" spans="1:34" x14ac:dyDescent="0.45">
      <c r="A202" s="33">
        <v>70</v>
      </c>
      <c r="B202" s="34">
        <f t="shared" si="106"/>
        <v>48396</v>
      </c>
      <c r="C202" s="258" t="e">
        <f t="shared" si="86"/>
        <v>#NUM!</v>
      </c>
      <c r="D202" s="259" t="e">
        <f t="shared" si="87"/>
        <v>#NUM!</v>
      </c>
      <c r="E202" s="260" t="e">
        <f t="shared" si="88"/>
        <v>#NUM!</v>
      </c>
      <c r="F202" s="261" t="e">
        <f t="shared" si="89"/>
        <v>#NUM!</v>
      </c>
      <c r="H202" s="33">
        <v>70</v>
      </c>
      <c r="I202" s="34">
        <f t="shared" si="107"/>
        <v>48396</v>
      </c>
      <c r="J202" s="258" t="e">
        <f t="shared" si="90"/>
        <v>#NUM!</v>
      </c>
      <c r="K202" s="259" t="e">
        <f t="shared" si="91"/>
        <v>#NUM!</v>
      </c>
      <c r="L202" s="269" t="e">
        <f t="shared" si="92"/>
        <v>#NUM!</v>
      </c>
      <c r="M202" s="261" t="e">
        <f t="shared" si="93"/>
        <v>#NUM!</v>
      </c>
      <c r="N202" s="9"/>
      <c r="O202" s="33">
        <v>70</v>
      </c>
      <c r="P202" s="34">
        <f t="shared" si="108"/>
        <v>48396</v>
      </c>
      <c r="Q202" s="258" t="e">
        <f t="shared" si="94"/>
        <v>#NUM!</v>
      </c>
      <c r="R202" s="259" t="e">
        <f t="shared" si="95"/>
        <v>#NUM!</v>
      </c>
      <c r="S202" s="269" t="e">
        <f t="shared" si="96"/>
        <v>#NUM!</v>
      </c>
      <c r="T202" s="261" t="e">
        <f t="shared" si="97"/>
        <v>#NUM!</v>
      </c>
      <c r="V202" s="33">
        <v>70</v>
      </c>
      <c r="W202" s="34">
        <v>47453</v>
      </c>
      <c r="X202" s="258" t="e">
        <f t="shared" si="98"/>
        <v>#NUM!</v>
      </c>
      <c r="Y202" s="259" t="e">
        <f t="shared" si="99"/>
        <v>#NUM!</v>
      </c>
      <c r="Z202" s="269" t="e">
        <f t="shared" si="100"/>
        <v>#NUM!</v>
      </c>
      <c r="AA202" s="261" t="e">
        <f t="shared" si="101"/>
        <v>#NUM!</v>
      </c>
      <c r="AC202" s="33">
        <v>70</v>
      </c>
      <c r="AD202" s="34">
        <f t="shared" si="109"/>
        <v>48396</v>
      </c>
      <c r="AE202" s="141" t="e">
        <f t="shared" si="102"/>
        <v>#VALUE!</v>
      </c>
      <c r="AF202" s="259" t="e">
        <f t="shared" si="103"/>
        <v>#VALUE!</v>
      </c>
      <c r="AG202" s="274" t="e">
        <f t="shared" si="104"/>
        <v>#VALUE!</v>
      </c>
      <c r="AH202" s="275" t="e">
        <f t="shared" si="105"/>
        <v>#VALUE!</v>
      </c>
    </row>
    <row r="203" spans="1:34" x14ac:dyDescent="0.45">
      <c r="A203" s="33">
        <v>71</v>
      </c>
      <c r="B203" s="34">
        <f t="shared" si="106"/>
        <v>48427</v>
      </c>
      <c r="C203" s="258" t="e">
        <f t="shared" si="86"/>
        <v>#NUM!</v>
      </c>
      <c r="D203" s="259" t="e">
        <f t="shared" si="87"/>
        <v>#NUM!</v>
      </c>
      <c r="E203" s="260" t="e">
        <f t="shared" si="88"/>
        <v>#NUM!</v>
      </c>
      <c r="F203" s="261" t="e">
        <f t="shared" si="89"/>
        <v>#NUM!</v>
      </c>
      <c r="H203" s="33">
        <v>71</v>
      </c>
      <c r="I203" s="34">
        <f t="shared" si="107"/>
        <v>48427</v>
      </c>
      <c r="J203" s="258" t="e">
        <f t="shared" si="90"/>
        <v>#NUM!</v>
      </c>
      <c r="K203" s="259" t="e">
        <f t="shared" si="91"/>
        <v>#NUM!</v>
      </c>
      <c r="L203" s="269" t="e">
        <f t="shared" si="92"/>
        <v>#NUM!</v>
      </c>
      <c r="M203" s="261" t="e">
        <f t="shared" si="93"/>
        <v>#NUM!</v>
      </c>
      <c r="N203" s="9"/>
      <c r="O203" s="33">
        <v>71</v>
      </c>
      <c r="P203" s="34">
        <f t="shared" si="108"/>
        <v>48427</v>
      </c>
      <c r="Q203" s="258" t="e">
        <f t="shared" si="94"/>
        <v>#NUM!</v>
      </c>
      <c r="R203" s="259" t="e">
        <f t="shared" si="95"/>
        <v>#NUM!</v>
      </c>
      <c r="S203" s="269" t="e">
        <f t="shared" si="96"/>
        <v>#NUM!</v>
      </c>
      <c r="T203" s="261" t="e">
        <f t="shared" si="97"/>
        <v>#NUM!</v>
      </c>
      <c r="V203" s="33">
        <v>71</v>
      </c>
      <c r="W203" s="34">
        <v>47484</v>
      </c>
      <c r="X203" s="258" t="e">
        <f t="shared" si="98"/>
        <v>#NUM!</v>
      </c>
      <c r="Y203" s="259" t="e">
        <f t="shared" si="99"/>
        <v>#NUM!</v>
      </c>
      <c r="Z203" s="269" t="e">
        <f t="shared" si="100"/>
        <v>#NUM!</v>
      </c>
      <c r="AA203" s="261" t="e">
        <f t="shared" si="101"/>
        <v>#NUM!</v>
      </c>
      <c r="AC203" s="33">
        <v>71</v>
      </c>
      <c r="AD203" s="34">
        <f t="shared" si="109"/>
        <v>48427</v>
      </c>
      <c r="AE203" s="141" t="e">
        <f t="shared" si="102"/>
        <v>#VALUE!</v>
      </c>
      <c r="AF203" s="259" t="e">
        <f t="shared" si="103"/>
        <v>#VALUE!</v>
      </c>
      <c r="AG203" s="274" t="e">
        <f t="shared" si="104"/>
        <v>#VALUE!</v>
      </c>
      <c r="AH203" s="275" t="e">
        <f t="shared" si="105"/>
        <v>#VALUE!</v>
      </c>
    </row>
    <row r="204" spans="1:34" ht="14.65" thickBot="1" x14ac:dyDescent="0.5">
      <c r="A204" s="40">
        <v>72</v>
      </c>
      <c r="B204" s="267">
        <f t="shared" si="106"/>
        <v>48458</v>
      </c>
      <c r="C204" s="262" t="e">
        <f t="shared" si="86"/>
        <v>#NUM!</v>
      </c>
      <c r="D204" s="263" t="e">
        <f t="shared" si="87"/>
        <v>#NUM!</v>
      </c>
      <c r="E204" s="264" t="e">
        <f t="shared" si="88"/>
        <v>#NUM!</v>
      </c>
      <c r="F204" s="265" t="e">
        <f t="shared" si="89"/>
        <v>#NUM!</v>
      </c>
      <c r="H204" s="40">
        <v>72</v>
      </c>
      <c r="I204" s="41">
        <f t="shared" si="107"/>
        <v>48458</v>
      </c>
      <c r="J204" s="262" t="e">
        <f t="shared" si="90"/>
        <v>#NUM!</v>
      </c>
      <c r="K204" s="263" t="e">
        <f t="shared" si="91"/>
        <v>#NUM!</v>
      </c>
      <c r="L204" s="270" t="e">
        <f t="shared" si="92"/>
        <v>#NUM!</v>
      </c>
      <c r="M204" s="265" t="e">
        <f t="shared" si="93"/>
        <v>#NUM!</v>
      </c>
      <c r="N204" s="9"/>
      <c r="O204" s="40">
        <v>72</v>
      </c>
      <c r="P204" s="41">
        <f t="shared" si="108"/>
        <v>48458</v>
      </c>
      <c r="Q204" s="262" t="e">
        <f t="shared" si="94"/>
        <v>#NUM!</v>
      </c>
      <c r="R204" s="263" t="e">
        <f t="shared" si="95"/>
        <v>#NUM!</v>
      </c>
      <c r="S204" s="270" t="e">
        <f t="shared" si="96"/>
        <v>#NUM!</v>
      </c>
      <c r="T204" s="265" t="e">
        <f t="shared" si="97"/>
        <v>#NUM!</v>
      </c>
      <c r="V204" s="40">
        <v>72</v>
      </c>
      <c r="W204" s="41">
        <v>47515</v>
      </c>
      <c r="X204" s="262" t="e">
        <f t="shared" si="98"/>
        <v>#NUM!</v>
      </c>
      <c r="Y204" s="263" t="e">
        <f t="shared" si="99"/>
        <v>#NUM!</v>
      </c>
      <c r="Z204" s="270" t="e">
        <f t="shared" si="100"/>
        <v>#NUM!</v>
      </c>
      <c r="AA204" s="265" t="e">
        <f t="shared" si="101"/>
        <v>#NUM!</v>
      </c>
      <c r="AC204" s="40">
        <v>72</v>
      </c>
      <c r="AD204" s="41">
        <f t="shared" si="109"/>
        <v>48458</v>
      </c>
      <c r="AE204" s="145" t="e">
        <f t="shared" si="102"/>
        <v>#VALUE!</v>
      </c>
      <c r="AF204" s="263" t="e">
        <f t="shared" si="103"/>
        <v>#VALUE!</v>
      </c>
      <c r="AG204" s="276" t="e">
        <f t="shared" si="104"/>
        <v>#VALUE!</v>
      </c>
      <c r="AH204" s="277" t="e">
        <f t="shared" si="105"/>
        <v>#VALUE!</v>
      </c>
    </row>
    <row r="205" spans="1:34" x14ac:dyDescent="0.45">
      <c r="A205" s="26">
        <v>73</v>
      </c>
      <c r="B205" s="52">
        <f t="shared" si="106"/>
        <v>48488</v>
      </c>
      <c r="C205" s="254" t="e">
        <f t="shared" si="86"/>
        <v>#NUM!</v>
      </c>
      <c r="D205" s="255" t="e">
        <f t="shared" si="87"/>
        <v>#NUM!</v>
      </c>
      <c r="E205" s="256" t="e">
        <f t="shared" si="88"/>
        <v>#NUM!</v>
      </c>
      <c r="F205" s="257" t="e">
        <f t="shared" si="89"/>
        <v>#NUM!</v>
      </c>
      <c r="H205" s="26">
        <v>73</v>
      </c>
      <c r="I205" s="27">
        <f t="shared" si="107"/>
        <v>48488</v>
      </c>
      <c r="J205" s="254" t="e">
        <f t="shared" si="90"/>
        <v>#NUM!</v>
      </c>
      <c r="K205" s="255" t="e">
        <f t="shared" si="91"/>
        <v>#NUM!</v>
      </c>
      <c r="L205" s="268" t="e">
        <f t="shared" si="92"/>
        <v>#NUM!</v>
      </c>
      <c r="M205" s="257" t="e">
        <f t="shared" si="93"/>
        <v>#NUM!</v>
      </c>
      <c r="N205" s="9"/>
      <c r="O205" s="26">
        <v>73</v>
      </c>
      <c r="P205" s="27">
        <f t="shared" si="108"/>
        <v>48488</v>
      </c>
      <c r="Q205" s="254" t="e">
        <f t="shared" si="94"/>
        <v>#NUM!</v>
      </c>
      <c r="R205" s="255" t="e">
        <f t="shared" si="95"/>
        <v>#NUM!</v>
      </c>
      <c r="S205" s="268" t="e">
        <f t="shared" si="96"/>
        <v>#NUM!</v>
      </c>
      <c r="T205" s="257" t="e">
        <f t="shared" si="97"/>
        <v>#NUM!</v>
      </c>
      <c r="V205" s="26">
        <v>73</v>
      </c>
      <c r="W205" s="27">
        <v>47543</v>
      </c>
      <c r="X205" s="254" t="e">
        <f t="shared" si="98"/>
        <v>#NUM!</v>
      </c>
      <c r="Y205" s="255" t="e">
        <f t="shared" si="99"/>
        <v>#NUM!</v>
      </c>
      <c r="Z205" s="268" t="e">
        <f t="shared" si="100"/>
        <v>#NUM!</v>
      </c>
      <c r="AA205" s="257" t="e">
        <f t="shared" si="101"/>
        <v>#NUM!</v>
      </c>
      <c r="AC205" s="26">
        <v>73</v>
      </c>
      <c r="AD205" s="27">
        <f t="shared" si="109"/>
        <v>48488</v>
      </c>
      <c r="AE205" s="137" t="e">
        <f t="shared" si="102"/>
        <v>#VALUE!</v>
      </c>
      <c r="AF205" s="255" t="e">
        <f t="shared" si="103"/>
        <v>#VALUE!</v>
      </c>
      <c r="AG205" s="272" t="e">
        <f t="shared" si="104"/>
        <v>#VALUE!</v>
      </c>
      <c r="AH205" s="273" t="e">
        <f t="shared" si="105"/>
        <v>#VALUE!</v>
      </c>
    </row>
    <row r="206" spans="1:34" x14ac:dyDescent="0.45">
      <c r="A206" s="33">
        <v>74</v>
      </c>
      <c r="B206" s="34">
        <f t="shared" si="106"/>
        <v>48519</v>
      </c>
      <c r="C206" s="258" t="e">
        <f t="shared" si="86"/>
        <v>#NUM!</v>
      </c>
      <c r="D206" s="259" t="e">
        <f t="shared" si="87"/>
        <v>#NUM!</v>
      </c>
      <c r="E206" s="260" t="e">
        <f t="shared" si="88"/>
        <v>#NUM!</v>
      </c>
      <c r="F206" s="261" t="e">
        <f t="shared" si="89"/>
        <v>#NUM!</v>
      </c>
      <c r="H206" s="33">
        <v>74</v>
      </c>
      <c r="I206" s="34">
        <f t="shared" si="107"/>
        <v>48519</v>
      </c>
      <c r="J206" s="258" t="e">
        <f t="shared" si="90"/>
        <v>#NUM!</v>
      </c>
      <c r="K206" s="259" t="e">
        <f t="shared" si="91"/>
        <v>#NUM!</v>
      </c>
      <c r="L206" s="269" t="e">
        <f t="shared" si="92"/>
        <v>#NUM!</v>
      </c>
      <c r="M206" s="261" t="e">
        <f t="shared" si="93"/>
        <v>#NUM!</v>
      </c>
      <c r="N206" s="9"/>
      <c r="O206" s="33">
        <v>74</v>
      </c>
      <c r="P206" s="34">
        <f t="shared" si="108"/>
        <v>48519</v>
      </c>
      <c r="Q206" s="258" t="e">
        <f t="shared" si="94"/>
        <v>#NUM!</v>
      </c>
      <c r="R206" s="259" t="e">
        <f t="shared" si="95"/>
        <v>#NUM!</v>
      </c>
      <c r="S206" s="269" t="e">
        <f t="shared" si="96"/>
        <v>#NUM!</v>
      </c>
      <c r="T206" s="261" t="e">
        <f t="shared" si="97"/>
        <v>#NUM!</v>
      </c>
      <c r="V206" s="33">
        <v>74</v>
      </c>
      <c r="W206" s="34">
        <v>47574</v>
      </c>
      <c r="X206" s="258" t="e">
        <f t="shared" si="98"/>
        <v>#NUM!</v>
      </c>
      <c r="Y206" s="259" t="e">
        <f t="shared" si="99"/>
        <v>#NUM!</v>
      </c>
      <c r="Z206" s="269" t="e">
        <f t="shared" si="100"/>
        <v>#NUM!</v>
      </c>
      <c r="AA206" s="261" t="e">
        <f t="shared" si="101"/>
        <v>#NUM!</v>
      </c>
      <c r="AC206" s="33">
        <v>74</v>
      </c>
      <c r="AD206" s="34">
        <f t="shared" si="109"/>
        <v>48519</v>
      </c>
      <c r="AE206" s="141" t="e">
        <f t="shared" si="102"/>
        <v>#VALUE!</v>
      </c>
      <c r="AF206" s="259" t="e">
        <f t="shared" si="103"/>
        <v>#VALUE!</v>
      </c>
      <c r="AG206" s="274" t="e">
        <f t="shared" si="104"/>
        <v>#VALUE!</v>
      </c>
      <c r="AH206" s="275" t="e">
        <f t="shared" si="105"/>
        <v>#VALUE!</v>
      </c>
    </row>
    <row r="207" spans="1:34" x14ac:dyDescent="0.45">
      <c r="A207" s="33">
        <v>75</v>
      </c>
      <c r="B207" s="34">
        <f t="shared" si="106"/>
        <v>48549</v>
      </c>
      <c r="C207" s="258" t="e">
        <f t="shared" si="86"/>
        <v>#NUM!</v>
      </c>
      <c r="D207" s="259" t="e">
        <f t="shared" si="87"/>
        <v>#NUM!</v>
      </c>
      <c r="E207" s="260" t="e">
        <f t="shared" si="88"/>
        <v>#NUM!</v>
      </c>
      <c r="F207" s="261" t="e">
        <f t="shared" si="89"/>
        <v>#NUM!</v>
      </c>
      <c r="H207" s="33">
        <v>75</v>
      </c>
      <c r="I207" s="34">
        <f t="shared" si="107"/>
        <v>48549</v>
      </c>
      <c r="J207" s="258" t="e">
        <f t="shared" si="90"/>
        <v>#NUM!</v>
      </c>
      <c r="K207" s="259" t="e">
        <f t="shared" si="91"/>
        <v>#NUM!</v>
      </c>
      <c r="L207" s="269" t="e">
        <f t="shared" si="92"/>
        <v>#NUM!</v>
      </c>
      <c r="M207" s="261" t="e">
        <f t="shared" si="93"/>
        <v>#NUM!</v>
      </c>
      <c r="N207" s="9"/>
      <c r="O207" s="33">
        <v>75</v>
      </c>
      <c r="P207" s="34">
        <f t="shared" si="108"/>
        <v>48549</v>
      </c>
      <c r="Q207" s="258" t="e">
        <f t="shared" si="94"/>
        <v>#NUM!</v>
      </c>
      <c r="R207" s="259" t="e">
        <f t="shared" si="95"/>
        <v>#NUM!</v>
      </c>
      <c r="S207" s="269" t="e">
        <f t="shared" si="96"/>
        <v>#NUM!</v>
      </c>
      <c r="T207" s="261" t="e">
        <f t="shared" si="97"/>
        <v>#NUM!</v>
      </c>
      <c r="V207" s="33">
        <v>75</v>
      </c>
      <c r="W207" s="34">
        <v>47604</v>
      </c>
      <c r="X207" s="258" t="e">
        <f t="shared" si="98"/>
        <v>#NUM!</v>
      </c>
      <c r="Y207" s="259" t="e">
        <f t="shared" si="99"/>
        <v>#NUM!</v>
      </c>
      <c r="Z207" s="269" t="e">
        <f t="shared" si="100"/>
        <v>#NUM!</v>
      </c>
      <c r="AA207" s="261" t="e">
        <f t="shared" si="101"/>
        <v>#NUM!</v>
      </c>
      <c r="AC207" s="33">
        <v>75</v>
      </c>
      <c r="AD207" s="34">
        <f t="shared" si="109"/>
        <v>48549</v>
      </c>
      <c r="AE207" s="141" t="e">
        <f t="shared" si="102"/>
        <v>#VALUE!</v>
      </c>
      <c r="AF207" s="259" t="e">
        <f t="shared" si="103"/>
        <v>#VALUE!</v>
      </c>
      <c r="AG207" s="274" t="e">
        <f t="shared" si="104"/>
        <v>#VALUE!</v>
      </c>
      <c r="AH207" s="275" t="e">
        <f t="shared" si="105"/>
        <v>#VALUE!</v>
      </c>
    </row>
    <row r="208" spans="1:34" x14ac:dyDescent="0.45">
      <c r="A208" s="33">
        <v>76</v>
      </c>
      <c r="B208" s="34">
        <f t="shared" si="106"/>
        <v>48580</v>
      </c>
      <c r="C208" s="258" t="e">
        <f t="shared" si="86"/>
        <v>#NUM!</v>
      </c>
      <c r="D208" s="259" t="e">
        <f t="shared" si="87"/>
        <v>#NUM!</v>
      </c>
      <c r="E208" s="260" t="e">
        <f t="shared" si="88"/>
        <v>#NUM!</v>
      </c>
      <c r="F208" s="261" t="e">
        <f t="shared" si="89"/>
        <v>#NUM!</v>
      </c>
      <c r="H208" s="33">
        <v>76</v>
      </c>
      <c r="I208" s="34">
        <f t="shared" si="107"/>
        <v>48580</v>
      </c>
      <c r="J208" s="258" t="e">
        <f t="shared" si="90"/>
        <v>#NUM!</v>
      </c>
      <c r="K208" s="259" t="e">
        <f t="shared" si="91"/>
        <v>#NUM!</v>
      </c>
      <c r="L208" s="269" t="e">
        <f t="shared" si="92"/>
        <v>#NUM!</v>
      </c>
      <c r="M208" s="261" t="e">
        <f t="shared" si="93"/>
        <v>#NUM!</v>
      </c>
      <c r="N208" s="9"/>
      <c r="O208" s="33">
        <v>76</v>
      </c>
      <c r="P208" s="34">
        <f t="shared" si="108"/>
        <v>48580</v>
      </c>
      <c r="Q208" s="258" t="e">
        <f t="shared" si="94"/>
        <v>#NUM!</v>
      </c>
      <c r="R208" s="259" t="e">
        <f t="shared" si="95"/>
        <v>#NUM!</v>
      </c>
      <c r="S208" s="269" t="e">
        <f t="shared" si="96"/>
        <v>#NUM!</v>
      </c>
      <c r="T208" s="261" t="e">
        <f t="shared" si="97"/>
        <v>#NUM!</v>
      </c>
      <c r="V208" s="33">
        <v>76</v>
      </c>
      <c r="W208" s="34">
        <v>47635</v>
      </c>
      <c r="X208" s="258" t="e">
        <f t="shared" si="98"/>
        <v>#NUM!</v>
      </c>
      <c r="Y208" s="259" t="e">
        <f t="shared" si="99"/>
        <v>#NUM!</v>
      </c>
      <c r="Z208" s="269" t="e">
        <f t="shared" si="100"/>
        <v>#NUM!</v>
      </c>
      <c r="AA208" s="261" t="e">
        <f t="shared" si="101"/>
        <v>#NUM!</v>
      </c>
      <c r="AC208" s="33">
        <v>76</v>
      </c>
      <c r="AD208" s="34">
        <f t="shared" si="109"/>
        <v>48580</v>
      </c>
      <c r="AE208" s="141" t="e">
        <f t="shared" si="102"/>
        <v>#VALUE!</v>
      </c>
      <c r="AF208" s="259" t="e">
        <f t="shared" si="103"/>
        <v>#VALUE!</v>
      </c>
      <c r="AG208" s="274" t="e">
        <f t="shared" si="104"/>
        <v>#VALUE!</v>
      </c>
      <c r="AH208" s="275" t="e">
        <f t="shared" si="105"/>
        <v>#VALUE!</v>
      </c>
    </row>
    <row r="209" spans="1:34" x14ac:dyDescent="0.45">
      <c r="A209" s="33">
        <v>77</v>
      </c>
      <c r="B209" s="34">
        <f t="shared" si="106"/>
        <v>48611</v>
      </c>
      <c r="C209" s="258" t="e">
        <f t="shared" si="86"/>
        <v>#NUM!</v>
      </c>
      <c r="D209" s="259" t="e">
        <f t="shared" si="87"/>
        <v>#NUM!</v>
      </c>
      <c r="E209" s="260" t="e">
        <f t="shared" si="88"/>
        <v>#NUM!</v>
      </c>
      <c r="F209" s="261" t="e">
        <f t="shared" si="89"/>
        <v>#NUM!</v>
      </c>
      <c r="H209" s="33">
        <v>77</v>
      </c>
      <c r="I209" s="34">
        <f t="shared" si="107"/>
        <v>48611</v>
      </c>
      <c r="J209" s="258" t="e">
        <f t="shared" si="90"/>
        <v>#NUM!</v>
      </c>
      <c r="K209" s="259" t="e">
        <f t="shared" si="91"/>
        <v>#NUM!</v>
      </c>
      <c r="L209" s="269" t="e">
        <f t="shared" si="92"/>
        <v>#NUM!</v>
      </c>
      <c r="M209" s="261" t="e">
        <f t="shared" si="93"/>
        <v>#NUM!</v>
      </c>
      <c r="N209" s="9"/>
      <c r="O209" s="33">
        <v>77</v>
      </c>
      <c r="P209" s="34">
        <f t="shared" si="108"/>
        <v>48611</v>
      </c>
      <c r="Q209" s="258" t="e">
        <f t="shared" si="94"/>
        <v>#NUM!</v>
      </c>
      <c r="R209" s="259" t="e">
        <f t="shared" si="95"/>
        <v>#NUM!</v>
      </c>
      <c r="S209" s="269" t="e">
        <f t="shared" si="96"/>
        <v>#NUM!</v>
      </c>
      <c r="T209" s="261" t="e">
        <f t="shared" si="97"/>
        <v>#NUM!</v>
      </c>
      <c r="V209" s="33">
        <v>77</v>
      </c>
      <c r="W209" s="34">
        <v>47665</v>
      </c>
      <c r="X209" s="258" t="e">
        <f t="shared" si="98"/>
        <v>#NUM!</v>
      </c>
      <c r="Y209" s="259" t="e">
        <f t="shared" si="99"/>
        <v>#NUM!</v>
      </c>
      <c r="Z209" s="269" t="e">
        <f t="shared" si="100"/>
        <v>#NUM!</v>
      </c>
      <c r="AA209" s="261" t="e">
        <f t="shared" si="101"/>
        <v>#NUM!</v>
      </c>
      <c r="AC209" s="33">
        <v>77</v>
      </c>
      <c r="AD209" s="34">
        <f t="shared" si="109"/>
        <v>48611</v>
      </c>
      <c r="AE209" s="141" t="e">
        <f t="shared" si="102"/>
        <v>#VALUE!</v>
      </c>
      <c r="AF209" s="259" t="e">
        <f t="shared" si="103"/>
        <v>#VALUE!</v>
      </c>
      <c r="AG209" s="274" t="e">
        <f t="shared" si="104"/>
        <v>#VALUE!</v>
      </c>
      <c r="AH209" s="275" t="e">
        <f t="shared" si="105"/>
        <v>#VALUE!</v>
      </c>
    </row>
    <row r="210" spans="1:34" x14ac:dyDescent="0.45">
      <c r="A210" s="33">
        <v>78</v>
      </c>
      <c r="B210" s="34">
        <f t="shared" si="106"/>
        <v>48639</v>
      </c>
      <c r="C210" s="258" t="e">
        <f t="shared" si="86"/>
        <v>#NUM!</v>
      </c>
      <c r="D210" s="259" t="e">
        <f t="shared" si="87"/>
        <v>#NUM!</v>
      </c>
      <c r="E210" s="260" t="e">
        <f t="shared" si="88"/>
        <v>#NUM!</v>
      </c>
      <c r="F210" s="261" t="e">
        <f t="shared" si="89"/>
        <v>#NUM!</v>
      </c>
      <c r="H210" s="33">
        <v>78</v>
      </c>
      <c r="I210" s="34">
        <f t="shared" si="107"/>
        <v>48639</v>
      </c>
      <c r="J210" s="258" t="e">
        <f t="shared" si="90"/>
        <v>#NUM!</v>
      </c>
      <c r="K210" s="259" t="e">
        <f t="shared" si="91"/>
        <v>#NUM!</v>
      </c>
      <c r="L210" s="269" t="e">
        <f t="shared" si="92"/>
        <v>#NUM!</v>
      </c>
      <c r="M210" s="261" t="e">
        <f t="shared" si="93"/>
        <v>#NUM!</v>
      </c>
      <c r="N210" s="9"/>
      <c r="O210" s="33">
        <v>78</v>
      </c>
      <c r="P210" s="34">
        <f t="shared" si="108"/>
        <v>48639</v>
      </c>
      <c r="Q210" s="258" t="e">
        <f t="shared" si="94"/>
        <v>#NUM!</v>
      </c>
      <c r="R210" s="259" t="e">
        <f t="shared" si="95"/>
        <v>#NUM!</v>
      </c>
      <c r="S210" s="269" t="e">
        <f t="shared" si="96"/>
        <v>#NUM!</v>
      </c>
      <c r="T210" s="261" t="e">
        <f t="shared" si="97"/>
        <v>#NUM!</v>
      </c>
      <c r="V210" s="33">
        <v>78</v>
      </c>
      <c r="W210" s="34">
        <v>47696</v>
      </c>
      <c r="X210" s="258" t="e">
        <f t="shared" si="98"/>
        <v>#NUM!</v>
      </c>
      <c r="Y210" s="259" t="e">
        <f t="shared" si="99"/>
        <v>#NUM!</v>
      </c>
      <c r="Z210" s="269" t="e">
        <f t="shared" si="100"/>
        <v>#NUM!</v>
      </c>
      <c r="AA210" s="261" t="e">
        <f t="shared" si="101"/>
        <v>#NUM!</v>
      </c>
      <c r="AC210" s="33">
        <v>78</v>
      </c>
      <c r="AD210" s="34">
        <f t="shared" si="109"/>
        <v>48639</v>
      </c>
      <c r="AE210" s="141" t="e">
        <f t="shared" si="102"/>
        <v>#VALUE!</v>
      </c>
      <c r="AF210" s="259" t="e">
        <f t="shared" si="103"/>
        <v>#VALUE!</v>
      </c>
      <c r="AG210" s="274" t="e">
        <f t="shared" si="104"/>
        <v>#VALUE!</v>
      </c>
      <c r="AH210" s="275" t="e">
        <f t="shared" si="105"/>
        <v>#VALUE!</v>
      </c>
    </row>
    <row r="211" spans="1:34" x14ac:dyDescent="0.45">
      <c r="A211" s="33">
        <v>79</v>
      </c>
      <c r="B211" s="34">
        <f t="shared" si="106"/>
        <v>48670</v>
      </c>
      <c r="C211" s="258" t="e">
        <f t="shared" si="86"/>
        <v>#NUM!</v>
      </c>
      <c r="D211" s="259" t="e">
        <f t="shared" si="87"/>
        <v>#NUM!</v>
      </c>
      <c r="E211" s="260" t="e">
        <f t="shared" si="88"/>
        <v>#NUM!</v>
      </c>
      <c r="F211" s="261" t="e">
        <f t="shared" si="89"/>
        <v>#NUM!</v>
      </c>
      <c r="H211" s="33">
        <v>79</v>
      </c>
      <c r="I211" s="34">
        <f t="shared" si="107"/>
        <v>48670</v>
      </c>
      <c r="J211" s="258" t="e">
        <f t="shared" si="90"/>
        <v>#NUM!</v>
      </c>
      <c r="K211" s="259" t="e">
        <f t="shared" si="91"/>
        <v>#NUM!</v>
      </c>
      <c r="L211" s="269" t="e">
        <f t="shared" si="92"/>
        <v>#NUM!</v>
      </c>
      <c r="M211" s="261" t="e">
        <f t="shared" si="93"/>
        <v>#NUM!</v>
      </c>
      <c r="N211" s="9"/>
      <c r="O211" s="33">
        <v>79</v>
      </c>
      <c r="P211" s="34">
        <f t="shared" si="108"/>
        <v>48670</v>
      </c>
      <c r="Q211" s="258" t="e">
        <f t="shared" si="94"/>
        <v>#NUM!</v>
      </c>
      <c r="R211" s="259" t="e">
        <f t="shared" si="95"/>
        <v>#NUM!</v>
      </c>
      <c r="S211" s="269" t="e">
        <f t="shared" si="96"/>
        <v>#NUM!</v>
      </c>
      <c r="T211" s="261" t="e">
        <f t="shared" si="97"/>
        <v>#NUM!</v>
      </c>
      <c r="V211" s="33">
        <v>79</v>
      </c>
      <c r="W211" s="34">
        <v>47727</v>
      </c>
      <c r="X211" s="258" t="e">
        <f t="shared" si="98"/>
        <v>#NUM!</v>
      </c>
      <c r="Y211" s="259" t="e">
        <f t="shared" si="99"/>
        <v>#NUM!</v>
      </c>
      <c r="Z211" s="269" t="e">
        <f t="shared" si="100"/>
        <v>#NUM!</v>
      </c>
      <c r="AA211" s="261" t="e">
        <f t="shared" si="101"/>
        <v>#NUM!</v>
      </c>
      <c r="AC211" s="33">
        <v>79</v>
      </c>
      <c r="AD211" s="34">
        <f t="shared" si="109"/>
        <v>48670</v>
      </c>
      <c r="AE211" s="141" t="e">
        <f t="shared" si="102"/>
        <v>#VALUE!</v>
      </c>
      <c r="AF211" s="259" t="e">
        <f t="shared" si="103"/>
        <v>#VALUE!</v>
      </c>
      <c r="AG211" s="274" t="e">
        <f t="shared" si="104"/>
        <v>#VALUE!</v>
      </c>
      <c r="AH211" s="275" t="e">
        <f t="shared" si="105"/>
        <v>#VALUE!</v>
      </c>
    </row>
    <row r="212" spans="1:34" x14ac:dyDescent="0.45">
      <c r="A212" s="33">
        <v>80</v>
      </c>
      <c r="B212" s="34">
        <f t="shared" si="106"/>
        <v>48700</v>
      </c>
      <c r="C212" s="258" t="e">
        <f t="shared" si="86"/>
        <v>#NUM!</v>
      </c>
      <c r="D212" s="259" t="e">
        <f t="shared" si="87"/>
        <v>#NUM!</v>
      </c>
      <c r="E212" s="260" t="e">
        <f t="shared" si="88"/>
        <v>#NUM!</v>
      </c>
      <c r="F212" s="261" t="e">
        <f t="shared" si="89"/>
        <v>#NUM!</v>
      </c>
      <c r="H212" s="33">
        <v>80</v>
      </c>
      <c r="I212" s="34">
        <f t="shared" si="107"/>
        <v>48700</v>
      </c>
      <c r="J212" s="258" t="e">
        <f t="shared" si="90"/>
        <v>#NUM!</v>
      </c>
      <c r="K212" s="259" t="e">
        <f t="shared" si="91"/>
        <v>#NUM!</v>
      </c>
      <c r="L212" s="269" t="e">
        <f t="shared" si="92"/>
        <v>#NUM!</v>
      </c>
      <c r="M212" s="261" t="e">
        <f t="shared" si="93"/>
        <v>#NUM!</v>
      </c>
      <c r="N212" s="9"/>
      <c r="O212" s="33">
        <v>80</v>
      </c>
      <c r="P212" s="34">
        <f t="shared" si="108"/>
        <v>48700</v>
      </c>
      <c r="Q212" s="258" t="e">
        <f t="shared" si="94"/>
        <v>#NUM!</v>
      </c>
      <c r="R212" s="259" t="e">
        <f t="shared" si="95"/>
        <v>#NUM!</v>
      </c>
      <c r="S212" s="269" t="e">
        <f t="shared" si="96"/>
        <v>#NUM!</v>
      </c>
      <c r="T212" s="261" t="e">
        <f t="shared" si="97"/>
        <v>#NUM!</v>
      </c>
      <c r="V212" s="33">
        <v>80</v>
      </c>
      <c r="W212" s="34">
        <v>47757</v>
      </c>
      <c r="X212" s="258" t="e">
        <f t="shared" si="98"/>
        <v>#NUM!</v>
      </c>
      <c r="Y212" s="259" t="e">
        <f t="shared" si="99"/>
        <v>#NUM!</v>
      </c>
      <c r="Z212" s="269" t="e">
        <f t="shared" si="100"/>
        <v>#NUM!</v>
      </c>
      <c r="AA212" s="261" t="e">
        <f t="shared" si="101"/>
        <v>#NUM!</v>
      </c>
      <c r="AC212" s="33">
        <v>80</v>
      </c>
      <c r="AD212" s="34">
        <f t="shared" si="109"/>
        <v>48700</v>
      </c>
      <c r="AE212" s="141" t="e">
        <f t="shared" si="102"/>
        <v>#VALUE!</v>
      </c>
      <c r="AF212" s="259" t="e">
        <f t="shared" si="103"/>
        <v>#VALUE!</v>
      </c>
      <c r="AG212" s="274" t="e">
        <f t="shared" si="104"/>
        <v>#VALUE!</v>
      </c>
      <c r="AH212" s="275" t="e">
        <f t="shared" si="105"/>
        <v>#VALUE!</v>
      </c>
    </row>
    <row r="213" spans="1:34" x14ac:dyDescent="0.45">
      <c r="A213" s="33">
        <v>81</v>
      </c>
      <c r="B213" s="34">
        <f t="shared" si="106"/>
        <v>48731</v>
      </c>
      <c r="C213" s="258" t="e">
        <f t="shared" si="86"/>
        <v>#NUM!</v>
      </c>
      <c r="D213" s="259" t="e">
        <f t="shared" si="87"/>
        <v>#NUM!</v>
      </c>
      <c r="E213" s="260" t="e">
        <f t="shared" si="88"/>
        <v>#NUM!</v>
      </c>
      <c r="F213" s="261" t="e">
        <f t="shared" si="89"/>
        <v>#NUM!</v>
      </c>
      <c r="H213" s="33">
        <v>81</v>
      </c>
      <c r="I213" s="34">
        <f t="shared" si="107"/>
        <v>48731</v>
      </c>
      <c r="J213" s="258" t="e">
        <f t="shared" si="90"/>
        <v>#NUM!</v>
      </c>
      <c r="K213" s="259" t="e">
        <f t="shared" si="91"/>
        <v>#NUM!</v>
      </c>
      <c r="L213" s="269" t="e">
        <f t="shared" si="92"/>
        <v>#NUM!</v>
      </c>
      <c r="M213" s="261" t="e">
        <f t="shared" si="93"/>
        <v>#NUM!</v>
      </c>
      <c r="N213" s="9"/>
      <c r="O213" s="33">
        <v>81</v>
      </c>
      <c r="P213" s="34">
        <f t="shared" si="108"/>
        <v>48731</v>
      </c>
      <c r="Q213" s="258" t="e">
        <f t="shared" si="94"/>
        <v>#NUM!</v>
      </c>
      <c r="R213" s="259" t="e">
        <f t="shared" si="95"/>
        <v>#NUM!</v>
      </c>
      <c r="S213" s="269" t="e">
        <f t="shared" si="96"/>
        <v>#NUM!</v>
      </c>
      <c r="T213" s="261" t="e">
        <f t="shared" si="97"/>
        <v>#NUM!</v>
      </c>
      <c r="V213" s="33">
        <v>81</v>
      </c>
      <c r="W213" s="34">
        <v>47788</v>
      </c>
      <c r="X213" s="258" t="e">
        <f t="shared" si="98"/>
        <v>#NUM!</v>
      </c>
      <c r="Y213" s="259" t="e">
        <f t="shared" si="99"/>
        <v>#NUM!</v>
      </c>
      <c r="Z213" s="269" t="e">
        <f t="shared" si="100"/>
        <v>#NUM!</v>
      </c>
      <c r="AA213" s="261" t="e">
        <f t="shared" si="101"/>
        <v>#NUM!</v>
      </c>
      <c r="AC213" s="33">
        <v>81</v>
      </c>
      <c r="AD213" s="34">
        <f t="shared" si="109"/>
        <v>48731</v>
      </c>
      <c r="AE213" s="141" t="e">
        <f t="shared" si="102"/>
        <v>#VALUE!</v>
      </c>
      <c r="AF213" s="259" t="e">
        <f t="shared" si="103"/>
        <v>#VALUE!</v>
      </c>
      <c r="AG213" s="274" t="e">
        <f t="shared" si="104"/>
        <v>#VALUE!</v>
      </c>
      <c r="AH213" s="275" t="e">
        <f t="shared" si="105"/>
        <v>#VALUE!</v>
      </c>
    </row>
    <row r="214" spans="1:34" x14ac:dyDescent="0.45">
      <c r="A214" s="33">
        <v>82</v>
      </c>
      <c r="B214" s="34">
        <f t="shared" si="106"/>
        <v>48761</v>
      </c>
      <c r="C214" s="258" t="e">
        <f t="shared" si="86"/>
        <v>#NUM!</v>
      </c>
      <c r="D214" s="259" t="e">
        <f t="shared" si="87"/>
        <v>#NUM!</v>
      </c>
      <c r="E214" s="260" t="e">
        <f t="shared" si="88"/>
        <v>#NUM!</v>
      </c>
      <c r="F214" s="261" t="e">
        <f t="shared" si="89"/>
        <v>#NUM!</v>
      </c>
      <c r="H214" s="33">
        <v>82</v>
      </c>
      <c r="I214" s="34">
        <f t="shared" si="107"/>
        <v>48761</v>
      </c>
      <c r="J214" s="258" t="e">
        <f t="shared" si="90"/>
        <v>#NUM!</v>
      </c>
      <c r="K214" s="259" t="e">
        <f t="shared" si="91"/>
        <v>#NUM!</v>
      </c>
      <c r="L214" s="269" t="e">
        <f t="shared" si="92"/>
        <v>#NUM!</v>
      </c>
      <c r="M214" s="261" t="e">
        <f t="shared" si="93"/>
        <v>#NUM!</v>
      </c>
      <c r="N214" s="9"/>
      <c r="O214" s="33">
        <v>82</v>
      </c>
      <c r="P214" s="34">
        <f t="shared" si="108"/>
        <v>48761</v>
      </c>
      <c r="Q214" s="258" t="e">
        <f t="shared" si="94"/>
        <v>#NUM!</v>
      </c>
      <c r="R214" s="259" t="e">
        <f t="shared" si="95"/>
        <v>#NUM!</v>
      </c>
      <c r="S214" s="269" t="e">
        <f t="shared" si="96"/>
        <v>#NUM!</v>
      </c>
      <c r="T214" s="261" t="e">
        <f t="shared" si="97"/>
        <v>#NUM!</v>
      </c>
      <c r="V214" s="33">
        <v>82</v>
      </c>
      <c r="W214" s="34">
        <v>47818</v>
      </c>
      <c r="X214" s="258" t="e">
        <f t="shared" si="98"/>
        <v>#NUM!</v>
      </c>
      <c r="Y214" s="259" t="e">
        <f t="shared" si="99"/>
        <v>#NUM!</v>
      </c>
      <c r="Z214" s="269" t="e">
        <f t="shared" si="100"/>
        <v>#NUM!</v>
      </c>
      <c r="AA214" s="261" t="e">
        <f t="shared" si="101"/>
        <v>#NUM!</v>
      </c>
      <c r="AC214" s="33">
        <v>82</v>
      </c>
      <c r="AD214" s="34">
        <f t="shared" si="109"/>
        <v>48761</v>
      </c>
      <c r="AE214" s="141" t="e">
        <f t="shared" si="102"/>
        <v>#VALUE!</v>
      </c>
      <c r="AF214" s="259" t="e">
        <f t="shared" si="103"/>
        <v>#VALUE!</v>
      </c>
      <c r="AG214" s="274" t="e">
        <f t="shared" si="104"/>
        <v>#VALUE!</v>
      </c>
      <c r="AH214" s="275" t="e">
        <f t="shared" si="105"/>
        <v>#VALUE!</v>
      </c>
    </row>
    <row r="215" spans="1:34" x14ac:dyDescent="0.45">
      <c r="A215" s="33">
        <v>83</v>
      </c>
      <c r="B215" s="34">
        <f t="shared" si="106"/>
        <v>48792</v>
      </c>
      <c r="C215" s="258" t="e">
        <f t="shared" si="86"/>
        <v>#NUM!</v>
      </c>
      <c r="D215" s="259" t="e">
        <f t="shared" si="87"/>
        <v>#NUM!</v>
      </c>
      <c r="E215" s="260" t="e">
        <f t="shared" si="88"/>
        <v>#NUM!</v>
      </c>
      <c r="F215" s="261" t="e">
        <f t="shared" si="89"/>
        <v>#NUM!</v>
      </c>
      <c r="H215" s="33">
        <v>83</v>
      </c>
      <c r="I215" s="34">
        <f t="shared" si="107"/>
        <v>48792</v>
      </c>
      <c r="J215" s="258" t="e">
        <f t="shared" si="90"/>
        <v>#NUM!</v>
      </c>
      <c r="K215" s="259" t="e">
        <f t="shared" si="91"/>
        <v>#NUM!</v>
      </c>
      <c r="L215" s="269" t="e">
        <f t="shared" si="92"/>
        <v>#NUM!</v>
      </c>
      <c r="M215" s="261" t="e">
        <f t="shared" si="93"/>
        <v>#NUM!</v>
      </c>
      <c r="N215" s="9"/>
      <c r="O215" s="33">
        <v>83</v>
      </c>
      <c r="P215" s="34">
        <f t="shared" si="108"/>
        <v>48792</v>
      </c>
      <c r="Q215" s="258" t="e">
        <f t="shared" si="94"/>
        <v>#NUM!</v>
      </c>
      <c r="R215" s="259" t="e">
        <f t="shared" si="95"/>
        <v>#NUM!</v>
      </c>
      <c r="S215" s="269" t="e">
        <f t="shared" si="96"/>
        <v>#NUM!</v>
      </c>
      <c r="T215" s="261" t="e">
        <f t="shared" si="97"/>
        <v>#NUM!</v>
      </c>
      <c r="V215" s="33">
        <v>83</v>
      </c>
      <c r="W215" s="34">
        <v>47849</v>
      </c>
      <c r="X215" s="258" t="e">
        <f t="shared" si="98"/>
        <v>#NUM!</v>
      </c>
      <c r="Y215" s="259" t="e">
        <f t="shared" si="99"/>
        <v>#NUM!</v>
      </c>
      <c r="Z215" s="269" t="e">
        <f t="shared" si="100"/>
        <v>#NUM!</v>
      </c>
      <c r="AA215" s="261" t="e">
        <f t="shared" si="101"/>
        <v>#NUM!</v>
      </c>
      <c r="AC215" s="33">
        <v>83</v>
      </c>
      <c r="AD215" s="34">
        <f t="shared" si="109"/>
        <v>48792</v>
      </c>
      <c r="AE215" s="141" t="e">
        <f t="shared" si="102"/>
        <v>#VALUE!</v>
      </c>
      <c r="AF215" s="259" t="e">
        <f t="shared" si="103"/>
        <v>#VALUE!</v>
      </c>
      <c r="AG215" s="274" t="e">
        <f t="shared" si="104"/>
        <v>#VALUE!</v>
      </c>
      <c r="AH215" s="275" t="e">
        <f t="shared" si="105"/>
        <v>#VALUE!</v>
      </c>
    </row>
    <row r="216" spans="1:34" ht="14.65" thickBot="1" x14ac:dyDescent="0.5">
      <c r="A216" s="40">
        <v>84</v>
      </c>
      <c r="B216" s="267">
        <f t="shared" si="106"/>
        <v>48823</v>
      </c>
      <c r="C216" s="262" t="e">
        <f t="shared" si="86"/>
        <v>#NUM!</v>
      </c>
      <c r="D216" s="263" t="e">
        <f t="shared" si="87"/>
        <v>#NUM!</v>
      </c>
      <c r="E216" s="264" t="e">
        <f t="shared" si="88"/>
        <v>#NUM!</v>
      </c>
      <c r="F216" s="265" t="e">
        <f t="shared" si="89"/>
        <v>#NUM!</v>
      </c>
      <c r="H216" s="40">
        <v>84</v>
      </c>
      <c r="I216" s="41">
        <f t="shared" si="107"/>
        <v>48823</v>
      </c>
      <c r="J216" s="262" t="e">
        <f t="shared" si="90"/>
        <v>#NUM!</v>
      </c>
      <c r="K216" s="263" t="e">
        <f t="shared" si="91"/>
        <v>#NUM!</v>
      </c>
      <c r="L216" s="270" t="e">
        <f t="shared" si="92"/>
        <v>#NUM!</v>
      </c>
      <c r="M216" s="265" t="e">
        <f t="shared" si="93"/>
        <v>#NUM!</v>
      </c>
      <c r="N216" s="9"/>
      <c r="O216" s="40">
        <v>84</v>
      </c>
      <c r="P216" s="41">
        <f t="shared" si="108"/>
        <v>48823</v>
      </c>
      <c r="Q216" s="262" t="e">
        <f t="shared" si="94"/>
        <v>#NUM!</v>
      </c>
      <c r="R216" s="263" t="e">
        <f t="shared" si="95"/>
        <v>#NUM!</v>
      </c>
      <c r="S216" s="270" t="e">
        <f t="shared" si="96"/>
        <v>#NUM!</v>
      </c>
      <c r="T216" s="265" t="e">
        <f t="shared" si="97"/>
        <v>#NUM!</v>
      </c>
      <c r="V216" s="40">
        <v>84</v>
      </c>
      <c r="W216" s="41">
        <v>47880</v>
      </c>
      <c r="X216" s="262" t="e">
        <f t="shared" si="98"/>
        <v>#NUM!</v>
      </c>
      <c r="Y216" s="263" t="e">
        <f t="shared" si="99"/>
        <v>#NUM!</v>
      </c>
      <c r="Z216" s="270" t="e">
        <f t="shared" si="100"/>
        <v>#NUM!</v>
      </c>
      <c r="AA216" s="265" t="e">
        <f t="shared" si="101"/>
        <v>#NUM!</v>
      </c>
      <c r="AC216" s="40">
        <v>84</v>
      </c>
      <c r="AD216" s="41">
        <f t="shared" si="109"/>
        <v>48823</v>
      </c>
      <c r="AE216" s="145" t="e">
        <f t="shared" si="102"/>
        <v>#VALUE!</v>
      </c>
      <c r="AF216" s="263" t="e">
        <f t="shared" si="103"/>
        <v>#VALUE!</v>
      </c>
      <c r="AG216" s="276" t="e">
        <f t="shared" si="104"/>
        <v>#VALUE!</v>
      </c>
      <c r="AH216" s="277" t="e">
        <f t="shared" si="105"/>
        <v>#VALUE!</v>
      </c>
    </row>
    <row r="217" spans="1:34" x14ac:dyDescent="0.45">
      <c r="A217" s="26">
        <v>85</v>
      </c>
      <c r="B217" s="52">
        <f t="shared" si="106"/>
        <v>48853</v>
      </c>
      <c r="C217" s="254" t="e">
        <f t="shared" si="86"/>
        <v>#NUM!</v>
      </c>
      <c r="D217" s="255" t="e">
        <f t="shared" si="87"/>
        <v>#NUM!</v>
      </c>
      <c r="E217" s="256" t="e">
        <f t="shared" si="88"/>
        <v>#NUM!</v>
      </c>
      <c r="F217" s="257" t="e">
        <f t="shared" si="89"/>
        <v>#NUM!</v>
      </c>
      <c r="H217" s="26">
        <v>85</v>
      </c>
      <c r="I217" s="27">
        <f t="shared" si="107"/>
        <v>48853</v>
      </c>
      <c r="J217" s="254" t="e">
        <f t="shared" si="90"/>
        <v>#NUM!</v>
      </c>
      <c r="K217" s="255" t="e">
        <f t="shared" si="91"/>
        <v>#NUM!</v>
      </c>
      <c r="L217" s="268" t="e">
        <f t="shared" si="92"/>
        <v>#NUM!</v>
      </c>
      <c r="M217" s="257" t="e">
        <f t="shared" si="93"/>
        <v>#NUM!</v>
      </c>
      <c r="N217" s="9"/>
      <c r="O217" s="26">
        <v>85</v>
      </c>
      <c r="P217" s="27">
        <f t="shared" si="108"/>
        <v>48853</v>
      </c>
      <c r="Q217" s="254" t="e">
        <f t="shared" si="94"/>
        <v>#NUM!</v>
      </c>
      <c r="R217" s="255" t="e">
        <f t="shared" si="95"/>
        <v>#NUM!</v>
      </c>
      <c r="S217" s="268" t="e">
        <f t="shared" si="96"/>
        <v>#NUM!</v>
      </c>
      <c r="T217" s="257" t="e">
        <f t="shared" si="97"/>
        <v>#NUM!</v>
      </c>
      <c r="V217" s="26">
        <v>85</v>
      </c>
      <c r="W217" s="27">
        <v>47908</v>
      </c>
      <c r="X217" s="254" t="e">
        <f t="shared" si="98"/>
        <v>#NUM!</v>
      </c>
      <c r="Y217" s="255" t="e">
        <f t="shared" si="99"/>
        <v>#NUM!</v>
      </c>
      <c r="Z217" s="268" t="e">
        <f t="shared" si="100"/>
        <v>#NUM!</v>
      </c>
      <c r="AA217" s="257" t="e">
        <f t="shared" si="101"/>
        <v>#NUM!</v>
      </c>
      <c r="AC217" s="26">
        <v>85</v>
      </c>
      <c r="AD217" s="27">
        <f t="shared" si="109"/>
        <v>48853</v>
      </c>
      <c r="AE217" s="137" t="e">
        <f t="shared" si="102"/>
        <v>#VALUE!</v>
      </c>
      <c r="AF217" s="255" t="e">
        <f t="shared" si="103"/>
        <v>#VALUE!</v>
      </c>
      <c r="AG217" s="272" t="e">
        <f t="shared" si="104"/>
        <v>#VALUE!</v>
      </c>
      <c r="AH217" s="273" t="e">
        <f t="shared" si="105"/>
        <v>#VALUE!</v>
      </c>
    </row>
    <row r="218" spans="1:34" x14ac:dyDescent="0.45">
      <c r="A218" s="33">
        <v>86</v>
      </c>
      <c r="B218" s="34">
        <f t="shared" si="106"/>
        <v>48884</v>
      </c>
      <c r="C218" s="258" t="e">
        <f t="shared" si="86"/>
        <v>#NUM!</v>
      </c>
      <c r="D218" s="259" t="e">
        <f t="shared" si="87"/>
        <v>#NUM!</v>
      </c>
      <c r="E218" s="260" t="e">
        <f t="shared" si="88"/>
        <v>#NUM!</v>
      </c>
      <c r="F218" s="261" t="e">
        <f t="shared" si="89"/>
        <v>#NUM!</v>
      </c>
      <c r="H218" s="33">
        <v>86</v>
      </c>
      <c r="I218" s="34">
        <f t="shared" si="107"/>
        <v>48884</v>
      </c>
      <c r="J218" s="258" t="e">
        <f t="shared" si="90"/>
        <v>#NUM!</v>
      </c>
      <c r="K218" s="259" t="e">
        <f t="shared" si="91"/>
        <v>#NUM!</v>
      </c>
      <c r="L218" s="269" t="e">
        <f t="shared" si="92"/>
        <v>#NUM!</v>
      </c>
      <c r="M218" s="261" t="e">
        <f t="shared" si="93"/>
        <v>#NUM!</v>
      </c>
      <c r="N218" s="9"/>
      <c r="O218" s="33">
        <v>86</v>
      </c>
      <c r="P218" s="34">
        <f t="shared" si="108"/>
        <v>48884</v>
      </c>
      <c r="Q218" s="258" t="e">
        <f t="shared" si="94"/>
        <v>#NUM!</v>
      </c>
      <c r="R218" s="259" t="e">
        <f t="shared" si="95"/>
        <v>#NUM!</v>
      </c>
      <c r="S218" s="269" t="e">
        <f t="shared" si="96"/>
        <v>#NUM!</v>
      </c>
      <c r="T218" s="261" t="e">
        <f t="shared" si="97"/>
        <v>#NUM!</v>
      </c>
      <c r="V218" s="33">
        <v>86</v>
      </c>
      <c r="W218" s="34">
        <v>47939</v>
      </c>
      <c r="X218" s="258" t="e">
        <f t="shared" si="98"/>
        <v>#NUM!</v>
      </c>
      <c r="Y218" s="259" t="e">
        <f t="shared" si="99"/>
        <v>#NUM!</v>
      </c>
      <c r="Z218" s="269" t="e">
        <f t="shared" si="100"/>
        <v>#NUM!</v>
      </c>
      <c r="AA218" s="261" t="e">
        <f t="shared" si="101"/>
        <v>#NUM!</v>
      </c>
      <c r="AC218" s="33">
        <v>86</v>
      </c>
      <c r="AD218" s="34">
        <f t="shared" si="109"/>
        <v>48884</v>
      </c>
      <c r="AE218" s="141" t="e">
        <f t="shared" si="102"/>
        <v>#VALUE!</v>
      </c>
      <c r="AF218" s="259" t="e">
        <f t="shared" si="103"/>
        <v>#VALUE!</v>
      </c>
      <c r="AG218" s="274" t="e">
        <f t="shared" si="104"/>
        <v>#VALUE!</v>
      </c>
      <c r="AH218" s="275" t="e">
        <f t="shared" si="105"/>
        <v>#VALUE!</v>
      </c>
    </row>
    <row r="219" spans="1:34" x14ac:dyDescent="0.45">
      <c r="A219" s="33">
        <v>87</v>
      </c>
      <c r="B219" s="34">
        <f t="shared" si="106"/>
        <v>48914</v>
      </c>
      <c r="C219" s="258" t="e">
        <f t="shared" si="86"/>
        <v>#NUM!</v>
      </c>
      <c r="D219" s="259" t="e">
        <f t="shared" si="87"/>
        <v>#NUM!</v>
      </c>
      <c r="E219" s="260" t="e">
        <f t="shared" si="88"/>
        <v>#NUM!</v>
      </c>
      <c r="F219" s="261" t="e">
        <f t="shared" si="89"/>
        <v>#NUM!</v>
      </c>
      <c r="H219" s="33">
        <v>87</v>
      </c>
      <c r="I219" s="34">
        <f t="shared" si="107"/>
        <v>48914</v>
      </c>
      <c r="J219" s="258" t="e">
        <f t="shared" si="90"/>
        <v>#NUM!</v>
      </c>
      <c r="K219" s="259" t="e">
        <f t="shared" si="91"/>
        <v>#NUM!</v>
      </c>
      <c r="L219" s="269" t="e">
        <f t="shared" si="92"/>
        <v>#NUM!</v>
      </c>
      <c r="M219" s="261" t="e">
        <f t="shared" si="93"/>
        <v>#NUM!</v>
      </c>
      <c r="N219" s="9"/>
      <c r="O219" s="33">
        <v>87</v>
      </c>
      <c r="P219" s="34">
        <f t="shared" si="108"/>
        <v>48914</v>
      </c>
      <c r="Q219" s="258" t="e">
        <f t="shared" si="94"/>
        <v>#NUM!</v>
      </c>
      <c r="R219" s="259" t="e">
        <f t="shared" si="95"/>
        <v>#NUM!</v>
      </c>
      <c r="S219" s="269" t="e">
        <f t="shared" si="96"/>
        <v>#NUM!</v>
      </c>
      <c r="T219" s="261" t="e">
        <f t="shared" si="97"/>
        <v>#NUM!</v>
      </c>
      <c r="V219" s="33">
        <v>87</v>
      </c>
      <c r="W219" s="34">
        <v>47969</v>
      </c>
      <c r="X219" s="258" t="e">
        <f t="shared" si="98"/>
        <v>#NUM!</v>
      </c>
      <c r="Y219" s="259" t="e">
        <f t="shared" si="99"/>
        <v>#NUM!</v>
      </c>
      <c r="Z219" s="269" t="e">
        <f t="shared" si="100"/>
        <v>#NUM!</v>
      </c>
      <c r="AA219" s="261" t="e">
        <f t="shared" si="101"/>
        <v>#NUM!</v>
      </c>
      <c r="AC219" s="33">
        <v>87</v>
      </c>
      <c r="AD219" s="34">
        <f t="shared" si="109"/>
        <v>48914</v>
      </c>
      <c r="AE219" s="141" t="e">
        <f t="shared" si="102"/>
        <v>#VALUE!</v>
      </c>
      <c r="AF219" s="259" t="e">
        <f t="shared" si="103"/>
        <v>#VALUE!</v>
      </c>
      <c r="AG219" s="274" t="e">
        <f t="shared" si="104"/>
        <v>#VALUE!</v>
      </c>
      <c r="AH219" s="275" t="e">
        <f t="shared" si="105"/>
        <v>#VALUE!</v>
      </c>
    </row>
    <row r="220" spans="1:34" x14ac:dyDescent="0.45">
      <c r="A220" s="33">
        <v>88</v>
      </c>
      <c r="B220" s="34">
        <f t="shared" si="106"/>
        <v>48945</v>
      </c>
      <c r="C220" s="258" t="e">
        <f t="shared" si="86"/>
        <v>#NUM!</v>
      </c>
      <c r="D220" s="259" t="e">
        <f t="shared" si="87"/>
        <v>#NUM!</v>
      </c>
      <c r="E220" s="260" t="e">
        <f t="shared" si="88"/>
        <v>#NUM!</v>
      </c>
      <c r="F220" s="261" t="e">
        <f t="shared" si="89"/>
        <v>#NUM!</v>
      </c>
      <c r="H220" s="33">
        <v>88</v>
      </c>
      <c r="I220" s="34">
        <f t="shared" si="107"/>
        <v>48945</v>
      </c>
      <c r="J220" s="258" t="e">
        <f t="shared" si="90"/>
        <v>#NUM!</v>
      </c>
      <c r="K220" s="259" t="e">
        <f t="shared" si="91"/>
        <v>#NUM!</v>
      </c>
      <c r="L220" s="269" t="e">
        <f t="shared" si="92"/>
        <v>#NUM!</v>
      </c>
      <c r="M220" s="261" t="e">
        <f t="shared" si="93"/>
        <v>#NUM!</v>
      </c>
      <c r="N220" s="9"/>
      <c r="O220" s="33">
        <v>88</v>
      </c>
      <c r="P220" s="34">
        <f t="shared" si="108"/>
        <v>48945</v>
      </c>
      <c r="Q220" s="258" t="e">
        <f t="shared" si="94"/>
        <v>#NUM!</v>
      </c>
      <c r="R220" s="259" t="e">
        <f t="shared" si="95"/>
        <v>#NUM!</v>
      </c>
      <c r="S220" s="269" t="e">
        <f t="shared" si="96"/>
        <v>#NUM!</v>
      </c>
      <c r="T220" s="261" t="e">
        <f t="shared" si="97"/>
        <v>#NUM!</v>
      </c>
      <c r="V220" s="33">
        <v>88</v>
      </c>
      <c r="W220" s="34">
        <v>48000</v>
      </c>
      <c r="X220" s="258" t="e">
        <f t="shared" si="98"/>
        <v>#NUM!</v>
      </c>
      <c r="Y220" s="259" t="e">
        <f t="shared" si="99"/>
        <v>#NUM!</v>
      </c>
      <c r="Z220" s="269" t="e">
        <f t="shared" si="100"/>
        <v>#NUM!</v>
      </c>
      <c r="AA220" s="261" t="e">
        <f t="shared" si="101"/>
        <v>#NUM!</v>
      </c>
      <c r="AC220" s="33">
        <v>88</v>
      </c>
      <c r="AD220" s="34">
        <f t="shared" si="109"/>
        <v>48945</v>
      </c>
      <c r="AE220" s="141" t="e">
        <f t="shared" si="102"/>
        <v>#VALUE!</v>
      </c>
      <c r="AF220" s="259" t="e">
        <f t="shared" si="103"/>
        <v>#VALUE!</v>
      </c>
      <c r="AG220" s="274" t="e">
        <f t="shared" si="104"/>
        <v>#VALUE!</v>
      </c>
      <c r="AH220" s="275" t="e">
        <f t="shared" si="105"/>
        <v>#VALUE!</v>
      </c>
    </row>
    <row r="221" spans="1:34" x14ac:dyDescent="0.45">
      <c r="A221" s="33">
        <v>89</v>
      </c>
      <c r="B221" s="34">
        <f t="shared" si="106"/>
        <v>48976</v>
      </c>
      <c r="C221" s="258" t="e">
        <f t="shared" si="86"/>
        <v>#NUM!</v>
      </c>
      <c r="D221" s="259" t="e">
        <f t="shared" si="87"/>
        <v>#NUM!</v>
      </c>
      <c r="E221" s="260" t="e">
        <f t="shared" si="88"/>
        <v>#NUM!</v>
      </c>
      <c r="F221" s="261" t="e">
        <f t="shared" si="89"/>
        <v>#NUM!</v>
      </c>
      <c r="H221" s="33">
        <v>89</v>
      </c>
      <c r="I221" s="34">
        <f t="shared" si="107"/>
        <v>48976</v>
      </c>
      <c r="J221" s="258" t="e">
        <f t="shared" si="90"/>
        <v>#NUM!</v>
      </c>
      <c r="K221" s="259" t="e">
        <f t="shared" si="91"/>
        <v>#NUM!</v>
      </c>
      <c r="L221" s="269" t="e">
        <f t="shared" si="92"/>
        <v>#NUM!</v>
      </c>
      <c r="M221" s="261" t="e">
        <f t="shared" si="93"/>
        <v>#NUM!</v>
      </c>
      <c r="N221" s="9"/>
      <c r="O221" s="33">
        <v>89</v>
      </c>
      <c r="P221" s="34">
        <f t="shared" si="108"/>
        <v>48976</v>
      </c>
      <c r="Q221" s="258" t="e">
        <f t="shared" si="94"/>
        <v>#NUM!</v>
      </c>
      <c r="R221" s="259" t="e">
        <f t="shared" si="95"/>
        <v>#NUM!</v>
      </c>
      <c r="S221" s="269" t="e">
        <f t="shared" si="96"/>
        <v>#NUM!</v>
      </c>
      <c r="T221" s="261" t="e">
        <f t="shared" si="97"/>
        <v>#NUM!</v>
      </c>
      <c r="V221" s="33">
        <v>89</v>
      </c>
      <c r="W221" s="34">
        <v>48030</v>
      </c>
      <c r="X221" s="258" t="e">
        <f t="shared" si="98"/>
        <v>#NUM!</v>
      </c>
      <c r="Y221" s="259" t="e">
        <f t="shared" si="99"/>
        <v>#NUM!</v>
      </c>
      <c r="Z221" s="269" t="e">
        <f t="shared" si="100"/>
        <v>#NUM!</v>
      </c>
      <c r="AA221" s="261" t="e">
        <f t="shared" si="101"/>
        <v>#NUM!</v>
      </c>
      <c r="AC221" s="33">
        <v>89</v>
      </c>
      <c r="AD221" s="34">
        <f t="shared" si="109"/>
        <v>48976</v>
      </c>
      <c r="AE221" s="141" t="e">
        <f t="shared" si="102"/>
        <v>#VALUE!</v>
      </c>
      <c r="AF221" s="259" t="e">
        <f t="shared" si="103"/>
        <v>#VALUE!</v>
      </c>
      <c r="AG221" s="274" t="e">
        <f t="shared" si="104"/>
        <v>#VALUE!</v>
      </c>
      <c r="AH221" s="275" t="e">
        <f t="shared" si="105"/>
        <v>#VALUE!</v>
      </c>
    </row>
    <row r="222" spans="1:34" x14ac:dyDescent="0.45">
      <c r="A222" s="33">
        <v>90</v>
      </c>
      <c r="B222" s="34">
        <f t="shared" si="106"/>
        <v>49004</v>
      </c>
      <c r="C222" s="258" t="e">
        <f t="shared" si="86"/>
        <v>#NUM!</v>
      </c>
      <c r="D222" s="259" t="e">
        <f t="shared" si="87"/>
        <v>#NUM!</v>
      </c>
      <c r="E222" s="260" t="e">
        <f t="shared" si="88"/>
        <v>#NUM!</v>
      </c>
      <c r="F222" s="261" t="e">
        <f t="shared" si="89"/>
        <v>#NUM!</v>
      </c>
      <c r="H222" s="33">
        <v>90</v>
      </c>
      <c r="I222" s="34">
        <f t="shared" si="107"/>
        <v>49004</v>
      </c>
      <c r="J222" s="258" t="e">
        <f t="shared" si="90"/>
        <v>#NUM!</v>
      </c>
      <c r="K222" s="259" t="e">
        <f t="shared" si="91"/>
        <v>#NUM!</v>
      </c>
      <c r="L222" s="269" t="e">
        <f t="shared" si="92"/>
        <v>#NUM!</v>
      </c>
      <c r="M222" s="261" t="e">
        <f t="shared" si="93"/>
        <v>#NUM!</v>
      </c>
      <c r="N222" s="9"/>
      <c r="O222" s="33">
        <v>90</v>
      </c>
      <c r="P222" s="34">
        <f t="shared" si="108"/>
        <v>49004</v>
      </c>
      <c r="Q222" s="258" t="e">
        <f t="shared" si="94"/>
        <v>#NUM!</v>
      </c>
      <c r="R222" s="259" t="e">
        <f t="shared" si="95"/>
        <v>#NUM!</v>
      </c>
      <c r="S222" s="269" t="e">
        <f t="shared" si="96"/>
        <v>#NUM!</v>
      </c>
      <c r="T222" s="261" t="e">
        <f t="shared" si="97"/>
        <v>#NUM!</v>
      </c>
      <c r="V222" s="33">
        <v>90</v>
      </c>
      <c r="W222" s="34">
        <v>48061</v>
      </c>
      <c r="X222" s="258" t="e">
        <f t="shared" si="98"/>
        <v>#NUM!</v>
      </c>
      <c r="Y222" s="259" t="e">
        <f t="shared" si="99"/>
        <v>#NUM!</v>
      </c>
      <c r="Z222" s="269" t="e">
        <f t="shared" si="100"/>
        <v>#NUM!</v>
      </c>
      <c r="AA222" s="261" t="e">
        <f t="shared" si="101"/>
        <v>#NUM!</v>
      </c>
      <c r="AC222" s="33">
        <v>90</v>
      </c>
      <c r="AD222" s="34">
        <f t="shared" si="109"/>
        <v>49004</v>
      </c>
      <c r="AE222" s="141" t="e">
        <f t="shared" si="102"/>
        <v>#VALUE!</v>
      </c>
      <c r="AF222" s="259" t="e">
        <f t="shared" si="103"/>
        <v>#VALUE!</v>
      </c>
      <c r="AG222" s="274" t="e">
        <f t="shared" si="104"/>
        <v>#VALUE!</v>
      </c>
      <c r="AH222" s="275" t="e">
        <f t="shared" si="105"/>
        <v>#VALUE!</v>
      </c>
    </row>
    <row r="223" spans="1:34" x14ac:dyDescent="0.45">
      <c r="A223" s="33">
        <v>91</v>
      </c>
      <c r="B223" s="34">
        <f t="shared" si="106"/>
        <v>49035</v>
      </c>
      <c r="C223" s="258" t="e">
        <f t="shared" si="86"/>
        <v>#NUM!</v>
      </c>
      <c r="D223" s="259" t="e">
        <f t="shared" si="87"/>
        <v>#NUM!</v>
      </c>
      <c r="E223" s="260" t="e">
        <f t="shared" si="88"/>
        <v>#NUM!</v>
      </c>
      <c r="F223" s="261" t="e">
        <f t="shared" si="89"/>
        <v>#NUM!</v>
      </c>
      <c r="H223" s="33">
        <v>91</v>
      </c>
      <c r="I223" s="34">
        <f t="shared" si="107"/>
        <v>49035</v>
      </c>
      <c r="J223" s="258" t="e">
        <f t="shared" si="90"/>
        <v>#NUM!</v>
      </c>
      <c r="K223" s="259" t="e">
        <f t="shared" si="91"/>
        <v>#NUM!</v>
      </c>
      <c r="L223" s="269" t="e">
        <f t="shared" si="92"/>
        <v>#NUM!</v>
      </c>
      <c r="M223" s="261" t="e">
        <f t="shared" si="93"/>
        <v>#NUM!</v>
      </c>
      <c r="N223" s="9"/>
      <c r="O223" s="33">
        <v>91</v>
      </c>
      <c r="P223" s="34">
        <f t="shared" si="108"/>
        <v>49035</v>
      </c>
      <c r="Q223" s="258" t="e">
        <f t="shared" si="94"/>
        <v>#NUM!</v>
      </c>
      <c r="R223" s="259" t="e">
        <f t="shared" si="95"/>
        <v>#NUM!</v>
      </c>
      <c r="S223" s="269" t="e">
        <f t="shared" si="96"/>
        <v>#NUM!</v>
      </c>
      <c r="T223" s="261" t="e">
        <f t="shared" si="97"/>
        <v>#NUM!</v>
      </c>
      <c r="V223" s="33">
        <v>91</v>
      </c>
      <c r="W223" s="34">
        <v>48092</v>
      </c>
      <c r="X223" s="258" t="e">
        <f t="shared" si="98"/>
        <v>#NUM!</v>
      </c>
      <c r="Y223" s="259" t="e">
        <f t="shared" si="99"/>
        <v>#NUM!</v>
      </c>
      <c r="Z223" s="269" t="e">
        <f t="shared" si="100"/>
        <v>#NUM!</v>
      </c>
      <c r="AA223" s="261" t="e">
        <f t="shared" si="101"/>
        <v>#NUM!</v>
      </c>
      <c r="AC223" s="33">
        <v>91</v>
      </c>
      <c r="AD223" s="34">
        <f t="shared" si="109"/>
        <v>49035</v>
      </c>
      <c r="AE223" s="141" t="e">
        <f t="shared" si="102"/>
        <v>#VALUE!</v>
      </c>
      <c r="AF223" s="259" t="e">
        <f t="shared" si="103"/>
        <v>#VALUE!</v>
      </c>
      <c r="AG223" s="274" t="e">
        <f t="shared" si="104"/>
        <v>#VALUE!</v>
      </c>
      <c r="AH223" s="275" t="e">
        <f t="shared" si="105"/>
        <v>#VALUE!</v>
      </c>
    </row>
    <row r="224" spans="1:34" x14ac:dyDescent="0.45">
      <c r="A224" s="33">
        <v>92</v>
      </c>
      <c r="B224" s="34">
        <f t="shared" si="106"/>
        <v>49065</v>
      </c>
      <c r="C224" s="258" t="e">
        <f t="shared" si="86"/>
        <v>#NUM!</v>
      </c>
      <c r="D224" s="259" t="e">
        <f t="shared" si="87"/>
        <v>#NUM!</v>
      </c>
      <c r="E224" s="260" t="e">
        <f t="shared" si="88"/>
        <v>#NUM!</v>
      </c>
      <c r="F224" s="261" t="e">
        <f t="shared" si="89"/>
        <v>#NUM!</v>
      </c>
      <c r="H224" s="33">
        <v>92</v>
      </c>
      <c r="I224" s="34">
        <f t="shared" si="107"/>
        <v>49065</v>
      </c>
      <c r="J224" s="258" t="e">
        <f t="shared" si="90"/>
        <v>#NUM!</v>
      </c>
      <c r="K224" s="259" t="e">
        <f t="shared" si="91"/>
        <v>#NUM!</v>
      </c>
      <c r="L224" s="269" t="e">
        <f t="shared" si="92"/>
        <v>#NUM!</v>
      </c>
      <c r="M224" s="261" t="e">
        <f t="shared" si="93"/>
        <v>#NUM!</v>
      </c>
      <c r="N224" s="9"/>
      <c r="O224" s="33">
        <v>92</v>
      </c>
      <c r="P224" s="34">
        <f t="shared" si="108"/>
        <v>49065</v>
      </c>
      <c r="Q224" s="258" t="e">
        <f t="shared" si="94"/>
        <v>#NUM!</v>
      </c>
      <c r="R224" s="259" t="e">
        <f t="shared" si="95"/>
        <v>#NUM!</v>
      </c>
      <c r="S224" s="269" t="e">
        <f t="shared" si="96"/>
        <v>#NUM!</v>
      </c>
      <c r="T224" s="261" t="e">
        <f t="shared" si="97"/>
        <v>#NUM!</v>
      </c>
      <c r="V224" s="33">
        <v>92</v>
      </c>
      <c r="W224" s="34">
        <v>48122</v>
      </c>
      <c r="X224" s="258" t="e">
        <f t="shared" si="98"/>
        <v>#NUM!</v>
      </c>
      <c r="Y224" s="259" t="e">
        <f t="shared" si="99"/>
        <v>#NUM!</v>
      </c>
      <c r="Z224" s="269" t="e">
        <f t="shared" si="100"/>
        <v>#NUM!</v>
      </c>
      <c r="AA224" s="261" t="e">
        <f t="shared" si="101"/>
        <v>#NUM!</v>
      </c>
      <c r="AC224" s="33">
        <v>92</v>
      </c>
      <c r="AD224" s="34">
        <f t="shared" si="109"/>
        <v>49065</v>
      </c>
      <c r="AE224" s="141" t="e">
        <f t="shared" si="102"/>
        <v>#VALUE!</v>
      </c>
      <c r="AF224" s="259" t="e">
        <f t="shared" si="103"/>
        <v>#VALUE!</v>
      </c>
      <c r="AG224" s="274" t="e">
        <f t="shared" si="104"/>
        <v>#VALUE!</v>
      </c>
      <c r="AH224" s="275" t="e">
        <f t="shared" si="105"/>
        <v>#VALUE!</v>
      </c>
    </row>
    <row r="225" spans="1:34" x14ac:dyDescent="0.45">
      <c r="A225" s="33">
        <v>93</v>
      </c>
      <c r="B225" s="34">
        <f t="shared" si="106"/>
        <v>49096</v>
      </c>
      <c r="C225" s="258" t="e">
        <f t="shared" si="86"/>
        <v>#NUM!</v>
      </c>
      <c r="D225" s="259" t="e">
        <f t="shared" si="87"/>
        <v>#NUM!</v>
      </c>
      <c r="E225" s="260" t="e">
        <f t="shared" si="88"/>
        <v>#NUM!</v>
      </c>
      <c r="F225" s="261" t="e">
        <f t="shared" si="89"/>
        <v>#NUM!</v>
      </c>
      <c r="H225" s="33">
        <v>93</v>
      </c>
      <c r="I225" s="34">
        <f t="shared" si="107"/>
        <v>49096</v>
      </c>
      <c r="J225" s="258" t="e">
        <f t="shared" si="90"/>
        <v>#NUM!</v>
      </c>
      <c r="K225" s="259" t="e">
        <f t="shared" si="91"/>
        <v>#NUM!</v>
      </c>
      <c r="L225" s="269" t="e">
        <f t="shared" si="92"/>
        <v>#NUM!</v>
      </c>
      <c r="M225" s="261" t="e">
        <f t="shared" si="93"/>
        <v>#NUM!</v>
      </c>
      <c r="N225" s="9"/>
      <c r="O225" s="33">
        <v>93</v>
      </c>
      <c r="P225" s="34">
        <f t="shared" si="108"/>
        <v>49096</v>
      </c>
      <c r="Q225" s="258" t="e">
        <f t="shared" si="94"/>
        <v>#NUM!</v>
      </c>
      <c r="R225" s="259" t="e">
        <f t="shared" si="95"/>
        <v>#NUM!</v>
      </c>
      <c r="S225" s="269" t="e">
        <f t="shared" si="96"/>
        <v>#NUM!</v>
      </c>
      <c r="T225" s="261" t="e">
        <f t="shared" si="97"/>
        <v>#NUM!</v>
      </c>
      <c r="V225" s="33">
        <v>93</v>
      </c>
      <c r="W225" s="34">
        <v>48153</v>
      </c>
      <c r="X225" s="258" t="e">
        <f t="shared" si="98"/>
        <v>#NUM!</v>
      </c>
      <c r="Y225" s="259" t="e">
        <f t="shared" si="99"/>
        <v>#NUM!</v>
      </c>
      <c r="Z225" s="269" t="e">
        <f t="shared" si="100"/>
        <v>#NUM!</v>
      </c>
      <c r="AA225" s="261" t="e">
        <f t="shared" si="101"/>
        <v>#NUM!</v>
      </c>
      <c r="AC225" s="33">
        <v>93</v>
      </c>
      <c r="AD225" s="34">
        <f t="shared" si="109"/>
        <v>49096</v>
      </c>
      <c r="AE225" s="141" t="e">
        <f t="shared" si="102"/>
        <v>#VALUE!</v>
      </c>
      <c r="AF225" s="259" t="e">
        <f t="shared" si="103"/>
        <v>#VALUE!</v>
      </c>
      <c r="AG225" s="274" t="e">
        <f t="shared" si="104"/>
        <v>#VALUE!</v>
      </c>
      <c r="AH225" s="275" t="e">
        <f t="shared" si="105"/>
        <v>#VALUE!</v>
      </c>
    </row>
    <row r="226" spans="1:34" x14ac:dyDescent="0.45">
      <c r="A226" s="33">
        <v>94</v>
      </c>
      <c r="B226" s="34">
        <f t="shared" si="106"/>
        <v>49126</v>
      </c>
      <c r="C226" s="258" t="e">
        <f t="shared" si="86"/>
        <v>#NUM!</v>
      </c>
      <c r="D226" s="259" t="e">
        <f t="shared" si="87"/>
        <v>#NUM!</v>
      </c>
      <c r="E226" s="260" t="e">
        <f t="shared" si="88"/>
        <v>#NUM!</v>
      </c>
      <c r="F226" s="261" t="e">
        <f t="shared" si="89"/>
        <v>#NUM!</v>
      </c>
      <c r="H226" s="33">
        <v>94</v>
      </c>
      <c r="I226" s="34">
        <f t="shared" si="107"/>
        <v>49126</v>
      </c>
      <c r="J226" s="258" t="e">
        <f t="shared" si="90"/>
        <v>#NUM!</v>
      </c>
      <c r="K226" s="259" t="e">
        <f t="shared" si="91"/>
        <v>#NUM!</v>
      </c>
      <c r="L226" s="269" t="e">
        <f t="shared" si="92"/>
        <v>#NUM!</v>
      </c>
      <c r="M226" s="261" t="e">
        <f t="shared" si="93"/>
        <v>#NUM!</v>
      </c>
      <c r="N226" s="9"/>
      <c r="O226" s="33">
        <v>94</v>
      </c>
      <c r="P226" s="34">
        <f t="shared" si="108"/>
        <v>49126</v>
      </c>
      <c r="Q226" s="258" t="e">
        <f t="shared" si="94"/>
        <v>#NUM!</v>
      </c>
      <c r="R226" s="259" t="e">
        <f t="shared" si="95"/>
        <v>#NUM!</v>
      </c>
      <c r="S226" s="269" t="e">
        <f t="shared" si="96"/>
        <v>#NUM!</v>
      </c>
      <c r="T226" s="261" t="e">
        <f t="shared" si="97"/>
        <v>#NUM!</v>
      </c>
      <c r="V226" s="33">
        <v>94</v>
      </c>
      <c r="W226" s="34">
        <v>48183</v>
      </c>
      <c r="X226" s="258" t="e">
        <f t="shared" si="98"/>
        <v>#NUM!</v>
      </c>
      <c r="Y226" s="259" t="e">
        <f t="shared" si="99"/>
        <v>#NUM!</v>
      </c>
      <c r="Z226" s="269" t="e">
        <f t="shared" si="100"/>
        <v>#NUM!</v>
      </c>
      <c r="AA226" s="261" t="e">
        <f t="shared" si="101"/>
        <v>#NUM!</v>
      </c>
      <c r="AC226" s="33">
        <v>94</v>
      </c>
      <c r="AD226" s="34">
        <f t="shared" si="109"/>
        <v>49126</v>
      </c>
      <c r="AE226" s="141" t="e">
        <f t="shared" si="102"/>
        <v>#VALUE!</v>
      </c>
      <c r="AF226" s="259" t="e">
        <f t="shared" si="103"/>
        <v>#VALUE!</v>
      </c>
      <c r="AG226" s="274" t="e">
        <f t="shared" si="104"/>
        <v>#VALUE!</v>
      </c>
      <c r="AH226" s="275" t="e">
        <f t="shared" si="105"/>
        <v>#VALUE!</v>
      </c>
    </row>
    <row r="227" spans="1:34" x14ac:dyDescent="0.45">
      <c r="A227" s="33">
        <v>95</v>
      </c>
      <c r="B227" s="34">
        <f t="shared" si="106"/>
        <v>49157</v>
      </c>
      <c r="C227" s="258" t="e">
        <f t="shared" si="86"/>
        <v>#NUM!</v>
      </c>
      <c r="D227" s="259" t="e">
        <f t="shared" si="87"/>
        <v>#NUM!</v>
      </c>
      <c r="E227" s="260" t="e">
        <f t="shared" si="88"/>
        <v>#NUM!</v>
      </c>
      <c r="F227" s="261" t="e">
        <f t="shared" si="89"/>
        <v>#NUM!</v>
      </c>
      <c r="H227" s="33">
        <v>95</v>
      </c>
      <c r="I227" s="34">
        <f t="shared" si="107"/>
        <v>49157</v>
      </c>
      <c r="J227" s="258" t="e">
        <f t="shared" si="90"/>
        <v>#NUM!</v>
      </c>
      <c r="K227" s="259" t="e">
        <f t="shared" si="91"/>
        <v>#NUM!</v>
      </c>
      <c r="L227" s="269" t="e">
        <f t="shared" si="92"/>
        <v>#NUM!</v>
      </c>
      <c r="M227" s="261" t="e">
        <f t="shared" si="93"/>
        <v>#NUM!</v>
      </c>
      <c r="N227" s="9"/>
      <c r="O227" s="33">
        <v>95</v>
      </c>
      <c r="P227" s="34">
        <f t="shared" si="108"/>
        <v>49157</v>
      </c>
      <c r="Q227" s="258" t="e">
        <f t="shared" si="94"/>
        <v>#NUM!</v>
      </c>
      <c r="R227" s="259" t="e">
        <f t="shared" si="95"/>
        <v>#NUM!</v>
      </c>
      <c r="S227" s="269" t="e">
        <f t="shared" si="96"/>
        <v>#NUM!</v>
      </c>
      <c r="T227" s="261" t="e">
        <f t="shared" si="97"/>
        <v>#NUM!</v>
      </c>
      <c r="V227" s="33">
        <v>95</v>
      </c>
      <c r="W227" s="34">
        <v>48214</v>
      </c>
      <c r="X227" s="258" t="e">
        <f t="shared" si="98"/>
        <v>#NUM!</v>
      </c>
      <c r="Y227" s="259" t="e">
        <f t="shared" si="99"/>
        <v>#NUM!</v>
      </c>
      <c r="Z227" s="269" t="e">
        <f t="shared" si="100"/>
        <v>#NUM!</v>
      </c>
      <c r="AA227" s="261" t="e">
        <f t="shared" si="101"/>
        <v>#NUM!</v>
      </c>
      <c r="AC227" s="33">
        <v>95</v>
      </c>
      <c r="AD227" s="34">
        <f t="shared" si="109"/>
        <v>49157</v>
      </c>
      <c r="AE227" s="141" t="e">
        <f t="shared" si="102"/>
        <v>#VALUE!</v>
      </c>
      <c r="AF227" s="259" t="e">
        <f t="shared" si="103"/>
        <v>#VALUE!</v>
      </c>
      <c r="AG227" s="274" t="e">
        <f t="shared" si="104"/>
        <v>#VALUE!</v>
      </c>
      <c r="AH227" s="275" t="e">
        <f t="shared" si="105"/>
        <v>#VALUE!</v>
      </c>
    </row>
    <row r="228" spans="1:34" ht="14.65" thickBot="1" x14ac:dyDescent="0.5">
      <c r="A228" s="40">
        <v>96</v>
      </c>
      <c r="B228" s="267">
        <f t="shared" si="106"/>
        <v>49188</v>
      </c>
      <c r="C228" s="262" t="e">
        <f t="shared" si="86"/>
        <v>#NUM!</v>
      </c>
      <c r="D228" s="263" t="e">
        <f t="shared" si="87"/>
        <v>#NUM!</v>
      </c>
      <c r="E228" s="264" t="e">
        <f t="shared" si="88"/>
        <v>#NUM!</v>
      </c>
      <c r="F228" s="265" t="e">
        <f t="shared" si="89"/>
        <v>#NUM!</v>
      </c>
      <c r="H228" s="40">
        <v>96</v>
      </c>
      <c r="I228" s="41">
        <f t="shared" si="107"/>
        <v>49188</v>
      </c>
      <c r="J228" s="262" t="e">
        <f t="shared" si="90"/>
        <v>#NUM!</v>
      </c>
      <c r="K228" s="263" t="e">
        <f t="shared" si="91"/>
        <v>#NUM!</v>
      </c>
      <c r="L228" s="270" t="e">
        <f t="shared" si="92"/>
        <v>#NUM!</v>
      </c>
      <c r="M228" s="265" t="e">
        <f t="shared" si="93"/>
        <v>#NUM!</v>
      </c>
      <c r="N228" s="9"/>
      <c r="O228" s="40">
        <v>96</v>
      </c>
      <c r="P228" s="41">
        <f t="shared" si="108"/>
        <v>49188</v>
      </c>
      <c r="Q228" s="262" t="e">
        <f t="shared" si="94"/>
        <v>#NUM!</v>
      </c>
      <c r="R228" s="263" t="e">
        <f t="shared" si="95"/>
        <v>#NUM!</v>
      </c>
      <c r="S228" s="270" t="e">
        <f t="shared" si="96"/>
        <v>#NUM!</v>
      </c>
      <c r="T228" s="265" t="e">
        <f t="shared" si="97"/>
        <v>#NUM!</v>
      </c>
      <c r="V228" s="40">
        <v>96</v>
      </c>
      <c r="W228" s="41">
        <v>48245</v>
      </c>
      <c r="X228" s="262" t="e">
        <f t="shared" si="98"/>
        <v>#NUM!</v>
      </c>
      <c r="Y228" s="263" t="e">
        <f t="shared" si="99"/>
        <v>#NUM!</v>
      </c>
      <c r="Z228" s="270" t="e">
        <f t="shared" si="100"/>
        <v>#NUM!</v>
      </c>
      <c r="AA228" s="265" t="e">
        <f t="shared" si="101"/>
        <v>#NUM!</v>
      </c>
      <c r="AC228" s="40">
        <v>96</v>
      </c>
      <c r="AD228" s="41">
        <f t="shared" si="109"/>
        <v>49188</v>
      </c>
      <c r="AE228" s="145" t="e">
        <f t="shared" si="102"/>
        <v>#VALUE!</v>
      </c>
      <c r="AF228" s="263" t="e">
        <f t="shared" si="103"/>
        <v>#VALUE!</v>
      </c>
      <c r="AG228" s="276" t="e">
        <f t="shared" si="104"/>
        <v>#VALUE!</v>
      </c>
      <c r="AH228" s="277" t="e">
        <f t="shared" si="105"/>
        <v>#VALUE!</v>
      </c>
    </row>
    <row r="229" spans="1:34" x14ac:dyDescent="0.45">
      <c r="A229" s="26">
        <v>97</v>
      </c>
      <c r="B229" s="52">
        <f t="shared" si="106"/>
        <v>49218</v>
      </c>
      <c r="C229" s="254" t="e">
        <f t="shared" si="86"/>
        <v>#NUM!</v>
      </c>
      <c r="D229" s="255" t="e">
        <f t="shared" si="87"/>
        <v>#NUM!</v>
      </c>
      <c r="E229" s="256" t="e">
        <f t="shared" si="88"/>
        <v>#NUM!</v>
      </c>
      <c r="F229" s="257" t="e">
        <f t="shared" si="89"/>
        <v>#NUM!</v>
      </c>
      <c r="H229" s="26">
        <v>97</v>
      </c>
      <c r="I229" s="27">
        <f t="shared" si="107"/>
        <v>49218</v>
      </c>
      <c r="J229" s="254" t="e">
        <f t="shared" si="90"/>
        <v>#NUM!</v>
      </c>
      <c r="K229" s="255" t="e">
        <f t="shared" si="91"/>
        <v>#NUM!</v>
      </c>
      <c r="L229" s="268" t="e">
        <f t="shared" si="92"/>
        <v>#NUM!</v>
      </c>
      <c r="M229" s="257" t="e">
        <f t="shared" si="93"/>
        <v>#NUM!</v>
      </c>
      <c r="N229" s="9"/>
      <c r="O229" s="26">
        <v>97</v>
      </c>
      <c r="P229" s="27">
        <f t="shared" si="108"/>
        <v>49218</v>
      </c>
      <c r="Q229" s="254" t="e">
        <f t="shared" si="94"/>
        <v>#NUM!</v>
      </c>
      <c r="R229" s="255" t="e">
        <f t="shared" si="95"/>
        <v>#NUM!</v>
      </c>
      <c r="S229" s="268" t="e">
        <f t="shared" si="96"/>
        <v>#NUM!</v>
      </c>
      <c r="T229" s="257" t="e">
        <f t="shared" si="97"/>
        <v>#NUM!</v>
      </c>
      <c r="V229" s="26">
        <v>97</v>
      </c>
      <c r="W229" s="27">
        <v>48274</v>
      </c>
      <c r="X229" s="254" t="e">
        <f t="shared" si="98"/>
        <v>#NUM!</v>
      </c>
      <c r="Y229" s="255" t="e">
        <f t="shared" si="99"/>
        <v>#NUM!</v>
      </c>
      <c r="Z229" s="268" t="e">
        <f t="shared" si="100"/>
        <v>#NUM!</v>
      </c>
      <c r="AA229" s="257" t="e">
        <f t="shared" si="101"/>
        <v>#NUM!</v>
      </c>
      <c r="AC229" s="26">
        <v>97</v>
      </c>
      <c r="AD229" s="27">
        <f t="shared" si="109"/>
        <v>49218</v>
      </c>
      <c r="AE229" s="137" t="e">
        <f t="shared" si="102"/>
        <v>#VALUE!</v>
      </c>
      <c r="AF229" s="255" t="e">
        <f t="shared" si="103"/>
        <v>#VALUE!</v>
      </c>
      <c r="AG229" s="272" t="e">
        <f t="shared" si="104"/>
        <v>#VALUE!</v>
      </c>
      <c r="AH229" s="273" t="e">
        <f t="shared" si="105"/>
        <v>#VALUE!</v>
      </c>
    </row>
    <row r="230" spans="1:34" x14ac:dyDescent="0.45">
      <c r="A230" s="33">
        <v>98</v>
      </c>
      <c r="B230" s="34">
        <f t="shared" si="106"/>
        <v>49249</v>
      </c>
      <c r="C230" s="258" t="e">
        <f t="shared" si="86"/>
        <v>#NUM!</v>
      </c>
      <c r="D230" s="259" t="e">
        <f t="shared" si="87"/>
        <v>#NUM!</v>
      </c>
      <c r="E230" s="260" t="e">
        <f t="shared" si="88"/>
        <v>#NUM!</v>
      </c>
      <c r="F230" s="261" t="e">
        <f t="shared" si="89"/>
        <v>#NUM!</v>
      </c>
      <c r="H230" s="33">
        <v>98</v>
      </c>
      <c r="I230" s="34">
        <f t="shared" si="107"/>
        <v>49249</v>
      </c>
      <c r="J230" s="258" t="e">
        <f t="shared" si="90"/>
        <v>#NUM!</v>
      </c>
      <c r="K230" s="259" t="e">
        <f t="shared" si="91"/>
        <v>#NUM!</v>
      </c>
      <c r="L230" s="269" t="e">
        <f t="shared" si="92"/>
        <v>#NUM!</v>
      </c>
      <c r="M230" s="261" t="e">
        <f t="shared" si="93"/>
        <v>#NUM!</v>
      </c>
      <c r="N230" s="9"/>
      <c r="O230" s="33">
        <v>98</v>
      </c>
      <c r="P230" s="34">
        <f t="shared" si="108"/>
        <v>49249</v>
      </c>
      <c r="Q230" s="258" t="e">
        <f t="shared" si="94"/>
        <v>#NUM!</v>
      </c>
      <c r="R230" s="259" t="e">
        <f t="shared" si="95"/>
        <v>#NUM!</v>
      </c>
      <c r="S230" s="269" t="e">
        <f t="shared" si="96"/>
        <v>#NUM!</v>
      </c>
      <c r="T230" s="261" t="e">
        <f t="shared" si="97"/>
        <v>#NUM!</v>
      </c>
      <c r="V230" s="33">
        <v>98</v>
      </c>
      <c r="W230" s="34">
        <v>48305</v>
      </c>
      <c r="X230" s="258" t="e">
        <f t="shared" si="98"/>
        <v>#NUM!</v>
      </c>
      <c r="Y230" s="259" t="e">
        <f t="shared" si="99"/>
        <v>#NUM!</v>
      </c>
      <c r="Z230" s="269" t="e">
        <f t="shared" si="100"/>
        <v>#NUM!</v>
      </c>
      <c r="AA230" s="261" t="e">
        <f t="shared" si="101"/>
        <v>#NUM!</v>
      </c>
      <c r="AC230" s="33">
        <v>98</v>
      </c>
      <c r="AD230" s="34">
        <f t="shared" si="109"/>
        <v>49249</v>
      </c>
      <c r="AE230" s="141" t="e">
        <f t="shared" si="102"/>
        <v>#VALUE!</v>
      </c>
      <c r="AF230" s="259" t="e">
        <f t="shared" si="103"/>
        <v>#VALUE!</v>
      </c>
      <c r="AG230" s="274" t="e">
        <f t="shared" si="104"/>
        <v>#VALUE!</v>
      </c>
      <c r="AH230" s="275" t="e">
        <f t="shared" si="105"/>
        <v>#VALUE!</v>
      </c>
    </row>
    <row r="231" spans="1:34" x14ac:dyDescent="0.45">
      <c r="A231" s="33">
        <v>99</v>
      </c>
      <c r="B231" s="34">
        <f t="shared" si="106"/>
        <v>49279</v>
      </c>
      <c r="C231" s="258" t="e">
        <f t="shared" si="86"/>
        <v>#NUM!</v>
      </c>
      <c r="D231" s="259" t="e">
        <f t="shared" si="87"/>
        <v>#NUM!</v>
      </c>
      <c r="E231" s="260" t="e">
        <f t="shared" si="88"/>
        <v>#NUM!</v>
      </c>
      <c r="F231" s="261" t="e">
        <f t="shared" si="89"/>
        <v>#NUM!</v>
      </c>
      <c r="H231" s="33">
        <v>99</v>
      </c>
      <c r="I231" s="34">
        <f t="shared" si="107"/>
        <v>49279</v>
      </c>
      <c r="J231" s="258" t="e">
        <f t="shared" si="90"/>
        <v>#NUM!</v>
      </c>
      <c r="K231" s="259" t="e">
        <f t="shared" si="91"/>
        <v>#NUM!</v>
      </c>
      <c r="L231" s="269" t="e">
        <f t="shared" si="92"/>
        <v>#NUM!</v>
      </c>
      <c r="M231" s="261" t="e">
        <f t="shared" si="93"/>
        <v>#NUM!</v>
      </c>
      <c r="N231" s="9"/>
      <c r="O231" s="33">
        <v>99</v>
      </c>
      <c r="P231" s="34">
        <f t="shared" si="108"/>
        <v>49279</v>
      </c>
      <c r="Q231" s="258" t="e">
        <f t="shared" si="94"/>
        <v>#NUM!</v>
      </c>
      <c r="R231" s="259" t="e">
        <f t="shared" si="95"/>
        <v>#NUM!</v>
      </c>
      <c r="S231" s="269" t="e">
        <f t="shared" si="96"/>
        <v>#NUM!</v>
      </c>
      <c r="T231" s="261" t="e">
        <f t="shared" si="97"/>
        <v>#NUM!</v>
      </c>
      <c r="V231" s="33">
        <v>99</v>
      </c>
      <c r="W231" s="34">
        <v>48335</v>
      </c>
      <c r="X231" s="258" t="e">
        <f t="shared" si="98"/>
        <v>#NUM!</v>
      </c>
      <c r="Y231" s="259" t="e">
        <f t="shared" si="99"/>
        <v>#NUM!</v>
      </c>
      <c r="Z231" s="269" t="e">
        <f t="shared" si="100"/>
        <v>#NUM!</v>
      </c>
      <c r="AA231" s="261" t="e">
        <f t="shared" si="101"/>
        <v>#NUM!</v>
      </c>
      <c r="AC231" s="33">
        <v>99</v>
      </c>
      <c r="AD231" s="34">
        <f t="shared" si="109"/>
        <v>49279</v>
      </c>
      <c r="AE231" s="141" t="e">
        <f t="shared" si="102"/>
        <v>#VALUE!</v>
      </c>
      <c r="AF231" s="259" t="e">
        <f t="shared" si="103"/>
        <v>#VALUE!</v>
      </c>
      <c r="AG231" s="274" t="e">
        <f t="shared" si="104"/>
        <v>#VALUE!</v>
      </c>
      <c r="AH231" s="275" t="e">
        <f t="shared" si="105"/>
        <v>#VALUE!</v>
      </c>
    </row>
    <row r="232" spans="1:34" x14ac:dyDescent="0.45">
      <c r="A232" s="33">
        <v>100</v>
      </c>
      <c r="B232" s="34">
        <f t="shared" si="106"/>
        <v>49310</v>
      </c>
      <c r="C232" s="258" t="e">
        <f t="shared" si="86"/>
        <v>#NUM!</v>
      </c>
      <c r="D232" s="259" t="e">
        <f t="shared" si="87"/>
        <v>#NUM!</v>
      </c>
      <c r="E232" s="260" t="e">
        <f t="shared" si="88"/>
        <v>#NUM!</v>
      </c>
      <c r="F232" s="261" t="e">
        <f t="shared" si="89"/>
        <v>#NUM!</v>
      </c>
      <c r="H232" s="33">
        <v>100</v>
      </c>
      <c r="I232" s="34">
        <f t="shared" si="107"/>
        <v>49310</v>
      </c>
      <c r="J232" s="258" t="e">
        <f t="shared" si="90"/>
        <v>#NUM!</v>
      </c>
      <c r="K232" s="259" t="e">
        <f t="shared" si="91"/>
        <v>#NUM!</v>
      </c>
      <c r="L232" s="269" t="e">
        <f t="shared" si="92"/>
        <v>#NUM!</v>
      </c>
      <c r="M232" s="261" t="e">
        <f t="shared" si="93"/>
        <v>#NUM!</v>
      </c>
      <c r="N232" s="9"/>
      <c r="O232" s="33">
        <v>100</v>
      </c>
      <c r="P232" s="34">
        <f t="shared" si="108"/>
        <v>49310</v>
      </c>
      <c r="Q232" s="258" t="e">
        <f t="shared" si="94"/>
        <v>#NUM!</v>
      </c>
      <c r="R232" s="259" t="e">
        <f t="shared" si="95"/>
        <v>#NUM!</v>
      </c>
      <c r="S232" s="269" t="e">
        <f t="shared" si="96"/>
        <v>#NUM!</v>
      </c>
      <c r="T232" s="261" t="e">
        <f t="shared" si="97"/>
        <v>#NUM!</v>
      </c>
      <c r="V232" s="33">
        <v>100</v>
      </c>
      <c r="W232" s="34">
        <v>48366</v>
      </c>
      <c r="X232" s="258" t="e">
        <f t="shared" si="98"/>
        <v>#NUM!</v>
      </c>
      <c r="Y232" s="259" t="e">
        <f t="shared" si="99"/>
        <v>#NUM!</v>
      </c>
      <c r="Z232" s="269" t="e">
        <f t="shared" si="100"/>
        <v>#NUM!</v>
      </c>
      <c r="AA232" s="261" t="e">
        <f t="shared" si="101"/>
        <v>#NUM!</v>
      </c>
      <c r="AC232" s="33">
        <v>100</v>
      </c>
      <c r="AD232" s="34">
        <f t="shared" si="109"/>
        <v>49310</v>
      </c>
      <c r="AE232" s="141" t="e">
        <f t="shared" si="102"/>
        <v>#VALUE!</v>
      </c>
      <c r="AF232" s="259" t="e">
        <f t="shared" si="103"/>
        <v>#VALUE!</v>
      </c>
      <c r="AG232" s="274" t="e">
        <f t="shared" si="104"/>
        <v>#VALUE!</v>
      </c>
      <c r="AH232" s="275" t="e">
        <f t="shared" si="105"/>
        <v>#VALUE!</v>
      </c>
    </row>
    <row r="233" spans="1:34" x14ac:dyDescent="0.45">
      <c r="A233" s="33">
        <v>101</v>
      </c>
      <c r="B233" s="34">
        <f t="shared" si="106"/>
        <v>49341</v>
      </c>
      <c r="C233" s="258" t="e">
        <f t="shared" si="86"/>
        <v>#NUM!</v>
      </c>
      <c r="D233" s="259" t="e">
        <f t="shared" si="87"/>
        <v>#NUM!</v>
      </c>
      <c r="E233" s="260" t="e">
        <f t="shared" si="88"/>
        <v>#NUM!</v>
      </c>
      <c r="F233" s="261" t="e">
        <f t="shared" si="89"/>
        <v>#NUM!</v>
      </c>
      <c r="H233" s="33">
        <v>101</v>
      </c>
      <c r="I233" s="34">
        <f t="shared" si="107"/>
        <v>49341</v>
      </c>
      <c r="J233" s="258" t="e">
        <f t="shared" si="90"/>
        <v>#NUM!</v>
      </c>
      <c r="K233" s="259" t="e">
        <f t="shared" si="91"/>
        <v>#NUM!</v>
      </c>
      <c r="L233" s="269" t="e">
        <f t="shared" si="92"/>
        <v>#NUM!</v>
      </c>
      <c r="M233" s="261" t="e">
        <f t="shared" si="93"/>
        <v>#NUM!</v>
      </c>
      <c r="N233" s="9"/>
      <c r="O233" s="33">
        <v>101</v>
      </c>
      <c r="P233" s="34">
        <f t="shared" si="108"/>
        <v>49341</v>
      </c>
      <c r="Q233" s="258" t="e">
        <f t="shared" si="94"/>
        <v>#NUM!</v>
      </c>
      <c r="R233" s="259" t="e">
        <f t="shared" si="95"/>
        <v>#NUM!</v>
      </c>
      <c r="S233" s="269" t="e">
        <f t="shared" si="96"/>
        <v>#NUM!</v>
      </c>
      <c r="T233" s="261" t="e">
        <f t="shared" si="97"/>
        <v>#NUM!</v>
      </c>
      <c r="V233" s="33">
        <v>101</v>
      </c>
      <c r="W233" s="34">
        <v>48396</v>
      </c>
      <c r="X233" s="258" t="e">
        <f t="shared" si="98"/>
        <v>#NUM!</v>
      </c>
      <c r="Y233" s="259" t="e">
        <f t="shared" si="99"/>
        <v>#NUM!</v>
      </c>
      <c r="Z233" s="269" t="e">
        <f t="shared" si="100"/>
        <v>#NUM!</v>
      </c>
      <c r="AA233" s="261" t="e">
        <f t="shared" si="101"/>
        <v>#NUM!</v>
      </c>
      <c r="AC233" s="33">
        <v>101</v>
      </c>
      <c r="AD233" s="34">
        <f t="shared" si="109"/>
        <v>49341</v>
      </c>
      <c r="AE233" s="141" t="e">
        <f t="shared" si="102"/>
        <v>#VALUE!</v>
      </c>
      <c r="AF233" s="259" t="e">
        <f t="shared" si="103"/>
        <v>#VALUE!</v>
      </c>
      <c r="AG233" s="274" t="e">
        <f t="shared" si="104"/>
        <v>#VALUE!</v>
      </c>
      <c r="AH233" s="275" t="e">
        <f t="shared" si="105"/>
        <v>#VALUE!</v>
      </c>
    </row>
    <row r="234" spans="1:34" x14ac:dyDescent="0.45">
      <c r="A234" s="33">
        <v>102</v>
      </c>
      <c r="B234" s="34">
        <f t="shared" si="106"/>
        <v>49369</v>
      </c>
      <c r="C234" s="258" t="e">
        <f t="shared" si="86"/>
        <v>#NUM!</v>
      </c>
      <c r="D234" s="259" t="e">
        <f t="shared" si="87"/>
        <v>#NUM!</v>
      </c>
      <c r="E234" s="260" t="e">
        <f t="shared" si="88"/>
        <v>#NUM!</v>
      </c>
      <c r="F234" s="261" t="e">
        <f t="shared" si="89"/>
        <v>#NUM!</v>
      </c>
      <c r="H234" s="33">
        <v>102</v>
      </c>
      <c r="I234" s="34">
        <f t="shared" si="107"/>
        <v>49369</v>
      </c>
      <c r="J234" s="258" t="e">
        <f t="shared" si="90"/>
        <v>#NUM!</v>
      </c>
      <c r="K234" s="259" t="e">
        <f t="shared" si="91"/>
        <v>#NUM!</v>
      </c>
      <c r="L234" s="269" t="e">
        <f t="shared" si="92"/>
        <v>#NUM!</v>
      </c>
      <c r="M234" s="261" t="e">
        <f t="shared" si="93"/>
        <v>#NUM!</v>
      </c>
      <c r="N234" s="9"/>
      <c r="O234" s="33">
        <v>102</v>
      </c>
      <c r="P234" s="34">
        <f t="shared" si="108"/>
        <v>49369</v>
      </c>
      <c r="Q234" s="258" t="e">
        <f t="shared" si="94"/>
        <v>#NUM!</v>
      </c>
      <c r="R234" s="259" t="e">
        <f t="shared" si="95"/>
        <v>#NUM!</v>
      </c>
      <c r="S234" s="269" t="e">
        <f t="shared" si="96"/>
        <v>#NUM!</v>
      </c>
      <c r="T234" s="261" t="e">
        <f t="shared" si="97"/>
        <v>#NUM!</v>
      </c>
      <c r="V234" s="33">
        <v>102</v>
      </c>
      <c r="W234" s="34">
        <v>48427</v>
      </c>
      <c r="X234" s="258" t="e">
        <f t="shared" si="98"/>
        <v>#NUM!</v>
      </c>
      <c r="Y234" s="259" t="e">
        <f t="shared" si="99"/>
        <v>#NUM!</v>
      </c>
      <c r="Z234" s="269" t="e">
        <f t="shared" si="100"/>
        <v>#NUM!</v>
      </c>
      <c r="AA234" s="261" t="e">
        <f t="shared" si="101"/>
        <v>#NUM!</v>
      </c>
      <c r="AC234" s="33">
        <v>102</v>
      </c>
      <c r="AD234" s="34">
        <f t="shared" si="109"/>
        <v>49369</v>
      </c>
      <c r="AE234" s="141" t="e">
        <f t="shared" si="102"/>
        <v>#VALUE!</v>
      </c>
      <c r="AF234" s="259" t="e">
        <f t="shared" si="103"/>
        <v>#VALUE!</v>
      </c>
      <c r="AG234" s="274" t="e">
        <f t="shared" si="104"/>
        <v>#VALUE!</v>
      </c>
      <c r="AH234" s="275" t="e">
        <f t="shared" si="105"/>
        <v>#VALUE!</v>
      </c>
    </row>
    <row r="235" spans="1:34" x14ac:dyDescent="0.45">
      <c r="A235" s="33">
        <v>103</v>
      </c>
      <c r="B235" s="34">
        <f t="shared" si="106"/>
        <v>49400</v>
      </c>
      <c r="C235" s="258" t="e">
        <f t="shared" si="86"/>
        <v>#NUM!</v>
      </c>
      <c r="D235" s="259" t="e">
        <f t="shared" si="87"/>
        <v>#NUM!</v>
      </c>
      <c r="E235" s="260" t="e">
        <f t="shared" si="88"/>
        <v>#NUM!</v>
      </c>
      <c r="F235" s="261" t="e">
        <f t="shared" si="89"/>
        <v>#NUM!</v>
      </c>
      <c r="H235" s="33">
        <v>103</v>
      </c>
      <c r="I235" s="34">
        <f t="shared" si="107"/>
        <v>49400</v>
      </c>
      <c r="J235" s="258" t="e">
        <f t="shared" si="90"/>
        <v>#NUM!</v>
      </c>
      <c r="K235" s="259" t="e">
        <f t="shared" si="91"/>
        <v>#NUM!</v>
      </c>
      <c r="L235" s="269" t="e">
        <f t="shared" si="92"/>
        <v>#NUM!</v>
      </c>
      <c r="M235" s="261" t="e">
        <f t="shared" si="93"/>
        <v>#NUM!</v>
      </c>
      <c r="N235" s="9"/>
      <c r="O235" s="33">
        <v>103</v>
      </c>
      <c r="P235" s="34">
        <f t="shared" si="108"/>
        <v>49400</v>
      </c>
      <c r="Q235" s="258" t="e">
        <f t="shared" si="94"/>
        <v>#NUM!</v>
      </c>
      <c r="R235" s="259" t="e">
        <f t="shared" si="95"/>
        <v>#NUM!</v>
      </c>
      <c r="S235" s="269" t="e">
        <f t="shared" si="96"/>
        <v>#NUM!</v>
      </c>
      <c r="T235" s="261" t="e">
        <f t="shared" si="97"/>
        <v>#NUM!</v>
      </c>
      <c r="V235" s="33">
        <v>103</v>
      </c>
      <c r="W235" s="34">
        <v>48458</v>
      </c>
      <c r="X235" s="258" t="e">
        <f t="shared" si="98"/>
        <v>#NUM!</v>
      </c>
      <c r="Y235" s="259" t="e">
        <f t="shared" si="99"/>
        <v>#NUM!</v>
      </c>
      <c r="Z235" s="269" t="e">
        <f t="shared" si="100"/>
        <v>#NUM!</v>
      </c>
      <c r="AA235" s="261" t="e">
        <f t="shared" si="101"/>
        <v>#NUM!</v>
      </c>
      <c r="AC235" s="33">
        <v>103</v>
      </c>
      <c r="AD235" s="34">
        <f t="shared" si="109"/>
        <v>49400</v>
      </c>
      <c r="AE235" s="141" t="e">
        <f t="shared" si="102"/>
        <v>#VALUE!</v>
      </c>
      <c r="AF235" s="259" t="e">
        <f t="shared" si="103"/>
        <v>#VALUE!</v>
      </c>
      <c r="AG235" s="274" t="e">
        <f t="shared" si="104"/>
        <v>#VALUE!</v>
      </c>
      <c r="AH235" s="275" t="e">
        <f t="shared" si="105"/>
        <v>#VALUE!</v>
      </c>
    </row>
    <row r="236" spans="1:34" x14ac:dyDescent="0.45">
      <c r="A236" s="33">
        <v>104</v>
      </c>
      <c r="B236" s="34">
        <f t="shared" si="106"/>
        <v>49430</v>
      </c>
      <c r="C236" s="258" t="e">
        <f t="shared" si="86"/>
        <v>#NUM!</v>
      </c>
      <c r="D236" s="259" t="e">
        <f t="shared" si="87"/>
        <v>#NUM!</v>
      </c>
      <c r="E236" s="260" t="e">
        <f t="shared" si="88"/>
        <v>#NUM!</v>
      </c>
      <c r="F236" s="261" t="e">
        <f t="shared" si="89"/>
        <v>#NUM!</v>
      </c>
      <c r="H236" s="33">
        <v>104</v>
      </c>
      <c r="I236" s="34">
        <f t="shared" si="107"/>
        <v>49430</v>
      </c>
      <c r="J236" s="258" t="e">
        <f t="shared" si="90"/>
        <v>#NUM!</v>
      </c>
      <c r="K236" s="259" t="e">
        <f t="shared" si="91"/>
        <v>#NUM!</v>
      </c>
      <c r="L236" s="269" t="e">
        <f t="shared" si="92"/>
        <v>#NUM!</v>
      </c>
      <c r="M236" s="261" t="e">
        <f t="shared" si="93"/>
        <v>#NUM!</v>
      </c>
      <c r="N236" s="9"/>
      <c r="O236" s="33">
        <v>104</v>
      </c>
      <c r="P236" s="34">
        <f t="shared" si="108"/>
        <v>49430</v>
      </c>
      <c r="Q236" s="258" t="e">
        <f t="shared" si="94"/>
        <v>#NUM!</v>
      </c>
      <c r="R236" s="259" t="e">
        <f t="shared" si="95"/>
        <v>#NUM!</v>
      </c>
      <c r="S236" s="269" t="e">
        <f t="shared" si="96"/>
        <v>#NUM!</v>
      </c>
      <c r="T236" s="261" t="e">
        <f t="shared" si="97"/>
        <v>#NUM!</v>
      </c>
      <c r="V236" s="33">
        <v>104</v>
      </c>
      <c r="W236" s="34">
        <v>48488</v>
      </c>
      <c r="X236" s="258" t="e">
        <f t="shared" si="98"/>
        <v>#NUM!</v>
      </c>
      <c r="Y236" s="259" t="e">
        <f t="shared" si="99"/>
        <v>#NUM!</v>
      </c>
      <c r="Z236" s="269" t="e">
        <f t="shared" si="100"/>
        <v>#NUM!</v>
      </c>
      <c r="AA236" s="261" t="e">
        <f t="shared" si="101"/>
        <v>#NUM!</v>
      </c>
      <c r="AC236" s="33">
        <v>104</v>
      </c>
      <c r="AD236" s="34">
        <f t="shared" si="109"/>
        <v>49430</v>
      </c>
      <c r="AE236" s="141" t="e">
        <f t="shared" si="102"/>
        <v>#VALUE!</v>
      </c>
      <c r="AF236" s="259" t="e">
        <f t="shared" si="103"/>
        <v>#VALUE!</v>
      </c>
      <c r="AG236" s="274" t="e">
        <f t="shared" si="104"/>
        <v>#VALUE!</v>
      </c>
      <c r="AH236" s="275" t="e">
        <f t="shared" si="105"/>
        <v>#VALUE!</v>
      </c>
    </row>
    <row r="237" spans="1:34" x14ac:dyDescent="0.45">
      <c r="A237" s="33">
        <v>105</v>
      </c>
      <c r="B237" s="34">
        <f t="shared" si="106"/>
        <v>49461</v>
      </c>
      <c r="C237" s="258" t="e">
        <f t="shared" si="86"/>
        <v>#NUM!</v>
      </c>
      <c r="D237" s="259" t="e">
        <f t="shared" si="87"/>
        <v>#NUM!</v>
      </c>
      <c r="E237" s="260" t="e">
        <f t="shared" si="88"/>
        <v>#NUM!</v>
      </c>
      <c r="F237" s="261" t="e">
        <f t="shared" si="89"/>
        <v>#NUM!</v>
      </c>
      <c r="H237" s="33">
        <v>105</v>
      </c>
      <c r="I237" s="34">
        <f t="shared" si="107"/>
        <v>49461</v>
      </c>
      <c r="J237" s="258" t="e">
        <f t="shared" si="90"/>
        <v>#NUM!</v>
      </c>
      <c r="K237" s="259" t="e">
        <f t="shared" si="91"/>
        <v>#NUM!</v>
      </c>
      <c r="L237" s="269" t="e">
        <f t="shared" si="92"/>
        <v>#NUM!</v>
      </c>
      <c r="M237" s="261" t="e">
        <f t="shared" si="93"/>
        <v>#NUM!</v>
      </c>
      <c r="N237" s="9"/>
      <c r="O237" s="33">
        <v>105</v>
      </c>
      <c r="P237" s="34">
        <f t="shared" si="108"/>
        <v>49461</v>
      </c>
      <c r="Q237" s="258" t="e">
        <f t="shared" si="94"/>
        <v>#NUM!</v>
      </c>
      <c r="R237" s="259" t="e">
        <f t="shared" si="95"/>
        <v>#NUM!</v>
      </c>
      <c r="S237" s="269" t="e">
        <f t="shared" si="96"/>
        <v>#NUM!</v>
      </c>
      <c r="T237" s="261" t="e">
        <f t="shared" si="97"/>
        <v>#NUM!</v>
      </c>
      <c r="V237" s="33">
        <v>105</v>
      </c>
      <c r="W237" s="34">
        <v>48519</v>
      </c>
      <c r="X237" s="258" t="e">
        <f t="shared" si="98"/>
        <v>#NUM!</v>
      </c>
      <c r="Y237" s="259" t="e">
        <f t="shared" si="99"/>
        <v>#NUM!</v>
      </c>
      <c r="Z237" s="269" t="e">
        <f t="shared" si="100"/>
        <v>#NUM!</v>
      </c>
      <c r="AA237" s="261" t="e">
        <f t="shared" si="101"/>
        <v>#NUM!</v>
      </c>
      <c r="AC237" s="33">
        <v>105</v>
      </c>
      <c r="AD237" s="34">
        <f t="shared" si="109"/>
        <v>49461</v>
      </c>
      <c r="AE237" s="141" t="e">
        <f t="shared" si="102"/>
        <v>#VALUE!</v>
      </c>
      <c r="AF237" s="259" t="e">
        <f t="shared" si="103"/>
        <v>#VALUE!</v>
      </c>
      <c r="AG237" s="274" t="e">
        <f t="shared" si="104"/>
        <v>#VALUE!</v>
      </c>
      <c r="AH237" s="275" t="e">
        <f t="shared" si="105"/>
        <v>#VALUE!</v>
      </c>
    </row>
    <row r="238" spans="1:34" x14ac:dyDescent="0.45">
      <c r="A238" s="33">
        <v>106</v>
      </c>
      <c r="B238" s="34">
        <f t="shared" si="106"/>
        <v>49491</v>
      </c>
      <c r="C238" s="258" t="e">
        <f t="shared" si="86"/>
        <v>#NUM!</v>
      </c>
      <c r="D238" s="259" t="e">
        <f t="shared" si="87"/>
        <v>#NUM!</v>
      </c>
      <c r="E238" s="260" t="e">
        <f t="shared" si="88"/>
        <v>#NUM!</v>
      </c>
      <c r="F238" s="261" t="e">
        <f t="shared" si="89"/>
        <v>#NUM!</v>
      </c>
      <c r="H238" s="33">
        <v>106</v>
      </c>
      <c r="I238" s="34">
        <f t="shared" si="107"/>
        <v>49491</v>
      </c>
      <c r="J238" s="258" t="e">
        <f t="shared" si="90"/>
        <v>#NUM!</v>
      </c>
      <c r="K238" s="259" t="e">
        <f t="shared" si="91"/>
        <v>#NUM!</v>
      </c>
      <c r="L238" s="269" t="e">
        <f t="shared" si="92"/>
        <v>#NUM!</v>
      </c>
      <c r="M238" s="261" t="e">
        <f t="shared" si="93"/>
        <v>#NUM!</v>
      </c>
      <c r="N238" s="9"/>
      <c r="O238" s="33">
        <v>106</v>
      </c>
      <c r="P238" s="34">
        <f t="shared" si="108"/>
        <v>49491</v>
      </c>
      <c r="Q238" s="258" t="e">
        <f t="shared" si="94"/>
        <v>#NUM!</v>
      </c>
      <c r="R238" s="259" t="e">
        <f t="shared" si="95"/>
        <v>#NUM!</v>
      </c>
      <c r="S238" s="269" t="e">
        <f t="shared" si="96"/>
        <v>#NUM!</v>
      </c>
      <c r="T238" s="261" t="e">
        <f t="shared" si="97"/>
        <v>#NUM!</v>
      </c>
      <c r="V238" s="33">
        <v>106</v>
      </c>
      <c r="W238" s="34">
        <v>48549</v>
      </c>
      <c r="X238" s="258" t="e">
        <f t="shared" si="98"/>
        <v>#NUM!</v>
      </c>
      <c r="Y238" s="259" t="e">
        <f t="shared" si="99"/>
        <v>#NUM!</v>
      </c>
      <c r="Z238" s="269" t="e">
        <f t="shared" si="100"/>
        <v>#NUM!</v>
      </c>
      <c r="AA238" s="261" t="e">
        <f t="shared" si="101"/>
        <v>#NUM!</v>
      </c>
      <c r="AC238" s="33">
        <v>106</v>
      </c>
      <c r="AD238" s="34">
        <f t="shared" si="109"/>
        <v>49491</v>
      </c>
      <c r="AE238" s="141" t="e">
        <f t="shared" si="102"/>
        <v>#VALUE!</v>
      </c>
      <c r="AF238" s="259" t="e">
        <f t="shared" si="103"/>
        <v>#VALUE!</v>
      </c>
      <c r="AG238" s="274" t="e">
        <f t="shared" si="104"/>
        <v>#VALUE!</v>
      </c>
      <c r="AH238" s="275" t="e">
        <f t="shared" si="105"/>
        <v>#VALUE!</v>
      </c>
    </row>
    <row r="239" spans="1:34" x14ac:dyDescent="0.45">
      <c r="A239" s="33">
        <v>107</v>
      </c>
      <c r="B239" s="34">
        <f t="shared" si="106"/>
        <v>49522</v>
      </c>
      <c r="C239" s="258" t="e">
        <f t="shared" si="86"/>
        <v>#NUM!</v>
      </c>
      <c r="D239" s="259" t="e">
        <f t="shared" si="87"/>
        <v>#NUM!</v>
      </c>
      <c r="E239" s="260" t="e">
        <f t="shared" si="88"/>
        <v>#NUM!</v>
      </c>
      <c r="F239" s="261" t="e">
        <f t="shared" si="89"/>
        <v>#NUM!</v>
      </c>
      <c r="H239" s="33">
        <v>107</v>
      </c>
      <c r="I239" s="34">
        <f t="shared" si="107"/>
        <v>49522</v>
      </c>
      <c r="J239" s="258" t="e">
        <f t="shared" si="90"/>
        <v>#NUM!</v>
      </c>
      <c r="K239" s="259" t="e">
        <f t="shared" si="91"/>
        <v>#NUM!</v>
      </c>
      <c r="L239" s="269" t="e">
        <f t="shared" si="92"/>
        <v>#NUM!</v>
      </c>
      <c r="M239" s="261" t="e">
        <f t="shared" si="93"/>
        <v>#NUM!</v>
      </c>
      <c r="N239" s="9"/>
      <c r="O239" s="33">
        <v>107</v>
      </c>
      <c r="P239" s="34">
        <f t="shared" si="108"/>
        <v>49522</v>
      </c>
      <c r="Q239" s="258" t="e">
        <f t="shared" si="94"/>
        <v>#NUM!</v>
      </c>
      <c r="R239" s="259" t="e">
        <f t="shared" si="95"/>
        <v>#NUM!</v>
      </c>
      <c r="S239" s="269" t="e">
        <f t="shared" si="96"/>
        <v>#NUM!</v>
      </c>
      <c r="T239" s="261" t="e">
        <f t="shared" si="97"/>
        <v>#NUM!</v>
      </c>
      <c r="V239" s="33">
        <v>107</v>
      </c>
      <c r="W239" s="34">
        <v>48580</v>
      </c>
      <c r="X239" s="258" t="e">
        <f t="shared" si="98"/>
        <v>#NUM!</v>
      </c>
      <c r="Y239" s="259" t="e">
        <f t="shared" si="99"/>
        <v>#NUM!</v>
      </c>
      <c r="Z239" s="269" t="e">
        <f t="shared" si="100"/>
        <v>#NUM!</v>
      </c>
      <c r="AA239" s="261" t="e">
        <f t="shared" si="101"/>
        <v>#NUM!</v>
      </c>
      <c r="AC239" s="33">
        <v>107</v>
      </c>
      <c r="AD239" s="34">
        <f t="shared" si="109"/>
        <v>49522</v>
      </c>
      <c r="AE239" s="141" t="e">
        <f t="shared" si="102"/>
        <v>#VALUE!</v>
      </c>
      <c r="AF239" s="259" t="e">
        <f t="shared" si="103"/>
        <v>#VALUE!</v>
      </c>
      <c r="AG239" s="274" t="e">
        <f t="shared" si="104"/>
        <v>#VALUE!</v>
      </c>
      <c r="AH239" s="275" t="e">
        <f t="shared" si="105"/>
        <v>#VALUE!</v>
      </c>
    </row>
    <row r="240" spans="1:34" ht="14.65" thickBot="1" x14ac:dyDescent="0.5">
      <c r="A240" s="40">
        <v>108</v>
      </c>
      <c r="B240" s="267">
        <f t="shared" si="106"/>
        <v>49553</v>
      </c>
      <c r="C240" s="262" t="e">
        <f t="shared" si="86"/>
        <v>#NUM!</v>
      </c>
      <c r="D240" s="263" t="e">
        <f t="shared" si="87"/>
        <v>#NUM!</v>
      </c>
      <c r="E240" s="264" t="e">
        <f t="shared" si="88"/>
        <v>#NUM!</v>
      </c>
      <c r="F240" s="265" t="e">
        <f t="shared" si="89"/>
        <v>#NUM!</v>
      </c>
      <c r="H240" s="40">
        <v>108</v>
      </c>
      <c r="I240" s="41">
        <f t="shared" si="107"/>
        <v>49553</v>
      </c>
      <c r="J240" s="262" t="e">
        <f t="shared" si="90"/>
        <v>#NUM!</v>
      </c>
      <c r="K240" s="263" t="e">
        <f t="shared" si="91"/>
        <v>#NUM!</v>
      </c>
      <c r="L240" s="270" t="e">
        <f t="shared" si="92"/>
        <v>#NUM!</v>
      </c>
      <c r="M240" s="265" t="e">
        <f t="shared" si="93"/>
        <v>#NUM!</v>
      </c>
      <c r="N240" s="9"/>
      <c r="O240" s="40">
        <v>108</v>
      </c>
      <c r="P240" s="41">
        <f t="shared" si="108"/>
        <v>49553</v>
      </c>
      <c r="Q240" s="262" t="e">
        <f t="shared" si="94"/>
        <v>#NUM!</v>
      </c>
      <c r="R240" s="263" t="e">
        <f t="shared" si="95"/>
        <v>#NUM!</v>
      </c>
      <c r="S240" s="270" t="e">
        <f t="shared" si="96"/>
        <v>#NUM!</v>
      </c>
      <c r="T240" s="265" t="e">
        <f t="shared" si="97"/>
        <v>#NUM!</v>
      </c>
      <c r="V240" s="40">
        <v>108</v>
      </c>
      <c r="W240" s="41">
        <v>48611</v>
      </c>
      <c r="X240" s="262" t="e">
        <f t="shared" si="98"/>
        <v>#NUM!</v>
      </c>
      <c r="Y240" s="263" t="e">
        <f t="shared" si="99"/>
        <v>#NUM!</v>
      </c>
      <c r="Z240" s="270" t="e">
        <f t="shared" si="100"/>
        <v>#NUM!</v>
      </c>
      <c r="AA240" s="265" t="e">
        <f t="shared" si="101"/>
        <v>#NUM!</v>
      </c>
      <c r="AC240" s="40">
        <v>108</v>
      </c>
      <c r="AD240" s="41">
        <f t="shared" si="109"/>
        <v>49553</v>
      </c>
      <c r="AE240" s="145" t="e">
        <f t="shared" si="102"/>
        <v>#VALUE!</v>
      </c>
      <c r="AF240" s="263" t="e">
        <f t="shared" si="103"/>
        <v>#VALUE!</v>
      </c>
      <c r="AG240" s="276" t="e">
        <f t="shared" si="104"/>
        <v>#VALUE!</v>
      </c>
      <c r="AH240" s="277" t="e">
        <f t="shared" si="105"/>
        <v>#VALUE!</v>
      </c>
    </row>
    <row r="241" spans="1:34" x14ac:dyDescent="0.45">
      <c r="A241" s="26">
        <v>109</v>
      </c>
      <c r="B241" s="52">
        <f t="shared" si="106"/>
        <v>49583</v>
      </c>
      <c r="C241" s="254" t="e">
        <f t="shared" si="86"/>
        <v>#NUM!</v>
      </c>
      <c r="D241" s="255" t="e">
        <f t="shared" si="87"/>
        <v>#NUM!</v>
      </c>
      <c r="E241" s="256" t="e">
        <f t="shared" si="88"/>
        <v>#NUM!</v>
      </c>
      <c r="F241" s="257" t="e">
        <f t="shared" si="89"/>
        <v>#NUM!</v>
      </c>
      <c r="H241" s="26">
        <v>109</v>
      </c>
      <c r="I241" s="27">
        <f t="shared" si="107"/>
        <v>49583</v>
      </c>
      <c r="J241" s="254" t="e">
        <f t="shared" si="90"/>
        <v>#NUM!</v>
      </c>
      <c r="K241" s="255" t="e">
        <f t="shared" si="91"/>
        <v>#NUM!</v>
      </c>
      <c r="L241" s="268" t="e">
        <f t="shared" si="92"/>
        <v>#NUM!</v>
      </c>
      <c r="M241" s="257" t="e">
        <f t="shared" si="93"/>
        <v>#NUM!</v>
      </c>
      <c r="N241" s="9"/>
      <c r="O241" s="26">
        <v>109</v>
      </c>
      <c r="P241" s="27">
        <f t="shared" si="108"/>
        <v>49583</v>
      </c>
      <c r="Q241" s="254" t="e">
        <f t="shared" si="94"/>
        <v>#NUM!</v>
      </c>
      <c r="R241" s="255" t="e">
        <f t="shared" si="95"/>
        <v>#NUM!</v>
      </c>
      <c r="S241" s="268" t="e">
        <f t="shared" si="96"/>
        <v>#NUM!</v>
      </c>
      <c r="T241" s="257" t="e">
        <f t="shared" si="97"/>
        <v>#NUM!</v>
      </c>
      <c r="V241" s="26">
        <v>109</v>
      </c>
      <c r="W241" s="27">
        <v>48639</v>
      </c>
      <c r="X241" s="254" t="e">
        <f t="shared" si="98"/>
        <v>#NUM!</v>
      </c>
      <c r="Y241" s="255" t="e">
        <f t="shared" si="99"/>
        <v>#NUM!</v>
      </c>
      <c r="Z241" s="268" t="e">
        <f t="shared" si="100"/>
        <v>#NUM!</v>
      </c>
      <c r="AA241" s="257" t="e">
        <f t="shared" si="101"/>
        <v>#NUM!</v>
      </c>
      <c r="AC241" s="26">
        <v>109</v>
      </c>
      <c r="AD241" s="27">
        <f t="shared" si="109"/>
        <v>49583</v>
      </c>
      <c r="AE241" s="137" t="e">
        <f t="shared" si="102"/>
        <v>#VALUE!</v>
      </c>
      <c r="AF241" s="255" t="e">
        <f t="shared" si="103"/>
        <v>#VALUE!</v>
      </c>
      <c r="AG241" s="272" t="e">
        <f t="shared" si="104"/>
        <v>#VALUE!</v>
      </c>
      <c r="AH241" s="273" t="e">
        <f t="shared" si="105"/>
        <v>#VALUE!</v>
      </c>
    </row>
    <row r="242" spans="1:34" x14ac:dyDescent="0.45">
      <c r="A242" s="33">
        <v>110</v>
      </c>
      <c r="B242" s="34">
        <f t="shared" si="106"/>
        <v>49614</v>
      </c>
      <c r="C242" s="258" t="e">
        <f t="shared" si="86"/>
        <v>#NUM!</v>
      </c>
      <c r="D242" s="259" t="e">
        <f t="shared" si="87"/>
        <v>#NUM!</v>
      </c>
      <c r="E242" s="260" t="e">
        <f t="shared" si="88"/>
        <v>#NUM!</v>
      </c>
      <c r="F242" s="261" t="e">
        <f t="shared" si="89"/>
        <v>#NUM!</v>
      </c>
      <c r="H242" s="33">
        <v>110</v>
      </c>
      <c r="I242" s="34">
        <f t="shared" si="107"/>
        <v>49614</v>
      </c>
      <c r="J242" s="258" t="e">
        <f t="shared" si="90"/>
        <v>#NUM!</v>
      </c>
      <c r="K242" s="259" t="e">
        <f t="shared" si="91"/>
        <v>#NUM!</v>
      </c>
      <c r="L242" s="269" t="e">
        <f t="shared" si="92"/>
        <v>#NUM!</v>
      </c>
      <c r="M242" s="261" t="e">
        <f t="shared" si="93"/>
        <v>#NUM!</v>
      </c>
      <c r="N242" s="9"/>
      <c r="O242" s="33">
        <v>110</v>
      </c>
      <c r="P242" s="34">
        <f t="shared" si="108"/>
        <v>49614</v>
      </c>
      <c r="Q242" s="258" t="e">
        <f t="shared" si="94"/>
        <v>#NUM!</v>
      </c>
      <c r="R242" s="259" t="e">
        <f t="shared" si="95"/>
        <v>#NUM!</v>
      </c>
      <c r="S242" s="269" t="e">
        <f t="shared" si="96"/>
        <v>#NUM!</v>
      </c>
      <c r="T242" s="261" t="e">
        <f t="shared" si="97"/>
        <v>#NUM!</v>
      </c>
      <c r="V242" s="33">
        <v>110</v>
      </c>
      <c r="W242" s="34">
        <v>48670</v>
      </c>
      <c r="X242" s="258" t="e">
        <f t="shared" si="98"/>
        <v>#NUM!</v>
      </c>
      <c r="Y242" s="259" t="e">
        <f t="shared" si="99"/>
        <v>#NUM!</v>
      </c>
      <c r="Z242" s="269" t="e">
        <f t="shared" si="100"/>
        <v>#NUM!</v>
      </c>
      <c r="AA242" s="261" t="e">
        <f t="shared" si="101"/>
        <v>#NUM!</v>
      </c>
      <c r="AC242" s="33">
        <v>110</v>
      </c>
      <c r="AD242" s="34">
        <f t="shared" si="109"/>
        <v>49614</v>
      </c>
      <c r="AE242" s="141" t="e">
        <f t="shared" si="102"/>
        <v>#VALUE!</v>
      </c>
      <c r="AF242" s="259" t="e">
        <f t="shared" si="103"/>
        <v>#VALUE!</v>
      </c>
      <c r="AG242" s="274" t="e">
        <f t="shared" si="104"/>
        <v>#VALUE!</v>
      </c>
      <c r="AH242" s="275" t="e">
        <f t="shared" si="105"/>
        <v>#VALUE!</v>
      </c>
    </row>
    <row r="243" spans="1:34" x14ac:dyDescent="0.45">
      <c r="A243" s="33">
        <v>111</v>
      </c>
      <c r="B243" s="34">
        <f t="shared" si="106"/>
        <v>49644</v>
      </c>
      <c r="C243" s="258" t="e">
        <f t="shared" si="86"/>
        <v>#NUM!</v>
      </c>
      <c r="D243" s="259" t="e">
        <f t="shared" si="87"/>
        <v>#NUM!</v>
      </c>
      <c r="E243" s="260" t="e">
        <f t="shared" si="88"/>
        <v>#NUM!</v>
      </c>
      <c r="F243" s="261" t="e">
        <f t="shared" si="89"/>
        <v>#NUM!</v>
      </c>
      <c r="H243" s="33">
        <v>111</v>
      </c>
      <c r="I243" s="34">
        <f t="shared" si="107"/>
        <v>49644</v>
      </c>
      <c r="J243" s="258" t="e">
        <f t="shared" si="90"/>
        <v>#NUM!</v>
      </c>
      <c r="K243" s="259" t="e">
        <f t="shared" si="91"/>
        <v>#NUM!</v>
      </c>
      <c r="L243" s="269" t="e">
        <f t="shared" si="92"/>
        <v>#NUM!</v>
      </c>
      <c r="M243" s="261" t="e">
        <f t="shared" si="93"/>
        <v>#NUM!</v>
      </c>
      <c r="N243" s="9"/>
      <c r="O243" s="33">
        <v>111</v>
      </c>
      <c r="P243" s="34">
        <f t="shared" si="108"/>
        <v>49644</v>
      </c>
      <c r="Q243" s="258" t="e">
        <f t="shared" si="94"/>
        <v>#NUM!</v>
      </c>
      <c r="R243" s="259" t="e">
        <f t="shared" si="95"/>
        <v>#NUM!</v>
      </c>
      <c r="S243" s="269" t="e">
        <f t="shared" si="96"/>
        <v>#NUM!</v>
      </c>
      <c r="T243" s="261" t="e">
        <f t="shared" si="97"/>
        <v>#NUM!</v>
      </c>
      <c r="V243" s="33">
        <v>111</v>
      </c>
      <c r="W243" s="34">
        <v>48700</v>
      </c>
      <c r="X243" s="258" t="e">
        <f t="shared" si="98"/>
        <v>#NUM!</v>
      </c>
      <c r="Y243" s="259" t="e">
        <f t="shared" si="99"/>
        <v>#NUM!</v>
      </c>
      <c r="Z243" s="269" t="e">
        <f t="shared" si="100"/>
        <v>#NUM!</v>
      </c>
      <c r="AA243" s="261" t="e">
        <f t="shared" si="101"/>
        <v>#NUM!</v>
      </c>
      <c r="AC243" s="33">
        <v>111</v>
      </c>
      <c r="AD243" s="34">
        <f t="shared" si="109"/>
        <v>49644</v>
      </c>
      <c r="AE243" s="141" t="e">
        <f t="shared" si="102"/>
        <v>#VALUE!</v>
      </c>
      <c r="AF243" s="259" t="e">
        <f t="shared" si="103"/>
        <v>#VALUE!</v>
      </c>
      <c r="AG243" s="274" t="e">
        <f t="shared" si="104"/>
        <v>#VALUE!</v>
      </c>
      <c r="AH243" s="275" t="e">
        <f t="shared" si="105"/>
        <v>#VALUE!</v>
      </c>
    </row>
    <row r="244" spans="1:34" x14ac:dyDescent="0.45">
      <c r="A244" s="33">
        <v>112</v>
      </c>
      <c r="B244" s="34">
        <f t="shared" si="106"/>
        <v>49675</v>
      </c>
      <c r="C244" s="258" t="e">
        <f t="shared" si="86"/>
        <v>#NUM!</v>
      </c>
      <c r="D244" s="259" t="e">
        <f t="shared" si="87"/>
        <v>#NUM!</v>
      </c>
      <c r="E244" s="260" t="e">
        <f t="shared" si="88"/>
        <v>#NUM!</v>
      </c>
      <c r="F244" s="261" t="e">
        <f t="shared" si="89"/>
        <v>#NUM!</v>
      </c>
      <c r="H244" s="33">
        <v>112</v>
      </c>
      <c r="I244" s="34">
        <f t="shared" si="107"/>
        <v>49675</v>
      </c>
      <c r="J244" s="258" t="e">
        <f t="shared" si="90"/>
        <v>#NUM!</v>
      </c>
      <c r="K244" s="259" t="e">
        <f t="shared" si="91"/>
        <v>#NUM!</v>
      </c>
      <c r="L244" s="269" t="e">
        <f t="shared" si="92"/>
        <v>#NUM!</v>
      </c>
      <c r="M244" s="261" t="e">
        <f t="shared" si="93"/>
        <v>#NUM!</v>
      </c>
      <c r="N244" s="9"/>
      <c r="O244" s="33">
        <v>112</v>
      </c>
      <c r="P244" s="34">
        <f t="shared" si="108"/>
        <v>49675</v>
      </c>
      <c r="Q244" s="258" t="e">
        <f t="shared" si="94"/>
        <v>#NUM!</v>
      </c>
      <c r="R244" s="259" t="e">
        <f t="shared" si="95"/>
        <v>#NUM!</v>
      </c>
      <c r="S244" s="269" t="e">
        <f t="shared" si="96"/>
        <v>#NUM!</v>
      </c>
      <c r="T244" s="261" t="e">
        <f t="shared" si="97"/>
        <v>#NUM!</v>
      </c>
      <c r="V244" s="33">
        <v>112</v>
      </c>
      <c r="W244" s="34">
        <v>48731</v>
      </c>
      <c r="X244" s="258" t="e">
        <f t="shared" si="98"/>
        <v>#NUM!</v>
      </c>
      <c r="Y244" s="259" t="e">
        <f t="shared" si="99"/>
        <v>#NUM!</v>
      </c>
      <c r="Z244" s="269" t="e">
        <f t="shared" si="100"/>
        <v>#NUM!</v>
      </c>
      <c r="AA244" s="261" t="e">
        <f t="shared" si="101"/>
        <v>#NUM!</v>
      </c>
      <c r="AC244" s="33">
        <v>112</v>
      </c>
      <c r="AD244" s="34">
        <f t="shared" si="109"/>
        <v>49675</v>
      </c>
      <c r="AE244" s="141" t="e">
        <f t="shared" si="102"/>
        <v>#VALUE!</v>
      </c>
      <c r="AF244" s="259" t="e">
        <f t="shared" si="103"/>
        <v>#VALUE!</v>
      </c>
      <c r="AG244" s="274" t="e">
        <f t="shared" si="104"/>
        <v>#VALUE!</v>
      </c>
      <c r="AH244" s="275" t="e">
        <f t="shared" si="105"/>
        <v>#VALUE!</v>
      </c>
    </row>
    <row r="245" spans="1:34" x14ac:dyDescent="0.45">
      <c r="A245" s="33">
        <v>113</v>
      </c>
      <c r="B245" s="34">
        <f t="shared" si="106"/>
        <v>49706</v>
      </c>
      <c r="C245" s="258" t="e">
        <f t="shared" si="86"/>
        <v>#NUM!</v>
      </c>
      <c r="D245" s="259" t="e">
        <f t="shared" si="87"/>
        <v>#NUM!</v>
      </c>
      <c r="E245" s="260" t="e">
        <f t="shared" si="88"/>
        <v>#NUM!</v>
      </c>
      <c r="F245" s="261" t="e">
        <f t="shared" si="89"/>
        <v>#NUM!</v>
      </c>
      <c r="H245" s="33">
        <v>113</v>
      </c>
      <c r="I245" s="34">
        <f t="shared" si="107"/>
        <v>49706</v>
      </c>
      <c r="J245" s="258" t="e">
        <f t="shared" si="90"/>
        <v>#NUM!</v>
      </c>
      <c r="K245" s="259" t="e">
        <f t="shared" si="91"/>
        <v>#NUM!</v>
      </c>
      <c r="L245" s="269" t="e">
        <f t="shared" si="92"/>
        <v>#NUM!</v>
      </c>
      <c r="M245" s="261" t="e">
        <f t="shared" si="93"/>
        <v>#NUM!</v>
      </c>
      <c r="N245" s="9"/>
      <c r="O245" s="33">
        <v>113</v>
      </c>
      <c r="P245" s="34">
        <f t="shared" si="108"/>
        <v>49706</v>
      </c>
      <c r="Q245" s="258" t="e">
        <f t="shared" si="94"/>
        <v>#NUM!</v>
      </c>
      <c r="R245" s="259" t="e">
        <f t="shared" si="95"/>
        <v>#NUM!</v>
      </c>
      <c r="S245" s="269" t="e">
        <f t="shared" si="96"/>
        <v>#NUM!</v>
      </c>
      <c r="T245" s="261" t="e">
        <f t="shared" si="97"/>
        <v>#NUM!</v>
      </c>
      <c r="V245" s="33">
        <v>113</v>
      </c>
      <c r="W245" s="34">
        <v>48761</v>
      </c>
      <c r="X245" s="258" t="e">
        <f t="shared" si="98"/>
        <v>#NUM!</v>
      </c>
      <c r="Y245" s="259" t="e">
        <f t="shared" si="99"/>
        <v>#NUM!</v>
      </c>
      <c r="Z245" s="269" t="e">
        <f t="shared" si="100"/>
        <v>#NUM!</v>
      </c>
      <c r="AA245" s="261" t="e">
        <f t="shared" si="101"/>
        <v>#NUM!</v>
      </c>
      <c r="AC245" s="33">
        <v>113</v>
      </c>
      <c r="AD245" s="34">
        <f t="shared" si="109"/>
        <v>49706</v>
      </c>
      <c r="AE245" s="141" t="e">
        <f t="shared" si="102"/>
        <v>#VALUE!</v>
      </c>
      <c r="AF245" s="259" t="e">
        <f t="shared" si="103"/>
        <v>#VALUE!</v>
      </c>
      <c r="AG245" s="274" t="e">
        <f t="shared" si="104"/>
        <v>#VALUE!</v>
      </c>
      <c r="AH245" s="275" t="e">
        <f t="shared" si="105"/>
        <v>#VALUE!</v>
      </c>
    </row>
    <row r="246" spans="1:34" x14ac:dyDescent="0.45">
      <c r="A246" s="33">
        <v>114</v>
      </c>
      <c r="B246" s="34">
        <f t="shared" si="106"/>
        <v>49735</v>
      </c>
      <c r="C246" s="258" t="e">
        <f t="shared" si="86"/>
        <v>#NUM!</v>
      </c>
      <c r="D246" s="259" t="e">
        <f t="shared" si="87"/>
        <v>#NUM!</v>
      </c>
      <c r="E246" s="260" t="e">
        <f t="shared" si="88"/>
        <v>#NUM!</v>
      </c>
      <c r="F246" s="261" t="e">
        <f t="shared" si="89"/>
        <v>#NUM!</v>
      </c>
      <c r="H246" s="33">
        <v>114</v>
      </c>
      <c r="I246" s="34">
        <f t="shared" si="107"/>
        <v>49735</v>
      </c>
      <c r="J246" s="258" t="e">
        <f t="shared" si="90"/>
        <v>#NUM!</v>
      </c>
      <c r="K246" s="259" t="e">
        <f t="shared" si="91"/>
        <v>#NUM!</v>
      </c>
      <c r="L246" s="269" t="e">
        <f t="shared" si="92"/>
        <v>#NUM!</v>
      </c>
      <c r="M246" s="261" t="e">
        <f t="shared" si="93"/>
        <v>#NUM!</v>
      </c>
      <c r="N246" s="9"/>
      <c r="O246" s="33">
        <v>114</v>
      </c>
      <c r="P246" s="34">
        <f t="shared" si="108"/>
        <v>49735</v>
      </c>
      <c r="Q246" s="258" t="e">
        <f t="shared" si="94"/>
        <v>#NUM!</v>
      </c>
      <c r="R246" s="259" t="e">
        <f t="shared" si="95"/>
        <v>#NUM!</v>
      </c>
      <c r="S246" s="269" t="e">
        <f t="shared" si="96"/>
        <v>#NUM!</v>
      </c>
      <c r="T246" s="261" t="e">
        <f t="shared" si="97"/>
        <v>#NUM!</v>
      </c>
      <c r="V246" s="33">
        <v>114</v>
      </c>
      <c r="W246" s="34">
        <v>48792</v>
      </c>
      <c r="X246" s="258" t="e">
        <f t="shared" si="98"/>
        <v>#NUM!</v>
      </c>
      <c r="Y246" s="259" t="e">
        <f t="shared" si="99"/>
        <v>#NUM!</v>
      </c>
      <c r="Z246" s="269" t="e">
        <f t="shared" si="100"/>
        <v>#NUM!</v>
      </c>
      <c r="AA246" s="261" t="e">
        <f t="shared" si="101"/>
        <v>#NUM!</v>
      </c>
      <c r="AC246" s="33">
        <v>114</v>
      </c>
      <c r="AD246" s="34">
        <f t="shared" si="109"/>
        <v>49735</v>
      </c>
      <c r="AE246" s="141" t="e">
        <f t="shared" si="102"/>
        <v>#VALUE!</v>
      </c>
      <c r="AF246" s="259" t="e">
        <f t="shared" si="103"/>
        <v>#VALUE!</v>
      </c>
      <c r="AG246" s="274" t="e">
        <f t="shared" si="104"/>
        <v>#VALUE!</v>
      </c>
      <c r="AH246" s="275" t="e">
        <f t="shared" si="105"/>
        <v>#VALUE!</v>
      </c>
    </row>
    <row r="247" spans="1:34" x14ac:dyDescent="0.45">
      <c r="A247" s="33">
        <v>115</v>
      </c>
      <c r="B247" s="34">
        <f t="shared" si="106"/>
        <v>49766</v>
      </c>
      <c r="C247" s="258" t="e">
        <f t="shared" si="86"/>
        <v>#NUM!</v>
      </c>
      <c r="D247" s="259" t="e">
        <f t="shared" si="87"/>
        <v>#NUM!</v>
      </c>
      <c r="E247" s="260" t="e">
        <f t="shared" si="88"/>
        <v>#NUM!</v>
      </c>
      <c r="F247" s="261" t="e">
        <f t="shared" si="89"/>
        <v>#NUM!</v>
      </c>
      <c r="H247" s="33">
        <v>115</v>
      </c>
      <c r="I247" s="34">
        <f t="shared" si="107"/>
        <v>49766</v>
      </c>
      <c r="J247" s="258" t="e">
        <f t="shared" si="90"/>
        <v>#NUM!</v>
      </c>
      <c r="K247" s="259" t="e">
        <f t="shared" si="91"/>
        <v>#NUM!</v>
      </c>
      <c r="L247" s="269" t="e">
        <f t="shared" si="92"/>
        <v>#NUM!</v>
      </c>
      <c r="M247" s="261" t="e">
        <f t="shared" si="93"/>
        <v>#NUM!</v>
      </c>
      <c r="N247" s="9"/>
      <c r="O247" s="33">
        <v>115</v>
      </c>
      <c r="P247" s="34">
        <f t="shared" si="108"/>
        <v>49766</v>
      </c>
      <c r="Q247" s="258" t="e">
        <f t="shared" si="94"/>
        <v>#NUM!</v>
      </c>
      <c r="R247" s="259" t="e">
        <f t="shared" si="95"/>
        <v>#NUM!</v>
      </c>
      <c r="S247" s="269" t="e">
        <f t="shared" si="96"/>
        <v>#NUM!</v>
      </c>
      <c r="T247" s="261" t="e">
        <f t="shared" si="97"/>
        <v>#NUM!</v>
      </c>
      <c r="V247" s="33">
        <v>115</v>
      </c>
      <c r="W247" s="34">
        <v>48823</v>
      </c>
      <c r="X247" s="258" t="e">
        <f t="shared" si="98"/>
        <v>#NUM!</v>
      </c>
      <c r="Y247" s="259" t="e">
        <f t="shared" si="99"/>
        <v>#NUM!</v>
      </c>
      <c r="Z247" s="269" t="e">
        <f t="shared" si="100"/>
        <v>#NUM!</v>
      </c>
      <c r="AA247" s="261" t="e">
        <f t="shared" si="101"/>
        <v>#NUM!</v>
      </c>
      <c r="AC247" s="33">
        <v>115</v>
      </c>
      <c r="AD247" s="34">
        <f t="shared" si="109"/>
        <v>49766</v>
      </c>
      <c r="AE247" s="141" t="e">
        <f t="shared" si="102"/>
        <v>#VALUE!</v>
      </c>
      <c r="AF247" s="259" t="e">
        <f t="shared" si="103"/>
        <v>#VALUE!</v>
      </c>
      <c r="AG247" s="274" t="e">
        <f t="shared" si="104"/>
        <v>#VALUE!</v>
      </c>
      <c r="AH247" s="275" t="e">
        <f t="shared" si="105"/>
        <v>#VALUE!</v>
      </c>
    </row>
    <row r="248" spans="1:34" x14ac:dyDescent="0.45">
      <c r="A248" s="33">
        <v>116</v>
      </c>
      <c r="B248" s="34">
        <f t="shared" si="106"/>
        <v>49796</v>
      </c>
      <c r="C248" s="258" t="e">
        <f t="shared" si="86"/>
        <v>#NUM!</v>
      </c>
      <c r="D248" s="259" t="e">
        <f t="shared" si="87"/>
        <v>#NUM!</v>
      </c>
      <c r="E248" s="260" t="e">
        <f t="shared" si="88"/>
        <v>#NUM!</v>
      </c>
      <c r="F248" s="261" t="e">
        <f t="shared" si="89"/>
        <v>#NUM!</v>
      </c>
      <c r="H248" s="33">
        <v>116</v>
      </c>
      <c r="I248" s="34">
        <f t="shared" si="107"/>
        <v>49796</v>
      </c>
      <c r="J248" s="258" t="e">
        <f t="shared" si="90"/>
        <v>#NUM!</v>
      </c>
      <c r="K248" s="259" t="e">
        <f t="shared" si="91"/>
        <v>#NUM!</v>
      </c>
      <c r="L248" s="269" t="e">
        <f t="shared" si="92"/>
        <v>#NUM!</v>
      </c>
      <c r="M248" s="261" t="e">
        <f t="shared" si="93"/>
        <v>#NUM!</v>
      </c>
      <c r="N248" s="9"/>
      <c r="O248" s="33">
        <v>116</v>
      </c>
      <c r="P248" s="34">
        <f t="shared" si="108"/>
        <v>49796</v>
      </c>
      <c r="Q248" s="258" t="e">
        <f t="shared" si="94"/>
        <v>#NUM!</v>
      </c>
      <c r="R248" s="259" t="e">
        <f t="shared" si="95"/>
        <v>#NUM!</v>
      </c>
      <c r="S248" s="269" t="e">
        <f t="shared" si="96"/>
        <v>#NUM!</v>
      </c>
      <c r="T248" s="261" t="e">
        <f t="shared" si="97"/>
        <v>#NUM!</v>
      </c>
      <c r="V248" s="33">
        <v>116</v>
      </c>
      <c r="W248" s="34">
        <v>48853</v>
      </c>
      <c r="X248" s="258" t="e">
        <f t="shared" si="98"/>
        <v>#NUM!</v>
      </c>
      <c r="Y248" s="259" t="e">
        <f t="shared" si="99"/>
        <v>#NUM!</v>
      </c>
      <c r="Z248" s="269" t="e">
        <f t="shared" si="100"/>
        <v>#NUM!</v>
      </c>
      <c r="AA248" s="261" t="e">
        <f t="shared" si="101"/>
        <v>#NUM!</v>
      </c>
      <c r="AC248" s="33">
        <v>116</v>
      </c>
      <c r="AD248" s="34">
        <f t="shared" si="109"/>
        <v>49796</v>
      </c>
      <c r="AE248" s="141" t="e">
        <f t="shared" si="102"/>
        <v>#VALUE!</v>
      </c>
      <c r="AF248" s="259" t="e">
        <f t="shared" si="103"/>
        <v>#VALUE!</v>
      </c>
      <c r="AG248" s="274" t="e">
        <f t="shared" si="104"/>
        <v>#VALUE!</v>
      </c>
      <c r="AH248" s="275" t="e">
        <f t="shared" si="105"/>
        <v>#VALUE!</v>
      </c>
    </row>
    <row r="249" spans="1:34" x14ac:dyDescent="0.45">
      <c r="A249" s="33">
        <v>117</v>
      </c>
      <c r="B249" s="34">
        <f t="shared" si="106"/>
        <v>49827</v>
      </c>
      <c r="C249" s="258" t="e">
        <f t="shared" si="86"/>
        <v>#NUM!</v>
      </c>
      <c r="D249" s="259" t="e">
        <f t="shared" si="87"/>
        <v>#NUM!</v>
      </c>
      <c r="E249" s="260" t="e">
        <f t="shared" si="88"/>
        <v>#NUM!</v>
      </c>
      <c r="F249" s="261" t="e">
        <f t="shared" si="89"/>
        <v>#NUM!</v>
      </c>
      <c r="H249" s="33">
        <v>117</v>
      </c>
      <c r="I249" s="34">
        <f t="shared" si="107"/>
        <v>49827</v>
      </c>
      <c r="J249" s="258" t="e">
        <f t="shared" si="90"/>
        <v>#NUM!</v>
      </c>
      <c r="K249" s="259" t="e">
        <f t="shared" si="91"/>
        <v>#NUM!</v>
      </c>
      <c r="L249" s="269" t="e">
        <f t="shared" si="92"/>
        <v>#NUM!</v>
      </c>
      <c r="M249" s="261" t="e">
        <f t="shared" si="93"/>
        <v>#NUM!</v>
      </c>
      <c r="N249" s="9"/>
      <c r="O249" s="33">
        <v>117</v>
      </c>
      <c r="P249" s="34">
        <f t="shared" si="108"/>
        <v>49827</v>
      </c>
      <c r="Q249" s="258" t="e">
        <f t="shared" si="94"/>
        <v>#NUM!</v>
      </c>
      <c r="R249" s="259" t="e">
        <f t="shared" si="95"/>
        <v>#NUM!</v>
      </c>
      <c r="S249" s="269" t="e">
        <f t="shared" si="96"/>
        <v>#NUM!</v>
      </c>
      <c r="T249" s="261" t="e">
        <f t="shared" si="97"/>
        <v>#NUM!</v>
      </c>
      <c r="V249" s="33">
        <v>117</v>
      </c>
      <c r="W249" s="34">
        <v>48884</v>
      </c>
      <c r="X249" s="258" t="e">
        <f t="shared" si="98"/>
        <v>#NUM!</v>
      </c>
      <c r="Y249" s="259" t="e">
        <f t="shared" si="99"/>
        <v>#NUM!</v>
      </c>
      <c r="Z249" s="269" t="e">
        <f t="shared" si="100"/>
        <v>#NUM!</v>
      </c>
      <c r="AA249" s="261" t="e">
        <f t="shared" si="101"/>
        <v>#NUM!</v>
      </c>
      <c r="AC249" s="33">
        <v>117</v>
      </c>
      <c r="AD249" s="34">
        <f t="shared" si="109"/>
        <v>49827</v>
      </c>
      <c r="AE249" s="141" t="e">
        <f t="shared" si="102"/>
        <v>#VALUE!</v>
      </c>
      <c r="AF249" s="259" t="e">
        <f t="shared" si="103"/>
        <v>#VALUE!</v>
      </c>
      <c r="AG249" s="274" t="e">
        <f t="shared" si="104"/>
        <v>#VALUE!</v>
      </c>
      <c r="AH249" s="275" t="e">
        <f t="shared" si="105"/>
        <v>#VALUE!</v>
      </c>
    </row>
    <row r="250" spans="1:34" x14ac:dyDescent="0.45">
      <c r="A250" s="33">
        <v>118</v>
      </c>
      <c r="B250" s="34">
        <f t="shared" si="106"/>
        <v>49857</v>
      </c>
      <c r="C250" s="258" t="e">
        <f t="shared" si="86"/>
        <v>#NUM!</v>
      </c>
      <c r="D250" s="259" t="e">
        <f t="shared" si="87"/>
        <v>#NUM!</v>
      </c>
      <c r="E250" s="260" t="e">
        <f t="shared" si="88"/>
        <v>#NUM!</v>
      </c>
      <c r="F250" s="261" t="e">
        <f t="shared" si="89"/>
        <v>#NUM!</v>
      </c>
      <c r="H250" s="33">
        <v>118</v>
      </c>
      <c r="I250" s="34">
        <f t="shared" si="107"/>
        <v>49857</v>
      </c>
      <c r="J250" s="258" t="e">
        <f t="shared" si="90"/>
        <v>#NUM!</v>
      </c>
      <c r="K250" s="259" t="e">
        <f t="shared" si="91"/>
        <v>#NUM!</v>
      </c>
      <c r="L250" s="269" t="e">
        <f t="shared" si="92"/>
        <v>#NUM!</v>
      </c>
      <c r="M250" s="261" t="e">
        <f t="shared" si="93"/>
        <v>#NUM!</v>
      </c>
      <c r="N250" s="9"/>
      <c r="O250" s="33">
        <v>118</v>
      </c>
      <c r="P250" s="34">
        <f t="shared" si="108"/>
        <v>49857</v>
      </c>
      <c r="Q250" s="258" t="e">
        <f t="shared" si="94"/>
        <v>#NUM!</v>
      </c>
      <c r="R250" s="259" t="e">
        <f t="shared" si="95"/>
        <v>#NUM!</v>
      </c>
      <c r="S250" s="269" t="e">
        <f t="shared" si="96"/>
        <v>#NUM!</v>
      </c>
      <c r="T250" s="261" t="e">
        <f t="shared" si="97"/>
        <v>#NUM!</v>
      </c>
      <c r="V250" s="33">
        <v>118</v>
      </c>
      <c r="W250" s="34">
        <v>48914</v>
      </c>
      <c r="X250" s="258" t="e">
        <f t="shared" si="98"/>
        <v>#NUM!</v>
      </c>
      <c r="Y250" s="259" t="e">
        <f t="shared" si="99"/>
        <v>#NUM!</v>
      </c>
      <c r="Z250" s="269" t="e">
        <f t="shared" si="100"/>
        <v>#NUM!</v>
      </c>
      <c r="AA250" s="261" t="e">
        <f t="shared" si="101"/>
        <v>#NUM!</v>
      </c>
      <c r="AC250" s="33">
        <v>118</v>
      </c>
      <c r="AD250" s="34">
        <f t="shared" si="109"/>
        <v>49857</v>
      </c>
      <c r="AE250" s="141" t="e">
        <f t="shared" si="102"/>
        <v>#VALUE!</v>
      </c>
      <c r="AF250" s="259" t="e">
        <f t="shared" si="103"/>
        <v>#VALUE!</v>
      </c>
      <c r="AG250" s="274" t="e">
        <f t="shared" si="104"/>
        <v>#VALUE!</v>
      </c>
      <c r="AH250" s="275" t="e">
        <f t="shared" si="105"/>
        <v>#VALUE!</v>
      </c>
    </row>
    <row r="251" spans="1:34" x14ac:dyDescent="0.45">
      <c r="A251" s="33">
        <v>119</v>
      </c>
      <c r="B251" s="34">
        <f t="shared" si="106"/>
        <v>49888</v>
      </c>
      <c r="C251" s="258" t="e">
        <f t="shared" si="86"/>
        <v>#NUM!</v>
      </c>
      <c r="D251" s="259" t="e">
        <f t="shared" si="87"/>
        <v>#NUM!</v>
      </c>
      <c r="E251" s="260" t="e">
        <f t="shared" si="88"/>
        <v>#NUM!</v>
      </c>
      <c r="F251" s="261" t="e">
        <f t="shared" si="89"/>
        <v>#NUM!</v>
      </c>
      <c r="H251" s="33">
        <v>119</v>
      </c>
      <c r="I251" s="34">
        <f t="shared" si="107"/>
        <v>49888</v>
      </c>
      <c r="J251" s="258" t="e">
        <f t="shared" si="90"/>
        <v>#NUM!</v>
      </c>
      <c r="K251" s="259" t="e">
        <f t="shared" si="91"/>
        <v>#NUM!</v>
      </c>
      <c r="L251" s="269" t="e">
        <f t="shared" si="92"/>
        <v>#NUM!</v>
      </c>
      <c r="M251" s="261" t="e">
        <f t="shared" si="93"/>
        <v>#NUM!</v>
      </c>
      <c r="N251" s="9"/>
      <c r="O251" s="33">
        <v>119</v>
      </c>
      <c r="P251" s="34">
        <f t="shared" si="108"/>
        <v>49888</v>
      </c>
      <c r="Q251" s="258" t="e">
        <f t="shared" si="94"/>
        <v>#NUM!</v>
      </c>
      <c r="R251" s="259" t="e">
        <f t="shared" si="95"/>
        <v>#NUM!</v>
      </c>
      <c r="S251" s="269" t="e">
        <f t="shared" si="96"/>
        <v>#NUM!</v>
      </c>
      <c r="T251" s="261" t="e">
        <f t="shared" si="97"/>
        <v>#NUM!</v>
      </c>
      <c r="V251" s="33">
        <v>119</v>
      </c>
      <c r="W251" s="34">
        <v>48945</v>
      </c>
      <c r="X251" s="258" t="e">
        <f t="shared" si="98"/>
        <v>#NUM!</v>
      </c>
      <c r="Y251" s="259" t="e">
        <f t="shared" si="99"/>
        <v>#NUM!</v>
      </c>
      <c r="Z251" s="269" t="e">
        <f t="shared" si="100"/>
        <v>#NUM!</v>
      </c>
      <c r="AA251" s="261" t="e">
        <f t="shared" si="101"/>
        <v>#NUM!</v>
      </c>
      <c r="AC251" s="33">
        <v>119</v>
      </c>
      <c r="AD251" s="34">
        <f t="shared" si="109"/>
        <v>49888</v>
      </c>
      <c r="AE251" s="141" t="e">
        <f t="shared" si="102"/>
        <v>#VALUE!</v>
      </c>
      <c r="AF251" s="259" t="e">
        <f t="shared" si="103"/>
        <v>#VALUE!</v>
      </c>
      <c r="AG251" s="274" t="e">
        <f t="shared" si="104"/>
        <v>#VALUE!</v>
      </c>
      <c r="AH251" s="275" t="e">
        <f t="shared" si="105"/>
        <v>#VALUE!</v>
      </c>
    </row>
    <row r="252" spans="1:34" ht="14.65" thickBot="1" x14ac:dyDescent="0.5">
      <c r="A252" s="40">
        <v>120</v>
      </c>
      <c r="B252" s="267">
        <f t="shared" si="106"/>
        <v>49919</v>
      </c>
      <c r="C252" s="262" t="e">
        <f t="shared" si="86"/>
        <v>#NUM!</v>
      </c>
      <c r="D252" s="263" t="e">
        <f t="shared" si="87"/>
        <v>#NUM!</v>
      </c>
      <c r="E252" s="264" t="e">
        <f t="shared" si="88"/>
        <v>#NUM!</v>
      </c>
      <c r="F252" s="265" t="e">
        <f t="shared" si="89"/>
        <v>#NUM!</v>
      </c>
      <c r="H252" s="40">
        <v>120</v>
      </c>
      <c r="I252" s="41">
        <f t="shared" si="107"/>
        <v>49919</v>
      </c>
      <c r="J252" s="262" t="e">
        <f t="shared" si="90"/>
        <v>#NUM!</v>
      </c>
      <c r="K252" s="263" t="e">
        <f t="shared" si="91"/>
        <v>#NUM!</v>
      </c>
      <c r="L252" s="270" t="e">
        <f t="shared" si="92"/>
        <v>#NUM!</v>
      </c>
      <c r="M252" s="265" t="e">
        <f t="shared" si="93"/>
        <v>#NUM!</v>
      </c>
      <c r="N252" s="9"/>
      <c r="O252" s="40">
        <v>120</v>
      </c>
      <c r="P252" s="41">
        <f t="shared" si="108"/>
        <v>49919</v>
      </c>
      <c r="Q252" s="262" t="e">
        <f t="shared" si="94"/>
        <v>#NUM!</v>
      </c>
      <c r="R252" s="263" t="e">
        <f t="shared" si="95"/>
        <v>#NUM!</v>
      </c>
      <c r="S252" s="270" t="e">
        <f t="shared" si="96"/>
        <v>#NUM!</v>
      </c>
      <c r="T252" s="265" t="e">
        <f t="shared" si="97"/>
        <v>#NUM!</v>
      </c>
      <c r="V252" s="40">
        <v>120</v>
      </c>
      <c r="W252" s="41">
        <v>48976</v>
      </c>
      <c r="X252" s="262" t="e">
        <f t="shared" si="98"/>
        <v>#NUM!</v>
      </c>
      <c r="Y252" s="263" t="e">
        <f t="shared" si="99"/>
        <v>#NUM!</v>
      </c>
      <c r="Z252" s="270" t="e">
        <f t="shared" si="100"/>
        <v>#NUM!</v>
      </c>
      <c r="AA252" s="265" t="e">
        <f t="shared" si="101"/>
        <v>#NUM!</v>
      </c>
      <c r="AC252" s="40">
        <v>120</v>
      </c>
      <c r="AD252" s="41">
        <f t="shared" si="109"/>
        <v>49919</v>
      </c>
      <c r="AE252" s="145" t="e">
        <f t="shared" si="102"/>
        <v>#VALUE!</v>
      </c>
      <c r="AF252" s="263" t="e">
        <f t="shared" si="103"/>
        <v>#VALUE!</v>
      </c>
      <c r="AG252" s="276" t="e">
        <f t="shared" si="104"/>
        <v>#VALUE!</v>
      </c>
      <c r="AH252" s="277" t="e">
        <f t="shared" si="105"/>
        <v>#VALUE!</v>
      </c>
    </row>
    <row r="253" spans="1:34" x14ac:dyDescent="0.45">
      <c r="A253" s="26">
        <v>121</v>
      </c>
      <c r="B253" s="52">
        <f t="shared" si="106"/>
        <v>49949</v>
      </c>
      <c r="C253" s="254" t="e">
        <f t="shared" si="86"/>
        <v>#NUM!</v>
      </c>
      <c r="D253" s="255" t="e">
        <f t="shared" si="87"/>
        <v>#NUM!</v>
      </c>
      <c r="E253" s="256" t="e">
        <f t="shared" si="88"/>
        <v>#NUM!</v>
      </c>
      <c r="F253" s="257" t="e">
        <f t="shared" si="89"/>
        <v>#NUM!</v>
      </c>
      <c r="H253" s="26">
        <v>121</v>
      </c>
      <c r="I253" s="27">
        <f t="shared" si="107"/>
        <v>49949</v>
      </c>
      <c r="J253" s="254" t="e">
        <f t="shared" si="90"/>
        <v>#NUM!</v>
      </c>
      <c r="K253" s="255" t="e">
        <f t="shared" si="91"/>
        <v>#NUM!</v>
      </c>
      <c r="L253" s="268" t="e">
        <f t="shared" si="92"/>
        <v>#NUM!</v>
      </c>
      <c r="M253" s="257" t="e">
        <f t="shared" si="93"/>
        <v>#NUM!</v>
      </c>
      <c r="N253" s="9"/>
      <c r="O253" s="26">
        <v>121</v>
      </c>
      <c r="P253" s="27">
        <f t="shared" si="108"/>
        <v>49949</v>
      </c>
      <c r="Q253" s="254" t="e">
        <f t="shared" si="94"/>
        <v>#NUM!</v>
      </c>
      <c r="R253" s="255" t="e">
        <f t="shared" si="95"/>
        <v>#NUM!</v>
      </c>
      <c r="S253" s="268" t="e">
        <f t="shared" si="96"/>
        <v>#NUM!</v>
      </c>
      <c r="T253" s="257" t="e">
        <f t="shared" si="97"/>
        <v>#NUM!</v>
      </c>
      <c r="V253" s="26">
        <v>121</v>
      </c>
      <c r="W253" s="27">
        <v>49004</v>
      </c>
      <c r="X253" s="254" t="e">
        <f t="shared" si="98"/>
        <v>#NUM!</v>
      </c>
      <c r="Y253" s="255" t="e">
        <f t="shared" si="99"/>
        <v>#NUM!</v>
      </c>
      <c r="Z253" s="268" t="e">
        <f t="shared" si="100"/>
        <v>#NUM!</v>
      </c>
      <c r="AA253" s="257" t="e">
        <f t="shared" si="101"/>
        <v>#NUM!</v>
      </c>
      <c r="AC253" s="26">
        <v>121</v>
      </c>
      <c r="AD253" s="27">
        <f t="shared" si="109"/>
        <v>49949</v>
      </c>
      <c r="AE253" s="137" t="e">
        <f t="shared" si="102"/>
        <v>#VALUE!</v>
      </c>
      <c r="AF253" s="255" t="e">
        <f t="shared" si="103"/>
        <v>#VALUE!</v>
      </c>
      <c r="AG253" s="272" t="e">
        <f t="shared" si="104"/>
        <v>#VALUE!</v>
      </c>
      <c r="AH253" s="273" t="e">
        <f t="shared" si="105"/>
        <v>#VALUE!</v>
      </c>
    </row>
    <row r="254" spans="1:34" x14ac:dyDescent="0.45">
      <c r="A254" s="33">
        <v>122</v>
      </c>
      <c r="B254" s="34">
        <f t="shared" si="106"/>
        <v>49980</v>
      </c>
      <c r="C254" s="258" t="e">
        <f t="shared" si="86"/>
        <v>#NUM!</v>
      </c>
      <c r="D254" s="259" t="e">
        <f t="shared" si="87"/>
        <v>#NUM!</v>
      </c>
      <c r="E254" s="260" t="e">
        <f t="shared" si="88"/>
        <v>#NUM!</v>
      </c>
      <c r="F254" s="261" t="e">
        <f t="shared" si="89"/>
        <v>#NUM!</v>
      </c>
      <c r="H254" s="33">
        <v>122</v>
      </c>
      <c r="I254" s="34">
        <f t="shared" si="107"/>
        <v>49980</v>
      </c>
      <c r="J254" s="258" t="e">
        <f t="shared" si="90"/>
        <v>#NUM!</v>
      </c>
      <c r="K254" s="259" t="e">
        <f t="shared" si="91"/>
        <v>#NUM!</v>
      </c>
      <c r="L254" s="269" t="e">
        <f t="shared" si="92"/>
        <v>#NUM!</v>
      </c>
      <c r="M254" s="261" t="e">
        <f t="shared" si="93"/>
        <v>#NUM!</v>
      </c>
      <c r="N254" s="9"/>
      <c r="O254" s="33">
        <v>122</v>
      </c>
      <c r="P254" s="34">
        <f t="shared" si="108"/>
        <v>49980</v>
      </c>
      <c r="Q254" s="258" t="e">
        <f t="shared" si="94"/>
        <v>#NUM!</v>
      </c>
      <c r="R254" s="259" t="e">
        <f t="shared" si="95"/>
        <v>#NUM!</v>
      </c>
      <c r="S254" s="269" t="e">
        <f t="shared" si="96"/>
        <v>#NUM!</v>
      </c>
      <c r="T254" s="261" t="e">
        <f t="shared" si="97"/>
        <v>#NUM!</v>
      </c>
      <c r="V254" s="33">
        <v>122</v>
      </c>
      <c r="W254" s="34">
        <v>49035</v>
      </c>
      <c r="X254" s="258" t="e">
        <f t="shared" si="98"/>
        <v>#NUM!</v>
      </c>
      <c r="Y254" s="259" t="e">
        <f t="shared" si="99"/>
        <v>#NUM!</v>
      </c>
      <c r="Z254" s="269" t="e">
        <f t="shared" si="100"/>
        <v>#NUM!</v>
      </c>
      <c r="AA254" s="261" t="e">
        <f t="shared" si="101"/>
        <v>#NUM!</v>
      </c>
      <c r="AC254" s="33">
        <v>122</v>
      </c>
      <c r="AD254" s="34">
        <f t="shared" si="109"/>
        <v>49980</v>
      </c>
      <c r="AE254" s="141" t="e">
        <f t="shared" si="102"/>
        <v>#VALUE!</v>
      </c>
      <c r="AF254" s="259" t="e">
        <f t="shared" si="103"/>
        <v>#VALUE!</v>
      </c>
      <c r="AG254" s="274" t="e">
        <f t="shared" si="104"/>
        <v>#VALUE!</v>
      </c>
      <c r="AH254" s="275" t="e">
        <f t="shared" si="105"/>
        <v>#VALUE!</v>
      </c>
    </row>
    <row r="255" spans="1:34" x14ac:dyDescent="0.45">
      <c r="A255" s="33">
        <v>123</v>
      </c>
      <c r="B255" s="34">
        <f t="shared" si="106"/>
        <v>50010</v>
      </c>
      <c r="C255" s="258" t="e">
        <f t="shared" si="86"/>
        <v>#NUM!</v>
      </c>
      <c r="D255" s="259" t="e">
        <f t="shared" si="87"/>
        <v>#NUM!</v>
      </c>
      <c r="E255" s="260" t="e">
        <f t="shared" si="88"/>
        <v>#NUM!</v>
      </c>
      <c r="F255" s="261" t="e">
        <f t="shared" si="89"/>
        <v>#NUM!</v>
      </c>
      <c r="H255" s="33">
        <v>123</v>
      </c>
      <c r="I255" s="34">
        <f t="shared" si="107"/>
        <v>50010</v>
      </c>
      <c r="J255" s="258" t="e">
        <f t="shared" si="90"/>
        <v>#NUM!</v>
      </c>
      <c r="K255" s="259" t="e">
        <f t="shared" si="91"/>
        <v>#NUM!</v>
      </c>
      <c r="L255" s="269" t="e">
        <f t="shared" si="92"/>
        <v>#NUM!</v>
      </c>
      <c r="M255" s="261" t="e">
        <f t="shared" si="93"/>
        <v>#NUM!</v>
      </c>
      <c r="N255" s="9"/>
      <c r="O255" s="33">
        <v>123</v>
      </c>
      <c r="P255" s="34">
        <f t="shared" si="108"/>
        <v>50010</v>
      </c>
      <c r="Q255" s="258" t="e">
        <f t="shared" si="94"/>
        <v>#NUM!</v>
      </c>
      <c r="R255" s="259" t="e">
        <f t="shared" si="95"/>
        <v>#NUM!</v>
      </c>
      <c r="S255" s="269" t="e">
        <f t="shared" si="96"/>
        <v>#NUM!</v>
      </c>
      <c r="T255" s="261" t="e">
        <f t="shared" si="97"/>
        <v>#NUM!</v>
      </c>
      <c r="V255" s="33">
        <v>123</v>
      </c>
      <c r="W255" s="34">
        <v>49065</v>
      </c>
      <c r="X255" s="258" t="e">
        <f t="shared" si="98"/>
        <v>#NUM!</v>
      </c>
      <c r="Y255" s="259" t="e">
        <f t="shared" si="99"/>
        <v>#NUM!</v>
      </c>
      <c r="Z255" s="269" t="e">
        <f t="shared" si="100"/>
        <v>#NUM!</v>
      </c>
      <c r="AA255" s="261" t="e">
        <f t="shared" si="101"/>
        <v>#NUM!</v>
      </c>
      <c r="AC255" s="33">
        <v>123</v>
      </c>
      <c r="AD255" s="34">
        <f t="shared" si="109"/>
        <v>50010</v>
      </c>
      <c r="AE255" s="141" t="e">
        <f t="shared" si="102"/>
        <v>#VALUE!</v>
      </c>
      <c r="AF255" s="259" t="e">
        <f t="shared" si="103"/>
        <v>#VALUE!</v>
      </c>
      <c r="AG255" s="274" t="e">
        <f t="shared" si="104"/>
        <v>#VALUE!</v>
      </c>
      <c r="AH255" s="275" t="e">
        <f t="shared" si="105"/>
        <v>#VALUE!</v>
      </c>
    </row>
    <row r="256" spans="1:34" x14ac:dyDescent="0.45">
      <c r="A256" s="33">
        <v>124</v>
      </c>
      <c r="B256" s="34">
        <f t="shared" si="106"/>
        <v>50041</v>
      </c>
      <c r="C256" s="258" t="e">
        <f t="shared" si="86"/>
        <v>#NUM!</v>
      </c>
      <c r="D256" s="259" t="e">
        <f t="shared" si="87"/>
        <v>#NUM!</v>
      </c>
      <c r="E256" s="260" t="e">
        <f t="shared" si="88"/>
        <v>#NUM!</v>
      </c>
      <c r="F256" s="261" t="e">
        <f t="shared" si="89"/>
        <v>#NUM!</v>
      </c>
      <c r="H256" s="33">
        <v>124</v>
      </c>
      <c r="I256" s="34">
        <f t="shared" si="107"/>
        <v>50041</v>
      </c>
      <c r="J256" s="258" t="e">
        <f t="shared" si="90"/>
        <v>#NUM!</v>
      </c>
      <c r="K256" s="259" t="e">
        <f t="shared" si="91"/>
        <v>#NUM!</v>
      </c>
      <c r="L256" s="269" t="e">
        <f t="shared" si="92"/>
        <v>#NUM!</v>
      </c>
      <c r="M256" s="261" t="e">
        <f t="shared" si="93"/>
        <v>#NUM!</v>
      </c>
      <c r="N256" s="9"/>
      <c r="O256" s="33">
        <v>124</v>
      </c>
      <c r="P256" s="34">
        <f t="shared" si="108"/>
        <v>50041</v>
      </c>
      <c r="Q256" s="258" t="e">
        <f t="shared" si="94"/>
        <v>#NUM!</v>
      </c>
      <c r="R256" s="259" t="e">
        <f t="shared" si="95"/>
        <v>#NUM!</v>
      </c>
      <c r="S256" s="269" t="e">
        <f t="shared" si="96"/>
        <v>#NUM!</v>
      </c>
      <c r="T256" s="261" t="e">
        <f t="shared" si="97"/>
        <v>#NUM!</v>
      </c>
      <c r="V256" s="33">
        <v>124</v>
      </c>
      <c r="W256" s="34">
        <v>49096</v>
      </c>
      <c r="X256" s="258" t="e">
        <f t="shared" si="98"/>
        <v>#NUM!</v>
      </c>
      <c r="Y256" s="259" t="e">
        <f t="shared" si="99"/>
        <v>#NUM!</v>
      </c>
      <c r="Z256" s="269" t="e">
        <f t="shared" si="100"/>
        <v>#NUM!</v>
      </c>
      <c r="AA256" s="261" t="e">
        <f t="shared" si="101"/>
        <v>#NUM!</v>
      </c>
      <c r="AC256" s="33">
        <v>124</v>
      </c>
      <c r="AD256" s="34">
        <f t="shared" si="109"/>
        <v>50041</v>
      </c>
      <c r="AE256" s="141" t="e">
        <f t="shared" si="102"/>
        <v>#VALUE!</v>
      </c>
      <c r="AF256" s="259" t="e">
        <f t="shared" si="103"/>
        <v>#VALUE!</v>
      </c>
      <c r="AG256" s="274" t="e">
        <f t="shared" si="104"/>
        <v>#VALUE!</v>
      </c>
      <c r="AH256" s="275" t="e">
        <f t="shared" si="105"/>
        <v>#VALUE!</v>
      </c>
    </row>
    <row r="257" spans="1:34" x14ac:dyDescent="0.45">
      <c r="A257" s="33">
        <v>125</v>
      </c>
      <c r="B257" s="34">
        <f t="shared" si="106"/>
        <v>50072</v>
      </c>
      <c r="C257" s="258" t="e">
        <f t="shared" si="86"/>
        <v>#NUM!</v>
      </c>
      <c r="D257" s="259" t="e">
        <f t="shared" si="87"/>
        <v>#NUM!</v>
      </c>
      <c r="E257" s="260" t="e">
        <f t="shared" si="88"/>
        <v>#NUM!</v>
      </c>
      <c r="F257" s="261" t="e">
        <f t="shared" si="89"/>
        <v>#NUM!</v>
      </c>
      <c r="H257" s="33">
        <v>125</v>
      </c>
      <c r="I257" s="34">
        <f t="shared" si="107"/>
        <v>50072</v>
      </c>
      <c r="J257" s="258" t="e">
        <f t="shared" si="90"/>
        <v>#NUM!</v>
      </c>
      <c r="K257" s="259" t="e">
        <f t="shared" si="91"/>
        <v>#NUM!</v>
      </c>
      <c r="L257" s="269" t="e">
        <f t="shared" si="92"/>
        <v>#NUM!</v>
      </c>
      <c r="M257" s="261" t="e">
        <f t="shared" si="93"/>
        <v>#NUM!</v>
      </c>
      <c r="N257" s="9"/>
      <c r="O257" s="33">
        <v>125</v>
      </c>
      <c r="P257" s="34">
        <f t="shared" si="108"/>
        <v>50072</v>
      </c>
      <c r="Q257" s="258" t="e">
        <f t="shared" si="94"/>
        <v>#NUM!</v>
      </c>
      <c r="R257" s="259" t="e">
        <f t="shared" si="95"/>
        <v>#NUM!</v>
      </c>
      <c r="S257" s="269" t="e">
        <f t="shared" si="96"/>
        <v>#NUM!</v>
      </c>
      <c r="T257" s="261" t="e">
        <f t="shared" si="97"/>
        <v>#NUM!</v>
      </c>
      <c r="V257" s="33">
        <v>125</v>
      </c>
      <c r="W257" s="34">
        <v>49126</v>
      </c>
      <c r="X257" s="258" t="e">
        <f t="shared" si="98"/>
        <v>#NUM!</v>
      </c>
      <c r="Y257" s="259" t="e">
        <f t="shared" si="99"/>
        <v>#NUM!</v>
      </c>
      <c r="Z257" s="269" t="e">
        <f t="shared" si="100"/>
        <v>#NUM!</v>
      </c>
      <c r="AA257" s="261" t="e">
        <f t="shared" si="101"/>
        <v>#NUM!</v>
      </c>
      <c r="AC257" s="33">
        <v>125</v>
      </c>
      <c r="AD257" s="34">
        <f t="shared" si="109"/>
        <v>50072</v>
      </c>
      <c r="AE257" s="141" t="e">
        <f t="shared" si="102"/>
        <v>#VALUE!</v>
      </c>
      <c r="AF257" s="259" t="e">
        <f t="shared" si="103"/>
        <v>#VALUE!</v>
      </c>
      <c r="AG257" s="274" t="e">
        <f t="shared" si="104"/>
        <v>#VALUE!</v>
      </c>
      <c r="AH257" s="275" t="e">
        <f t="shared" si="105"/>
        <v>#VALUE!</v>
      </c>
    </row>
    <row r="258" spans="1:34" x14ac:dyDescent="0.45">
      <c r="A258" s="33">
        <v>126</v>
      </c>
      <c r="B258" s="34">
        <f t="shared" si="106"/>
        <v>50100</v>
      </c>
      <c r="C258" s="258" t="e">
        <f t="shared" si="86"/>
        <v>#NUM!</v>
      </c>
      <c r="D258" s="259" t="e">
        <f t="shared" si="87"/>
        <v>#NUM!</v>
      </c>
      <c r="E258" s="260" t="e">
        <f t="shared" si="88"/>
        <v>#NUM!</v>
      </c>
      <c r="F258" s="261" t="e">
        <f t="shared" si="89"/>
        <v>#NUM!</v>
      </c>
      <c r="H258" s="33">
        <v>126</v>
      </c>
      <c r="I258" s="34">
        <f t="shared" si="107"/>
        <v>50100</v>
      </c>
      <c r="J258" s="258" t="e">
        <f t="shared" si="90"/>
        <v>#NUM!</v>
      </c>
      <c r="K258" s="259" t="e">
        <f t="shared" si="91"/>
        <v>#NUM!</v>
      </c>
      <c r="L258" s="269" t="e">
        <f t="shared" si="92"/>
        <v>#NUM!</v>
      </c>
      <c r="M258" s="261" t="e">
        <f t="shared" si="93"/>
        <v>#NUM!</v>
      </c>
      <c r="N258" s="9"/>
      <c r="O258" s="33">
        <v>126</v>
      </c>
      <c r="P258" s="34">
        <f t="shared" si="108"/>
        <v>50100</v>
      </c>
      <c r="Q258" s="258" t="e">
        <f t="shared" si="94"/>
        <v>#NUM!</v>
      </c>
      <c r="R258" s="259" t="e">
        <f t="shared" si="95"/>
        <v>#NUM!</v>
      </c>
      <c r="S258" s="269" t="e">
        <f t="shared" si="96"/>
        <v>#NUM!</v>
      </c>
      <c r="T258" s="261" t="e">
        <f t="shared" si="97"/>
        <v>#NUM!</v>
      </c>
      <c r="V258" s="33">
        <v>126</v>
      </c>
      <c r="W258" s="34">
        <v>49157</v>
      </c>
      <c r="X258" s="258" t="e">
        <f t="shared" si="98"/>
        <v>#NUM!</v>
      </c>
      <c r="Y258" s="259" t="e">
        <f t="shared" si="99"/>
        <v>#NUM!</v>
      </c>
      <c r="Z258" s="269" t="e">
        <f t="shared" si="100"/>
        <v>#NUM!</v>
      </c>
      <c r="AA258" s="261" t="e">
        <f t="shared" si="101"/>
        <v>#NUM!</v>
      </c>
      <c r="AC258" s="33">
        <v>126</v>
      </c>
      <c r="AD258" s="34">
        <f t="shared" si="109"/>
        <v>50100</v>
      </c>
      <c r="AE258" s="141" t="e">
        <f t="shared" si="102"/>
        <v>#VALUE!</v>
      </c>
      <c r="AF258" s="259" t="e">
        <f t="shared" si="103"/>
        <v>#VALUE!</v>
      </c>
      <c r="AG258" s="274" t="e">
        <f t="shared" si="104"/>
        <v>#VALUE!</v>
      </c>
      <c r="AH258" s="275" t="e">
        <f t="shared" si="105"/>
        <v>#VALUE!</v>
      </c>
    </row>
    <row r="259" spans="1:34" x14ac:dyDescent="0.45">
      <c r="A259" s="33">
        <v>127</v>
      </c>
      <c r="B259" s="34">
        <f t="shared" si="106"/>
        <v>50131</v>
      </c>
      <c r="C259" s="258" t="e">
        <f t="shared" si="86"/>
        <v>#NUM!</v>
      </c>
      <c r="D259" s="259" t="e">
        <f t="shared" si="87"/>
        <v>#NUM!</v>
      </c>
      <c r="E259" s="260" t="e">
        <f t="shared" si="88"/>
        <v>#NUM!</v>
      </c>
      <c r="F259" s="261" t="e">
        <f t="shared" si="89"/>
        <v>#NUM!</v>
      </c>
      <c r="H259" s="33">
        <v>127</v>
      </c>
      <c r="I259" s="34">
        <f t="shared" si="107"/>
        <v>50131</v>
      </c>
      <c r="J259" s="258" t="e">
        <f t="shared" si="90"/>
        <v>#NUM!</v>
      </c>
      <c r="K259" s="259" t="e">
        <f t="shared" si="91"/>
        <v>#NUM!</v>
      </c>
      <c r="L259" s="269" t="e">
        <f t="shared" si="92"/>
        <v>#NUM!</v>
      </c>
      <c r="M259" s="261" t="e">
        <f t="shared" si="93"/>
        <v>#NUM!</v>
      </c>
      <c r="N259" s="9"/>
      <c r="O259" s="33">
        <v>127</v>
      </c>
      <c r="P259" s="34">
        <f t="shared" si="108"/>
        <v>50131</v>
      </c>
      <c r="Q259" s="258" t="e">
        <f t="shared" si="94"/>
        <v>#NUM!</v>
      </c>
      <c r="R259" s="259" t="e">
        <f t="shared" si="95"/>
        <v>#NUM!</v>
      </c>
      <c r="S259" s="269" t="e">
        <f t="shared" si="96"/>
        <v>#NUM!</v>
      </c>
      <c r="T259" s="261" t="e">
        <f t="shared" si="97"/>
        <v>#NUM!</v>
      </c>
      <c r="V259" s="33">
        <v>127</v>
      </c>
      <c r="W259" s="34">
        <v>49188</v>
      </c>
      <c r="X259" s="258" t="e">
        <f t="shared" si="98"/>
        <v>#NUM!</v>
      </c>
      <c r="Y259" s="259" t="e">
        <f t="shared" si="99"/>
        <v>#NUM!</v>
      </c>
      <c r="Z259" s="269" t="e">
        <f t="shared" si="100"/>
        <v>#NUM!</v>
      </c>
      <c r="AA259" s="261" t="e">
        <f t="shared" si="101"/>
        <v>#NUM!</v>
      </c>
      <c r="AC259" s="33">
        <v>127</v>
      </c>
      <c r="AD259" s="34">
        <f t="shared" si="109"/>
        <v>50131</v>
      </c>
      <c r="AE259" s="141" t="e">
        <f t="shared" si="102"/>
        <v>#VALUE!</v>
      </c>
      <c r="AF259" s="259" t="e">
        <f t="shared" si="103"/>
        <v>#VALUE!</v>
      </c>
      <c r="AG259" s="274" t="e">
        <f t="shared" si="104"/>
        <v>#VALUE!</v>
      </c>
      <c r="AH259" s="275" t="e">
        <f t="shared" si="105"/>
        <v>#VALUE!</v>
      </c>
    </row>
    <row r="260" spans="1:34" x14ac:dyDescent="0.45">
      <c r="A260" s="33">
        <v>128</v>
      </c>
      <c r="B260" s="34">
        <f t="shared" si="106"/>
        <v>50161</v>
      </c>
      <c r="C260" s="258" t="e">
        <f t="shared" si="86"/>
        <v>#NUM!</v>
      </c>
      <c r="D260" s="259" t="e">
        <f t="shared" si="87"/>
        <v>#NUM!</v>
      </c>
      <c r="E260" s="260" t="e">
        <f t="shared" si="88"/>
        <v>#NUM!</v>
      </c>
      <c r="F260" s="261" t="e">
        <f t="shared" si="89"/>
        <v>#NUM!</v>
      </c>
      <c r="H260" s="33">
        <v>128</v>
      </c>
      <c r="I260" s="34">
        <f t="shared" si="107"/>
        <v>50161</v>
      </c>
      <c r="J260" s="258" t="e">
        <f t="shared" si="90"/>
        <v>#NUM!</v>
      </c>
      <c r="K260" s="259" t="e">
        <f t="shared" si="91"/>
        <v>#NUM!</v>
      </c>
      <c r="L260" s="269" t="e">
        <f t="shared" si="92"/>
        <v>#NUM!</v>
      </c>
      <c r="M260" s="261" t="e">
        <f t="shared" si="93"/>
        <v>#NUM!</v>
      </c>
      <c r="N260" s="9"/>
      <c r="O260" s="33">
        <v>128</v>
      </c>
      <c r="P260" s="34">
        <f t="shared" si="108"/>
        <v>50161</v>
      </c>
      <c r="Q260" s="258" t="e">
        <f t="shared" si="94"/>
        <v>#NUM!</v>
      </c>
      <c r="R260" s="259" t="e">
        <f t="shared" si="95"/>
        <v>#NUM!</v>
      </c>
      <c r="S260" s="269" t="e">
        <f t="shared" si="96"/>
        <v>#NUM!</v>
      </c>
      <c r="T260" s="261" t="e">
        <f t="shared" si="97"/>
        <v>#NUM!</v>
      </c>
      <c r="V260" s="33">
        <v>128</v>
      </c>
      <c r="W260" s="34">
        <v>49218</v>
      </c>
      <c r="X260" s="258" t="e">
        <f t="shared" si="98"/>
        <v>#NUM!</v>
      </c>
      <c r="Y260" s="259" t="e">
        <f t="shared" si="99"/>
        <v>#NUM!</v>
      </c>
      <c r="Z260" s="269" t="e">
        <f t="shared" si="100"/>
        <v>#NUM!</v>
      </c>
      <c r="AA260" s="261" t="e">
        <f t="shared" si="101"/>
        <v>#NUM!</v>
      </c>
      <c r="AC260" s="33">
        <v>128</v>
      </c>
      <c r="AD260" s="34">
        <f t="shared" si="109"/>
        <v>50161</v>
      </c>
      <c r="AE260" s="141" t="e">
        <f t="shared" si="102"/>
        <v>#VALUE!</v>
      </c>
      <c r="AF260" s="259" t="e">
        <f t="shared" si="103"/>
        <v>#VALUE!</v>
      </c>
      <c r="AG260" s="274" t="e">
        <f t="shared" si="104"/>
        <v>#VALUE!</v>
      </c>
      <c r="AH260" s="275" t="e">
        <f t="shared" si="105"/>
        <v>#VALUE!</v>
      </c>
    </row>
    <row r="261" spans="1:34" x14ac:dyDescent="0.45">
      <c r="A261" s="33">
        <v>129</v>
      </c>
      <c r="B261" s="34">
        <f t="shared" si="106"/>
        <v>50192</v>
      </c>
      <c r="C261" s="258" t="e">
        <f t="shared" si="86"/>
        <v>#NUM!</v>
      </c>
      <c r="D261" s="259" t="e">
        <f t="shared" si="87"/>
        <v>#NUM!</v>
      </c>
      <c r="E261" s="260" t="e">
        <f t="shared" si="88"/>
        <v>#NUM!</v>
      </c>
      <c r="F261" s="261" t="e">
        <f t="shared" si="89"/>
        <v>#NUM!</v>
      </c>
      <c r="H261" s="33">
        <v>129</v>
      </c>
      <c r="I261" s="34">
        <f t="shared" si="107"/>
        <v>50192</v>
      </c>
      <c r="J261" s="258" t="e">
        <f t="shared" si="90"/>
        <v>#NUM!</v>
      </c>
      <c r="K261" s="259" t="e">
        <f t="shared" si="91"/>
        <v>#NUM!</v>
      </c>
      <c r="L261" s="269" t="e">
        <f t="shared" si="92"/>
        <v>#NUM!</v>
      </c>
      <c r="M261" s="261" t="e">
        <f t="shared" si="93"/>
        <v>#NUM!</v>
      </c>
      <c r="N261" s="9"/>
      <c r="O261" s="33">
        <v>129</v>
      </c>
      <c r="P261" s="34">
        <f t="shared" si="108"/>
        <v>50192</v>
      </c>
      <c r="Q261" s="258" t="e">
        <f t="shared" si="94"/>
        <v>#NUM!</v>
      </c>
      <c r="R261" s="259" t="e">
        <f t="shared" si="95"/>
        <v>#NUM!</v>
      </c>
      <c r="S261" s="269" t="e">
        <f t="shared" si="96"/>
        <v>#NUM!</v>
      </c>
      <c r="T261" s="261" t="e">
        <f t="shared" si="97"/>
        <v>#NUM!</v>
      </c>
      <c r="V261" s="33">
        <v>129</v>
      </c>
      <c r="W261" s="34">
        <v>49249</v>
      </c>
      <c r="X261" s="258" t="e">
        <f t="shared" si="98"/>
        <v>#NUM!</v>
      </c>
      <c r="Y261" s="259" t="e">
        <f t="shared" si="99"/>
        <v>#NUM!</v>
      </c>
      <c r="Z261" s="269" t="e">
        <f t="shared" si="100"/>
        <v>#NUM!</v>
      </c>
      <c r="AA261" s="261" t="e">
        <f t="shared" si="101"/>
        <v>#NUM!</v>
      </c>
      <c r="AC261" s="33">
        <v>129</v>
      </c>
      <c r="AD261" s="34">
        <f t="shared" si="109"/>
        <v>50192</v>
      </c>
      <c r="AE261" s="141" t="e">
        <f t="shared" si="102"/>
        <v>#VALUE!</v>
      </c>
      <c r="AF261" s="259" t="e">
        <f t="shared" si="103"/>
        <v>#VALUE!</v>
      </c>
      <c r="AG261" s="274" t="e">
        <f t="shared" si="104"/>
        <v>#VALUE!</v>
      </c>
      <c r="AH261" s="275" t="e">
        <f t="shared" si="105"/>
        <v>#VALUE!</v>
      </c>
    </row>
    <row r="262" spans="1:34" x14ac:dyDescent="0.45">
      <c r="A262" s="33">
        <v>130</v>
      </c>
      <c r="B262" s="34">
        <f t="shared" si="106"/>
        <v>50222</v>
      </c>
      <c r="C262" s="258" t="e">
        <f t="shared" ref="C262:C325" si="110">C261-D262</f>
        <v>#NUM!</v>
      </c>
      <c r="D262" s="259" t="e">
        <f t="shared" ref="D262:D325" si="111">IF(D$128="I/O",0,IF(AND(D$129&gt;0,A262/12&lt;=D$129),0,-PPMT(C$126/12,A262-(D$129*12),D$126*D$128,C$125)))</f>
        <v>#NUM!</v>
      </c>
      <c r="E262" s="260" t="e">
        <f t="shared" ref="E262:E325" si="112">F262-D262</f>
        <v>#NUM!</v>
      </c>
      <c r="F262" s="261" t="e">
        <f t="shared" ref="F262:F325" si="113">IF(AND(D$129&gt;0,A262/12&lt;=D$129),C$125*(C$126/12),D$125)</f>
        <v>#NUM!</v>
      </c>
      <c r="H262" s="33">
        <v>130</v>
      </c>
      <c r="I262" s="34">
        <f t="shared" si="107"/>
        <v>50222</v>
      </c>
      <c r="J262" s="258" t="e">
        <f t="shared" ref="J262:J325" si="114">J261-K262</f>
        <v>#NUM!</v>
      </c>
      <c r="K262" s="259" t="e">
        <f t="shared" ref="K262:K325" si="115">IF(K$128="I/O",0,IF(AND(K$129&gt;0,H262/12&lt;=K$129),0,-PPMT(J$126/12,H262-(K$129*12),K$126*K$128,J$125)))</f>
        <v>#NUM!</v>
      </c>
      <c r="L262" s="269" t="e">
        <f t="shared" ref="L262:L325" si="116">M262-K262</f>
        <v>#NUM!</v>
      </c>
      <c r="M262" s="261" t="e">
        <f t="shared" ref="M262:M325" si="117">IF(AND(K$129&gt;0,H262/12&lt;=K$129),J$125*(J$126/12),K$125)</f>
        <v>#NUM!</v>
      </c>
      <c r="N262" s="9"/>
      <c r="O262" s="33">
        <v>130</v>
      </c>
      <c r="P262" s="34">
        <f t="shared" si="108"/>
        <v>50222</v>
      </c>
      <c r="Q262" s="258" t="e">
        <f t="shared" ref="Q262:Q325" si="118">Q261-R262</f>
        <v>#NUM!</v>
      </c>
      <c r="R262" s="259" t="e">
        <f t="shared" ref="R262:R325" si="119">IF(R$128="I/O",0,IF(AND(R$129&gt;0,O262/12&lt;=R$129),0,-PPMT(Q$126/12,O262-(R$129*12),R$126*R$128,Q$125)))</f>
        <v>#NUM!</v>
      </c>
      <c r="S262" s="269" t="e">
        <f t="shared" ref="S262:S325" si="120">T262-R262</f>
        <v>#NUM!</v>
      </c>
      <c r="T262" s="261" t="e">
        <f t="shared" ref="T262:T325" si="121">IF(AND(R$129&gt;0,O262/12&lt;=R$129),Q$125*(Q$126/12),R$125)</f>
        <v>#NUM!</v>
      </c>
      <c r="V262" s="33">
        <v>130</v>
      </c>
      <c r="W262" s="34">
        <v>49279</v>
      </c>
      <c r="X262" s="258" t="e">
        <f t="shared" ref="X262:X325" si="122">X261-Y262</f>
        <v>#NUM!</v>
      </c>
      <c r="Y262" s="259" t="e">
        <f t="shared" ref="Y262:Y325" si="123">IF(Y$128="I/O",0,IF(AND(Y$129&gt;0,V262/12&lt;=Y$129),0,-PPMT(X$126/12,V262-(Y$129*12),Y$126*Y$128,X$125)))</f>
        <v>#NUM!</v>
      </c>
      <c r="Z262" s="269" t="e">
        <f t="shared" ref="Z262:Z325" si="124">AA262-Y262</f>
        <v>#NUM!</v>
      </c>
      <c r="AA262" s="261" t="e">
        <f t="shared" ref="AA262:AA325" si="125">IF(AND(Y$129&gt;0,V262/12&lt;=Y$129),X$125*(X$126/12),Y$125)</f>
        <v>#NUM!</v>
      </c>
      <c r="AC262" s="33">
        <v>130</v>
      </c>
      <c r="AD262" s="34">
        <f t="shared" si="109"/>
        <v>50222</v>
      </c>
      <c r="AE262" s="141" t="e">
        <f t="shared" ref="AE262:AE325" si="126">AE261-AF262</f>
        <v>#VALUE!</v>
      </c>
      <c r="AF262" s="259" t="e">
        <f t="shared" ref="AF262:AF325" si="127">IF(AF$128="I/O",0,IF(AND(AF$129&gt;0,AC262/12&lt;=AF$129),0,-PPMT(AE$126/12,AC262-(AF$129*12),AF$126*AF$128,AE$125)))</f>
        <v>#VALUE!</v>
      </c>
      <c r="AG262" s="274" t="e">
        <f t="shared" ref="AG262:AG325" si="128">AH262-AF262</f>
        <v>#VALUE!</v>
      </c>
      <c r="AH262" s="275" t="e">
        <f t="shared" ref="AH262:AH325" si="129">IF(AND(AF$129&gt;0,AC262/12&lt;=AF$129),AE$125*(AE$126/12),AF$125)</f>
        <v>#VALUE!</v>
      </c>
    </row>
    <row r="263" spans="1:34" x14ac:dyDescent="0.45">
      <c r="A263" s="33">
        <v>131</v>
      </c>
      <c r="B263" s="34">
        <f t="shared" ref="B263:B326" si="130">EDATE(B262,1)</f>
        <v>50253</v>
      </c>
      <c r="C263" s="258" t="e">
        <f t="shared" si="110"/>
        <v>#NUM!</v>
      </c>
      <c r="D263" s="259" t="e">
        <f t="shared" si="111"/>
        <v>#NUM!</v>
      </c>
      <c r="E263" s="260" t="e">
        <f t="shared" si="112"/>
        <v>#NUM!</v>
      </c>
      <c r="F263" s="261" t="e">
        <f t="shared" si="113"/>
        <v>#NUM!</v>
      </c>
      <c r="H263" s="33">
        <v>131</v>
      </c>
      <c r="I263" s="34">
        <f t="shared" ref="I263:I326" si="131">EDATE(I262,1)</f>
        <v>50253</v>
      </c>
      <c r="J263" s="258" t="e">
        <f t="shared" si="114"/>
        <v>#NUM!</v>
      </c>
      <c r="K263" s="259" t="e">
        <f t="shared" si="115"/>
        <v>#NUM!</v>
      </c>
      <c r="L263" s="269" t="e">
        <f t="shared" si="116"/>
        <v>#NUM!</v>
      </c>
      <c r="M263" s="261" t="e">
        <f t="shared" si="117"/>
        <v>#NUM!</v>
      </c>
      <c r="N263" s="9"/>
      <c r="O263" s="33">
        <v>131</v>
      </c>
      <c r="P263" s="34">
        <f t="shared" ref="P263:P326" si="132">EDATE(P262,1)</f>
        <v>50253</v>
      </c>
      <c r="Q263" s="258" t="e">
        <f t="shared" si="118"/>
        <v>#NUM!</v>
      </c>
      <c r="R263" s="259" t="e">
        <f t="shared" si="119"/>
        <v>#NUM!</v>
      </c>
      <c r="S263" s="269" t="e">
        <f t="shared" si="120"/>
        <v>#NUM!</v>
      </c>
      <c r="T263" s="261" t="e">
        <f t="shared" si="121"/>
        <v>#NUM!</v>
      </c>
      <c r="V263" s="33">
        <v>131</v>
      </c>
      <c r="W263" s="34">
        <v>49310</v>
      </c>
      <c r="X263" s="258" t="e">
        <f t="shared" si="122"/>
        <v>#NUM!</v>
      </c>
      <c r="Y263" s="259" t="e">
        <f t="shared" si="123"/>
        <v>#NUM!</v>
      </c>
      <c r="Z263" s="269" t="e">
        <f t="shared" si="124"/>
        <v>#NUM!</v>
      </c>
      <c r="AA263" s="261" t="e">
        <f t="shared" si="125"/>
        <v>#NUM!</v>
      </c>
      <c r="AC263" s="33">
        <v>131</v>
      </c>
      <c r="AD263" s="34">
        <f t="shared" ref="AD263:AD326" si="133">EDATE(AD262,1)</f>
        <v>50253</v>
      </c>
      <c r="AE263" s="141" t="e">
        <f t="shared" si="126"/>
        <v>#VALUE!</v>
      </c>
      <c r="AF263" s="259" t="e">
        <f t="shared" si="127"/>
        <v>#VALUE!</v>
      </c>
      <c r="AG263" s="274" t="e">
        <f t="shared" si="128"/>
        <v>#VALUE!</v>
      </c>
      <c r="AH263" s="275" t="e">
        <f t="shared" si="129"/>
        <v>#VALUE!</v>
      </c>
    </row>
    <row r="264" spans="1:34" ht="14.65" thickBot="1" x14ac:dyDescent="0.5">
      <c r="A264" s="40">
        <v>132</v>
      </c>
      <c r="B264" s="267">
        <f t="shared" si="130"/>
        <v>50284</v>
      </c>
      <c r="C264" s="262" t="e">
        <f t="shared" si="110"/>
        <v>#NUM!</v>
      </c>
      <c r="D264" s="263" t="e">
        <f t="shared" si="111"/>
        <v>#NUM!</v>
      </c>
      <c r="E264" s="264" t="e">
        <f t="shared" si="112"/>
        <v>#NUM!</v>
      </c>
      <c r="F264" s="265" t="e">
        <f t="shared" si="113"/>
        <v>#NUM!</v>
      </c>
      <c r="H264" s="40">
        <v>132</v>
      </c>
      <c r="I264" s="41">
        <f t="shared" si="131"/>
        <v>50284</v>
      </c>
      <c r="J264" s="262" t="e">
        <f t="shared" si="114"/>
        <v>#NUM!</v>
      </c>
      <c r="K264" s="263" t="e">
        <f t="shared" si="115"/>
        <v>#NUM!</v>
      </c>
      <c r="L264" s="270" t="e">
        <f t="shared" si="116"/>
        <v>#NUM!</v>
      </c>
      <c r="M264" s="265" t="e">
        <f t="shared" si="117"/>
        <v>#NUM!</v>
      </c>
      <c r="N264" s="9"/>
      <c r="O264" s="40">
        <v>132</v>
      </c>
      <c r="P264" s="41">
        <f t="shared" si="132"/>
        <v>50284</v>
      </c>
      <c r="Q264" s="262" t="e">
        <f t="shared" si="118"/>
        <v>#NUM!</v>
      </c>
      <c r="R264" s="263" t="e">
        <f t="shared" si="119"/>
        <v>#NUM!</v>
      </c>
      <c r="S264" s="270" t="e">
        <f t="shared" si="120"/>
        <v>#NUM!</v>
      </c>
      <c r="T264" s="265" t="e">
        <f t="shared" si="121"/>
        <v>#NUM!</v>
      </c>
      <c r="V264" s="40">
        <v>132</v>
      </c>
      <c r="W264" s="41">
        <v>49341</v>
      </c>
      <c r="X264" s="262" t="e">
        <f t="shared" si="122"/>
        <v>#NUM!</v>
      </c>
      <c r="Y264" s="263" t="e">
        <f t="shared" si="123"/>
        <v>#NUM!</v>
      </c>
      <c r="Z264" s="270" t="e">
        <f t="shared" si="124"/>
        <v>#NUM!</v>
      </c>
      <c r="AA264" s="265" t="e">
        <f t="shared" si="125"/>
        <v>#NUM!</v>
      </c>
      <c r="AC264" s="40">
        <v>132</v>
      </c>
      <c r="AD264" s="41">
        <f t="shared" si="133"/>
        <v>50284</v>
      </c>
      <c r="AE264" s="145" t="e">
        <f t="shared" si="126"/>
        <v>#VALUE!</v>
      </c>
      <c r="AF264" s="263" t="e">
        <f t="shared" si="127"/>
        <v>#VALUE!</v>
      </c>
      <c r="AG264" s="276" t="e">
        <f t="shared" si="128"/>
        <v>#VALUE!</v>
      </c>
      <c r="AH264" s="277" t="e">
        <f t="shared" si="129"/>
        <v>#VALUE!</v>
      </c>
    </row>
    <row r="265" spans="1:34" x14ac:dyDescent="0.45">
      <c r="A265" s="26">
        <v>133</v>
      </c>
      <c r="B265" s="52">
        <f t="shared" si="130"/>
        <v>50314</v>
      </c>
      <c r="C265" s="254" t="e">
        <f t="shared" si="110"/>
        <v>#NUM!</v>
      </c>
      <c r="D265" s="255" t="e">
        <f t="shared" si="111"/>
        <v>#NUM!</v>
      </c>
      <c r="E265" s="256" t="e">
        <f t="shared" si="112"/>
        <v>#NUM!</v>
      </c>
      <c r="F265" s="257" t="e">
        <f t="shared" si="113"/>
        <v>#NUM!</v>
      </c>
      <c r="H265" s="26">
        <v>133</v>
      </c>
      <c r="I265" s="27">
        <f t="shared" si="131"/>
        <v>50314</v>
      </c>
      <c r="J265" s="254" t="e">
        <f t="shared" si="114"/>
        <v>#NUM!</v>
      </c>
      <c r="K265" s="255" t="e">
        <f t="shared" si="115"/>
        <v>#NUM!</v>
      </c>
      <c r="L265" s="268" t="e">
        <f t="shared" si="116"/>
        <v>#NUM!</v>
      </c>
      <c r="M265" s="257" t="e">
        <f t="shared" si="117"/>
        <v>#NUM!</v>
      </c>
      <c r="N265" s="9"/>
      <c r="O265" s="26">
        <v>133</v>
      </c>
      <c r="P265" s="27">
        <f t="shared" si="132"/>
        <v>50314</v>
      </c>
      <c r="Q265" s="254" t="e">
        <f t="shared" si="118"/>
        <v>#NUM!</v>
      </c>
      <c r="R265" s="255" t="e">
        <f t="shared" si="119"/>
        <v>#NUM!</v>
      </c>
      <c r="S265" s="268" t="e">
        <f t="shared" si="120"/>
        <v>#NUM!</v>
      </c>
      <c r="T265" s="257" t="e">
        <f t="shared" si="121"/>
        <v>#NUM!</v>
      </c>
      <c r="V265" s="26">
        <v>133</v>
      </c>
      <c r="W265" s="27">
        <v>49369</v>
      </c>
      <c r="X265" s="254" t="e">
        <f t="shared" si="122"/>
        <v>#NUM!</v>
      </c>
      <c r="Y265" s="255" t="e">
        <f t="shared" si="123"/>
        <v>#NUM!</v>
      </c>
      <c r="Z265" s="268" t="e">
        <f t="shared" si="124"/>
        <v>#NUM!</v>
      </c>
      <c r="AA265" s="257" t="e">
        <f t="shared" si="125"/>
        <v>#NUM!</v>
      </c>
      <c r="AC265" s="26">
        <v>133</v>
      </c>
      <c r="AD265" s="27">
        <f t="shared" si="133"/>
        <v>50314</v>
      </c>
      <c r="AE265" s="137" t="e">
        <f t="shared" si="126"/>
        <v>#VALUE!</v>
      </c>
      <c r="AF265" s="255" t="e">
        <f t="shared" si="127"/>
        <v>#VALUE!</v>
      </c>
      <c r="AG265" s="272" t="e">
        <f t="shared" si="128"/>
        <v>#VALUE!</v>
      </c>
      <c r="AH265" s="273" t="e">
        <f t="shared" si="129"/>
        <v>#VALUE!</v>
      </c>
    </row>
    <row r="266" spans="1:34" x14ac:dyDescent="0.45">
      <c r="A266" s="33">
        <v>134</v>
      </c>
      <c r="B266" s="34">
        <f t="shared" si="130"/>
        <v>50345</v>
      </c>
      <c r="C266" s="258" t="e">
        <f t="shared" si="110"/>
        <v>#NUM!</v>
      </c>
      <c r="D266" s="259" t="e">
        <f t="shared" si="111"/>
        <v>#NUM!</v>
      </c>
      <c r="E266" s="260" t="e">
        <f t="shared" si="112"/>
        <v>#NUM!</v>
      </c>
      <c r="F266" s="261" t="e">
        <f t="shared" si="113"/>
        <v>#NUM!</v>
      </c>
      <c r="H266" s="33">
        <v>134</v>
      </c>
      <c r="I266" s="34">
        <f t="shared" si="131"/>
        <v>50345</v>
      </c>
      <c r="J266" s="258" t="e">
        <f t="shared" si="114"/>
        <v>#NUM!</v>
      </c>
      <c r="K266" s="259" t="e">
        <f t="shared" si="115"/>
        <v>#NUM!</v>
      </c>
      <c r="L266" s="269" t="e">
        <f t="shared" si="116"/>
        <v>#NUM!</v>
      </c>
      <c r="M266" s="261" t="e">
        <f t="shared" si="117"/>
        <v>#NUM!</v>
      </c>
      <c r="N266" s="9"/>
      <c r="O266" s="33">
        <v>134</v>
      </c>
      <c r="P266" s="34">
        <f t="shared" si="132"/>
        <v>50345</v>
      </c>
      <c r="Q266" s="258" t="e">
        <f t="shared" si="118"/>
        <v>#NUM!</v>
      </c>
      <c r="R266" s="259" t="e">
        <f t="shared" si="119"/>
        <v>#NUM!</v>
      </c>
      <c r="S266" s="269" t="e">
        <f t="shared" si="120"/>
        <v>#NUM!</v>
      </c>
      <c r="T266" s="261" t="e">
        <f t="shared" si="121"/>
        <v>#NUM!</v>
      </c>
      <c r="V266" s="33">
        <v>134</v>
      </c>
      <c r="W266" s="34">
        <v>49400</v>
      </c>
      <c r="X266" s="258" t="e">
        <f t="shared" si="122"/>
        <v>#NUM!</v>
      </c>
      <c r="Y266" s="259" t="e">
        <f t="shared" si="123"/>
        <v>#NUM!</v>
      </c>
      <c r="Z266" s="269" t="e">
        <f t="shared" si="124"/>
        <v>#NUM!</v>
      </c>
      <c r="AA266" s="261" t="e">
        <f t="shared" si="125"/>
        <v>#NUM!</v>
      </c>
      <c r="AC266" s="33">
        <v>134</v>
      </c>
      <c r="AD266" s="34">
        <f t="shared" si="133"/>
        <v>50345</v>
      </c>
      <c r="AE266" s="141" t="e">
        <f t="shared" si="126"/>
        <v>#VALUE!</v>
      </c>
      <c r="AF266" s="259" t="e">
        <f t="shared" si="127"/>
        <v>#VALUE!</v>
      </c>
      <c r="AG266" s="274" t="e">
        <f t="shared" si="128"/>
        <v>#VALUE!</v>
      </c>
      <c r="AH266" s="275" t="e">
        <f t="shared" si="129"/>
        <v>#VALUE!</v>
      </c>
    </row>
    <row r="267" spans="1:34" x14ac:dyDescent="0.45">
      <c r="A267" s="33">
        <v>135</v>
      </c>
      <c r="B267" s="34">
        <f t="shared" si="130"/>
        <v>50375</v>
      </c>
      <c r="C267" s="258" t="e">
        <f t="shared" si="110"/>
        <v>#NUM!</v>
      </c>
      <c r="D267" s="259" t="e">
        <f t="shared" si="111"/>
        <v>#NUM!</v>
      </c>
      <c r="E267" s="260" t="e">
        <f t="shared" si="112"/>
        <v>#NUM!</v>
      </c>
      <c r="F267" s="261" t="e">
        <f t="shared" si="113"/>
        <v>#NUM!</v>
      </c>
      <c r="H267" s="33">
        <v>135</v>
      </c>
      <c r="I267" s="34">
        <f t="shared" si="131"/>
        <v>50375</v>
      </c>
      <c r="J267" s="258" t="e">
        <f t="shared" si="114"/>
        <v>#NUM!</v>
      </c>
      <c r="K267" s="259" t="e">
        <f t="shared" si="115"/>
        <v>#NUM!</v>
      </c>
      <c r="L267" s="269" t="e">
        <f t="shared" si="116"/>
        <v>#NUM!</v>
      </c>
      <c r="M267" s="261" t="e">
        <f t="shared" si="117"/>
        <v>#NUM!</v>
      </c>
      <c r="N267" s="9"/>
      <c r="O267" s="33">
        <v>135</v>
      </c>
      <c r="P267" s="34">
        <f t="shared" si="132"/>
        <v>50375</v>
      </c>
      <c r="Q267" s="258" t="e">
        <f t="shared" si="118"/>
        <v>#NUM!</v>
      </c>
      <c r="R267" s="259" t="e">
        <f t="shared" si="119"/>
        <v>#NUM!</v>
      </c>
      <c r="S267" s="269" t="e">
        <f t="shared" si="120"/>
        <v>#NUM!</v>
      </c>
      <c r="T267" s="261" t="e">
        <f t="shared" si="121"/>
        <v>#NUM!</v>
      </c>
      <c r="V267" s="33">
        <v>135</v>
      </c>
      <c r="W267" s="34">
        <v>49430</v>
      </c>
      <c r="X267" s="258" t="e">
        <f t="shared" si="122"/>
        <v>#NUM!</v>
      </c>
      <c r="Y267" s="259" t="e">
        <f t="shared" si="123"/>
        <v>#NUM!</v>
      </c>
      <c r="Z267" s="269" t="e">
        <f t="shared" si="124"/>
        <v>#NUM!</v>
      </c>
      <c r="AA267" s="261" t="e">
        <f t="shared" si="125"/>
        <v>#NUM!</v>
      </c>
      <c r="AC267" s="33">
        <v>135</v>
      </c>
      <c r="AD267" s="34">
        <f t="shared" si="133"/>
        <v>50375</v>
      </c>
      <c r="AE267" s="141" t="e">
        <f t="shared" si="126"/>
        <v>#VALUE!</v>
      </c>
      <c r="AF267" s="259" t="e">
        <f t="shared" si="127"/>
        <v>#VALUE!</v>
      </c>
      <c r="AG267" s="274" t="e">
        <f t="shared" si="128"/>
        <v>#VALUE!</v>
      </c>
      <c r="AH267" s="275" t="e">
        <f t="shared" si="129"/>
        <v>#VALUE!</v>
      </c>
    </row>
    <row r="268" spans="1:34" x14ac:dyDescent="0.45">
      <c r="A268" s="33">
        <v>136</v>
      </c>
      <c r="B268" s="34">
        <f t="shared" si="130"/>
        <v>50406</v>
      </c>
      <c r="C268" s="258" t="e">
        <f t="shared" si="110"/>
        <v>#NUM!</v>
      </c>
      <c r="D268" s="259" t="e">
        <f t="shared" si="111"/>
        <v>#NUM!</v>
      </c>
      <c r="E268" s="260" t="e">
        <f t="shared" si="112"/>
        <v>#NUM!</v>
      </c>
      <c r="F268" s="261" t="e">
        <f t="shared" si="113"/>
        <v>#NUM!</v>
      </c>
      <c r="H268" s="33">
        <v>136</v>
      </c>
      <c r="I268" s="34">
        <f t="shared" si="131"/>
        <v>50406</v>
      </c>
      <c r="J268" s="258" t="e">
        <f t="shared" si="114"/>
        <v>#NUM!</v>
      </c>
      <c r="K268" s="259" t="e">
        <f t="shared" si="115"/>
        <v>#NUM!</v>
      </c>
      <c r="L268" s="269" t="e">
        <f t="shared" si="116"/>
        <v>#NUM!</v>
      </c>
      <c r="M268" s="261" t="e">
        <f t="shared" si="117"/>
        <v>#NUM!</v>
      </c>
      <c r="N268" s="9"/>
      <c r="O268" s="33">
        <v>136</v>
      </c>
      <c r="P268" s="34">
        <f t="shared" si="132"/>
        <v>50406</v>
      </c>
      <c r="Q268" s="258" t="e">
        <f t="shared" si="118"/>
        <v>#NUM!</v>
      </c>
      <c r="R268" s="259" t="e">
        <f t="shared" si="119"/>
        <v>#NUM!</v>
      </c>
      <c r="S268" s="269" t="e">
        <f t="shared" si="120"/>
        <v>#NUM!</v>
      </c>
      <c r="T268" s="261" t="e">
        <f t="shared" si="121"/>
        <v>#NUM!</v>
      </c>
      <c r="V268" s="33">
        <v>136</v>
      </c>
      <c r="W268" s="34">
        <v>49461</v>
      </c>
      <c r="X268" s="258" t="e">
        <f t="shared" si="122"/>
        <v>#NUM!</v>
      </c>
      <c r="Y268" s="259" t="e">
        <f t="shared" si="123"/>
        <v>#NUM!</v>
      </c>
      <c r="Z268" s="269" t="e">
        <f t="shared" si="124"/>
        <v>#NUM!</v>
      </c>
      <c r="AA268" s="261" t="e">
        <f t="shared" si="125"/>
        <v>#NUM!</v>
      </c>
      <c r="AC268" s="33">
        <v>136</v>
      </c>
      <c r="AD268" s="34">
        <f t="shared" si="133"/>
        <v>50406</v>
      </c>
      <c r="AE268" s="141" t="e">
        <f t="shared" si="126"/>
        <v>#VALUE!</v>
      </c>
      <c r="AF268" s="259" t="e">
        <f t="shared" si="127"/>
        <v>#VALUE!</v>
      </c>
      <c r="AG268" s="274" t="e">
        <f t="shared" si="128"/>
        <v>#VALUE!</v>
      </c>
      <c r="AH268" s="275" t="e">
        <f t="shared" si="129"/>
        <v>#VALUE!</v>
      </c>
    </row>
    <row r="269" spans="1:34" x14ac:dyDescent="0.45">
      <c r="A269" s="33">
        <v>137</v>
      </c>
      <c r="B269" s="34">
        <f t="shared" si="130"/>
        <v>50437</v>
      </c>
      <c r="C269" s="258" t="e">
        <f t="shared" si="110"/>
        <v>#NUM!</v>
      </c>
      <c r="D269" s="259" t="e">
        <f t="shared" si="111"/>
        <v>#NUM!</v>
      </c>
      <c r="E269" s="260" t="e">
        <f t="shared" si="112"/>
        <v>#NUM!</v>
      </c>
      <c r="F269" s="261" t="e">
        <f t="shared" si="113"/>
        <v>#NUM!</v>
      </c>
      <c r="H269" s="33">
        <v>137</v>
      </c>
      <c r="I269" s="34">
        <f t="shared" si="131"/>
        <v>50437</v>
      </c>
      <c r="J269" s="258" t="e">
        <f t="shared" si="114"/>
        <v>#NUM!</v>
      </c>
      <c r="K269" s="259" t="e">
        <f t="shared" si="115"/>
        <v>#NUM!</v>
      </c>
      <c r="L269" s="269" t="e">
        <f t="shared" si="116"/>
        <v>#NUM!</v>
      </c>
      <c r="M269" s="261" t="e">
        <f t="shared" si="117"/>
        <v>#NUM!</v>
      </c>
      <c r="N269" s="9"/>
      <c r="O269" s="33">
        <v>137</v>
      </c>
      <c r="P269" s="34">
        <f t="shared" si="132"/>
        <v>50437</v>
      </c>
      <c r="Q269" s="258" t="e">
        <f t="shared" si="118"/>
        <v>#NUM!</v>
      </c>
      <c r="R269" s="259" t="e">
        <f t="shared" si="119"/>
        <v>#NUM!</v>
      </c>
      <c r="S269" s="269" t="e">
        <f t="shared" si="120"/>
        <v>#NUM!</v>
      </c>
      <c r="T269" s="261" t="e">
        <f t="shared" si="121"/>
        <v>#NUM!</v>
      </c>
      <c r="V269" s="33">
        <v>137</v>
      </c>
      <c r="W269" s="34">
        <v>49491</v>
      </c>
      <c r="X269" s="258" t="e">
        <f t="shared" si="122"/>
        <v>#NUM!</v>
      </c>
      <c r="Y269" s="259" t="e">
        <f t="shared" si="123"/>
        <v>#NUM!</v>
      </c>
      <c r="Z269" s="269" t="e">
        <f t="shared" si="124"/>
        <v>#NUM!</v>
      </c>
      <c r="AA269" s="261" t="e">
        <f t="shared" si="125"/>
        <v>#NUM!</v>
      </c>
      <c r="AC269" s="33">
        <v>137</v>
      </c>
      <c r="AD269" s="34">
        <f t="shared" si="133"/>
        <v>50437</v>
      </c>
      <c r="AE269" s="141" t="e">
        <f t="shared" si="126"/>
        <v>#VALUE!</v>
      </c>
      <c r="AF269" s="259" t="e">
        <f t="shared" si="127"/>
        <v>#VALUE!</v>
      </c>
      <c r="AG269" s="274" t="e">
        <f t="shared" si="128"/>
        <v>#VALUE!</v>
      </c>
      <c r="AH269" s="275" t="e">
        <f t="shared" si="129"/>
        <v>#VALUE!</v>
      </c>
    </row>
    <row r="270" spans="1:34" x14ac:dyDescent="0.45">
      <c r="A270" s="33">
        <v>138</v>
      </c>
      <c r="B270" s="34">
        <f t="shared" si="130"/>
        <v>50465</v>
      </c>
      <c r="C270" s="258" t="e">
        <f t="shared" si="110"/>
        <v>#NUM!</v>
      </c>
      <c r="D270" s="259" t="e">
        <f t="shared" si="111"/>
        <v>#NUM!</v>
      </c>
      <c r="E270" s="260" t="e">
        <f t="shared" si="112"/>
        <v>#NUM!</v>
      </c>
      <c r="F270" s="261" t="e">
        <f t="shared" si="113"/>
        <v>#NUM!</v>
      </c>
      <c r="H270" s="33">
        <v>138</v>
      </c>
      <c r="I270" s="34">
        <f t="shared" si="131"/>
        <v>50465</v>
      </c>
      <c r="J270" s="258" t="e">
        <f t="shared" si="114"/>
        <v>#NUM!</v>
      </c>
      <c r="K270" s="259" t="e">
        <f t="shared" si="115"/>
        <v>#NUM!</v>
      </c>
      <c r="L270" s="269" t="e">
        <f t="shared" si="116"/>
        <v>#NUM!</v>
      </c>
      <c r="M270" s="261" t="e">
        <f t="shared" si="117"/>
        <v>#NUM!</v>
      </c>
      <c r="N270" s="9"/>
      <c r="O270" s="33">
        <v>138</v>
      </c>
      <c r="P270" s="34">
        <f t="shared" si="132"/>
        <v>50465</v>
      </c>
      <c r="Q270" s="258" t="e">
        <f t="shared" si="118"/>
        <v>#NUM!</v>
      </c>
      <c r="R270" s="259" t="e">
        <f t="shared" si="119"/>
        <v>#NUM!</v>
      </c>
      <c r="S270" s="269" t="e">
        <f t="shared" si="120"/>
        <v>#NUM!</v>
      </c>
      <c r="T270" s="261" t="e">
        <f t="shared" si="121"/>
        <v>#NUM!</v>
      </c>
      <c r="V270" s="33">
        <v>138</v>
      </c>
      <c r="W270" s="34">
        <v>49522</v>
      </c>
      <c r="X270" s="258" t="e">
        <f t="shared" si="122"/>
        <v>#NUM!</v>
      </c>
      <c r="Y270" s="259" t="e">
        <f t="shared" si="123"/>
        <v>#NUM!</v>
      </c>
      <c r="Z270" s="269" t="e">
        <f t="shared" si="124"/>
        <v>#NUM!</v>
      </c>
      <c r="AA270" s="261" t="e">
        <f t="shared" si="125"/>
        <v>#NUM!</v>
      </c>
      <c r="AC270" s="33">
        <v>138</v>
      </c>
      <c r="AD270" s="34">
        <f t="shared" si="133"/>
        <v>50465</v>
      </c>
      <c r="AE270" s="141" t="e">
        <f t="shared" si="126"/>
        <v>#VALUE!</v>
      </c>
      <c r="AF270" s="259" t="e">
        <f t="shared" si="127"/>
        <v>#VALUE!</v>
      </c>
      <c r="AG270" s="274" t="e">
        <f t="shared" si="128"/>
        <v>#VALUE!</v>
      </c>
      <c r="AH270" s="275" t="e">
        <f t="shared" si="129"/>
        <v>#VALUE!</v>
      </c>
    </row>
    <row r="271" spans="1:34" x14ac:dyDescent="0.45">
      <c r="A271" s="33">
        <v>139</v>
      </c>
      <c r="B271" s="34">
        <f t="shared" si="130"/>
        <v>50496</v>
      </c>
      <c r="C271" s="258" t="e">
        <f t="shared" si="110"/>
        <v>#NUM!</v>
      </c>
      <c r="D271" s="259" t="e">
        <f t="shared" si="111"/>
        <v>#NUM!</v>
      </c>
      <c r="E271" s="260" t="e">
        <f t="shared" si="112"/>
        <v>#NUM!</v>
      </c>
      <c r="F271" s="261" t="e">
        <f t="shared" si="113"/>
        <v>#NUM!</v>
      </c>
      <c r="H271" s="33">
        <v>139</v>
      </c>
      <c r="I271" s="34">
        <f t="shared" si="131"/>
        <v>50496</v>
      </c>
      <c r="J271" s="258" t="e">
        <f t="shared" si="114"/>
        <v>#NUM!</v>
      </c>
      <c r="K271" s="259" t="e">
        <f t="shared" si="115"/>
        <v>#NUM!</v>
      </c>
      <c r="L271" s="269" t="e">
        <f t="shared" si="116"/>
        <v>#NUM!</v>
      </c>
      <c r="M271" s="261" t="e">
        <f t="shared" si="117"/>
        <v>#NUM!</v>
      </c>
      <c r="N271" s="9"/>
      <c r="O271" s="33">
        <v>139</v>
      </c>
      <c r="P271" s="34">
        <f t="shared" si="132"/>
        <v>50496</v>
      </c>
      <c r="Q271" s="258" t="e">
        <f t="shared" si="118"/>
        <v>#NUM!</v>
      </c>
      <c r="R271" s="259" t="e">
        <f t="shared" si="119"/>
        <v>#NUM!</v>
      </c>
      <c r="S271" s="269" t="e">
        <f t="shared" si="120"/>
        <v>#NUM!</v>
      </c>
      <c r="T271" s="261" t="e">
        <f t="shared" si="121"/>
        <v>#NUM!</v>
      </c>
      <c r="V271" s="33">
        <v>139</v>
      </c>
      <c r="W271" s="34">
        <v>49553</v>
      </c>
      <c r="X271" s="258" t="e">
        <f t="shared" si="122"/>
        <v>#NUM!</v>
      </c>
      <c r="Y271" s="259" t="e">
        <f t="shared" si="123"/>
        <v>#NUM!</v>
      </c>
      <c r="Z271" s="269" t="e">
        <f t="shared" si="124"/>
        <v>#NUM!</v>
      </c>
      <c r="AA271" s="261" t="e">
        <f t="shared" si="125"/>
        <v>#NUM!</v>
      </c>
      <c r="AC271" s="33">
        <v>139</v>
      </c>
      <c r="AD271" s="34">
        <f t="shared" si="133"/>
        <v>50496</v>
      </c>
      <c r="AE271" s="141" t="e">
        <f t="shared" si="126"/>
        <v>#VALUE!</v>
      </c>
      <c r="AF271" s="259" t="e">
        <f t="shared" si="127"/>
        <v>#VALUE!</v>
      </c>
      <c r="AG271" s="274" t="e">
        <f t="shared" si="128"/>
        <v>#VALUE!</v>
      </c>
      <c r="AH271" s="275" t="e">
        <f t="shared" si="129"/>
        <v>#VALUE!</v>
      </c>
    </row>
    <row r="272" spans="1:34" x14ac:dyDescent="0.45">
      <c r="A272" s="33">
        <v>140</v>
      </c>
      <c r="B272" s="34">
        <f t="shared" si="130"/>
        <v>50526</v>
      </c>
      <c r="C272" s="258" t="e">
        <f t="shared" si="110"/>
        <v>#NUM!</v>
      </c>
      <c r="D272" s="259" t="e">
        <f t="shared" si="111"/>
        <v>#NUM!</v>
      </c>
      <c r="E272" s="260" t="e">
        <f t="shared" si="112"/>
        <v>#NUM!</v>
      </c>
      <c r="F272" s="261" t="e">
        <f t="shared" si="113"/>
        <v>#NUM!</v>
      </c>
      <c r="H272" s="33">
        <v>140</v>
      </c>
      <c r="I272" s="34">
        <f t="shared" si="131"/>
        <v>50526</v>
      </c>
      <c r="J272" s="258" t="e">
        <f t="shared" si="114"/>
        <v>#NUM!</v>
      </c>
      <c r="K272" s="259" t="e">
        <f t="shared" si="115"/>
        <v>#NUM!</v>
      </c>
      <c r="L272" s="269" t="e">
        <f t="shared" si="116"/>
        <v>#NUM!</v>
      </c>
      <c r="M272" s="261" t="e">
        <f t="shared" si="117"/>
        <v>#NUM!</v>
      </c>
      <c r="N272" s="9"/>
      <c r="O272" s="33">
        <v>140</v>
      </c>
      <c r="P272" s="34">
        <f t="shared" si="132"/>
        <v>50526</v>
      </c>
      <c r="Q272" s="258" t="e">
        <f t="shared" si="118"/>
        <v>#NUM!</v>
      </c>
      <c r="R272" s="259" t="e">
        <f t="shared" si="119"/>
        <v>#NUM!</v>
      </c>
      <c r="S272" s="269" t="e">
        <f t="shared" si="120"/>
        <v>#NUM!</v>
      </c>
      <c r="T272" s="261" t="e">
        <f t="shared" si="121"/>
        <v>#NUM!</v>
      </c>
      <c r="V272" s="33">
        <v>140</v>
      </c>
      <c r="W272" s="34">
        <v>49583</v>
      </c>
      <c r="X272" s="258" t="e">
        <f t="shared" si="122"/>
        <v>#NUM!</v>
      </c>
      <c r="Y272" s="259" t="e">
        <f t="shared" si="123"/>
        <v>#NUM!</v>
      </c>
      <c r="Z272" s="269" t="e">
        <f t="shared" si="124"/>
        <v>#NUM!</v>
      </c>
      <c r="AA272" s="261" t="e">
        <f t="shared" si="125"/>
        <v>#NUM!</v>
      </c>
      <c r="AC272" s="33">
        <v>140</v>
      </c>
      <c r="AD272" s="34">
        <f t="shared" si="133"/>
        <v>50526</v>
      </c>
      <c r="AE272" s="141" t="e">
        <f t="shared" si="126"/>
        <v>#VALUE!</v>
      </c>
      <c r="AF272" s="259" t="e">
        <f t="shared" si="127"/>
        <v>#VALUE!</v>
      </c>
      <c r="AG272" s="274" t="e">
        <f t="shared" si="128"/>
        <v>#VALUE!</v>
      </c>
      <c r="AH272" s="275" t="e">
        <f t="shared" si="129"/>
        <v>#VALUE!</v>
      </c>
    </row>
    <row r="273" spans="1:34" x14ac:dyDescent="0.45">
      <c r="A273" s="33">
        <v>141</v>
      </c>
      <c r="B273" s="34">
        <f t="shared" si="130"/>
        <v>50557</v>
      </c>
      <c r="C273" s="258" t="e">
        <f t="shared" si="110"/>
        <v>#NUM!</v>
      </c>
      <c r="D273" s="259" t="e">
        <f t="shared" si="111"/>
        <v>#NUM!</v>
      </c>
      <c r="E273" s="260" t="e">
        <f t="shared" si="112"/>
        <v>#NUM!</v>
      </c>
      <c r="F273" s="261" t="e">
        <f t="shared" si="113"/>
        <v>#NUM!</v>
      </c>
      <c r="H273" s="33">
        <v>141</v>
      </c>
      <c r="I273" s="34">
        <f t="shared" si="131"/>
        <v>50557</v>
      </c>
      <c r="J273" s="258" t="e">
        <f t="shared" si="114"/>
        <v>#NUM!</v>
      </c>
      <c r="K273" s="259" t="e">
        <f t="shared" si="115"/>
        <v>#NUM!</v>
      </c>
      <c r="L273" s="269" t="e">
        <f t="shared" si="116"/>
        <v>#NUM!</v>
      </c>
      <c r="M273" s="261" t="e">
        <f t="shared" si="117"/>
        <v>#NUM!</v>
      </c>
      <c r="N273" s="9"/>
      <c r="O273" s="33">
        <v>141</v>
      </c>
      <c r="P273" s="34">
        <f t="shared" si="132"/>
        <v>50557</v>
      </c>
      <c r="Q273" s="258" t="e">
        <f t="shared" si="118"/>
        <v>#NUM!</v>
      </c>
      <c r="R273" s="259" t="e">
        <f t="shared" si="119"/>
        <v>#NUM!</v>
      </c>
      <c r="S273" s="269" t="e">
        <f t="shared" si="120"/>
        <v>#NUM!</v>
      </c>
      <c r="T273" s="261" t="e">
        <f t="shared" si="121"/>
        <v>#NUM!</v>
      </c>
      <c r="V273" s="33">
        <v>141</v>
      </c>
      <c r="W273" s="34">
        <v>49614</v>
      </c>
      <c r="X273" s="258" t="e">
        <f t="shared" si="122"/>
        <v>#NUM!</v>
      </c>
      <c r="Y273" s="259" t="e">
        <f t="shared" si="123"/>
        <v>#NUM!</v>
      </c>
      <c r="Z273" s="269" t="e">
        <f t="shared" si="124"/>
        <v>#NUM!</v>
      </c>
      <c r="AA273" s="261" t="e">
        <f t="shared" si="125"/>
        <v>#NUM!</v>
      </c>
      <c r="AC273" s="33">
        <v>141</v>
      </c>
      <c r="AD273" s="34">
        <f t="shared" si="133"/>
        <v>50557</v>
      </c>
      <c r="AE273" s="141" t="e">
        <f t="shared" si="126"/>
        <v>#VALUE!</v>
      </c>
      <c r="AF273" s="259" t="e">
        <f t="shared" si="127"/>
        <v>#VALUE!</v>
      </c>
      <c r="AG273" s="274" t="e">
        <f t="shared" si="128"/>
        <v>#VALUE!</v>
      </c>
      <c r="AH273" s="275" t="e">
        <f t="shared" si="129"/>
        <v>#VALUE!</v>
      </c>
    </row>
    <row r="274" spans="1:34" x14ac:dyDescent="0.45">
      <c r="A274" s="33">
        <v>142</v>
      </c>
      <c r="B274" s="34">
        <f t="shared" si="130"/>
        <v>50587</v>
      </c>
      <c r="C274" s="258" t="e">
        <f t="shared" si="110"/>
        <v>#NUM!</v>
      </c>
      <c r="D274" s="259" t="e">
        <f t="shared" si="111"/>
        <v>#NUM!</v>
      </c>
      <c r="E274" s="260" t="e">
        <f t="shared" si="112"/>
        <v>#NUM!</v>
      </c>
      <c r="F274" s="261" t="e">
        <f t="shared" si="113"/>
        <v>#NUM!</v>
      </c>
      <c r="H274" s="33">
        <v>142</v>
      </c>
      <c r="I274" s="34">
        <f t="shared" si="131"/>
        <v>50587</v>
      </c>
      <c r="J274" s="258" t="e">
        <f t="shared" si="114"/>
        <v>#NUM!</v>
      </c>
      <c r="K274" s="259" t="e">
        <f t="shared" si="115"/>
        <v>#NUM!</v>
      </c>
      <c r="L274" s="269" t="e">
        <f t="shared" si="116"/>
        <v>#NUM!</v>
      </c>
      <c r="M274" s="261" t="e">
        <f t="shared" si="117"/>
        <v>#NUM!</v>
      </c>
      <c r="N274" s="9"/>
      <c r="O274" s="33">
        <v>142</v>
      </c>
      <c r="P274" s="34">
        <f t="shared" si="132"/>
        <v>50587</v>
      </c>
      <c r="Q274" s="258" t="e">
        <f t="shared" si="118"/>
        <v>#NUM!</v>
      </c>
      <c r="R274" s="259" t="e">
        <f t="shared" si="119"/>
        <v>#NUM!</v>
      </c>
      <c r="S274" s="269" t="e">
        <f t="shared" si="120"/>
        <v>#NUM!</v>
      </c>
      <c r="T274" s="261" t="e">
        <f t="shared" si="121"/>
        <v>#NUM!</v>
      </c>
      <c r="V274" s="33">
        <v>142</v>
      </c>
      <c r="W274" s="34">
        <v>49644</v>
      </c>
      <c r="X274" s="258" t="e">
        <f t="shared" si="122"/>
        <v>#NUM!</v>
      </c>
      <c r="Y274" s="259" t="e">
        <f t="shared" si="123"/>
        <v>#NUM!</v>
      </c>
      <c r="Z274" s="269" t="e">
        <f t="shared" si="124"/>
        <v>#NUM!</v>
      </c>
      <c r="AA274" s="261" t="e">
        <f t="shared" si="125"/>
        <v>#NUM!</v>
      </c>
      <c r="AC274" s="33">
        <v>142</v>
      </c>
      <c r="AD274" s="34">
        <f t="shared" si="133"/>
        <v>50587</v>
      </c>
      <c r="AE274" s="141" t="e">
        <f t="shared" si="126"/>
        <v>#VALUE!</v>
      </c>
      <c r="AF274" s="259" t="e">
        <f t="shared" si="127"/>
        <v>#VALUE!</v>
      </c>
      <c r="AG274" s="274" t="e">
        <f t="shared" si="128"/>
        <v>#VALUE!</v>
      </c>
      <c r="AH274" s="275" t="e">
        <f t="shared" si="129"/>
        <v>#VALUE!</v>
      </c>
    </row>
    <row r="275" spans="1:34" x14ac:dyDescent="0.45">
      <c r="A275" s="33">
        <v>143</v>
      </c>
      <c r="B275" s="34">
        <f t="shared" si="130"/>
        <v>50618</v>
      </c>
      <c r="C275" s="258" t="e">
        <f t="shared" si="110"/>
        <v>#NUM!</v>
      </c>
      <c r="D275" s="259" t="e">
        <f t="shared" si="111"/>
        <v>#NUM!</v>
      </c>
      <c r="E275" s="260" t="e">
        <f t="shared" si="112"/>
        <v>#NUM!</v>
      </c>
      <c r="F275" s="261" t="e">
        <f t="shared" si="113"/>
        <v>#NUM!</v>
      </c>
      <c r="H275" s="33">
        <v>143</v>
      </c>
      <c r="I275" s="34">
        <f t="shared" si="131"/>
        <v>50618</v>
      </c>
      <c r="J275" s="258" t="e">
        <f t="shared" si="114"/>
        <v>#NUM!</v>
      </c>
      <c r="K275" s="259" t="e">
        <f t="shared" si="115"/>
        <v>#NUM!</v>
      </c>
      <c r="L275" s="269" t="e">
        <f t="shared" si="116"/>
        <v>#NUM!</v>
      </c>
      <c r="M275" s="261" t="e">
        <f t="shared" si="117"/>
        <v>#NUM!</v>
      </c>
      <c r="N275" s="9"/>
      <c r="O275" s="33">
        <v>143</v>
      </c>
      <c r="P275" s="34">
        <f t="shared" si="132"/>
        <v>50618</v>
      </c>
      <c r="Q275" s="258" t="e">
        <f t="shared" si="118"/>
        <v>#NUM!</v>
      </c>
      <c r="R275" s="259" t="e">
        <f t="shared" si="119"/>
        <v>#NUM!</v>
      </c>
      <c r="S275" s="269" t="e">
        <f t="shared" si="120"/>
        <v>#NUM!</v>
      </c>
      <c r="T275" s="261" t="e">
        <f t="shared" si="121"/>
        <v>#NUM!</v>
      </c>
      <c r="V275" s="33">
        <v>143</v>
      </c>
      <c r="W275" s="34">
        <v>49675</v>
      </c>
      <c r="X275" s="258" t="e">
        <f t="shared" si="122"/>
        <v>#NUM!</v>
      </c>
      <c r="Y275" s="259" t="e">
        <f t="shared" si="123"/>
        <v>#NUM!</v>
      </c>
      <c r="Z275" s="269" t="e">
        <f t="shared" si="124"/>
        <v>#NUM!</v>
      </c>
      <c r="AA275" s="261" t="e">
        <f t="shared" si="125"/>
        <v>#NUM!</v>
      </c>
      <c r="AC275" s="33">
        <v>143</v>
      </c>
      <c r="AD275" s="34">
        <f t="shared" si="133"/>
        <v>50618</v>
      </c>
      <c r="AE275" s="141" t="e">
        <f t="shared" si="126"/>
        <v>#VALUE!</v>
      </c>
      <c r="AF275" s="259" t="e">
        <f t="shared" si="127"/>
        <v>#VALUE!</v>
      </c>
      <c r="AG275" s="274" t="e">
        <f t="shared" si="128"/>
        <v>#VALUE!</v>
      </c>
      <c r="AH275" s="275" t="e">
        <f t="shared" si="129"/>
        <v>#VALUE!</v>
      </c>
    </row>
    <row r="276" spans="1:34" ht="14.65" thickBot="1" x14ac:dyDescent="0.5">
      <c r="A276" s="40">
        <v>144</v>
      </c>
      <c r="B276" s="267">
        <f t="shared" si="130"/>
        <v>50649</v>
      </c>
      <c r="C276" s="262" t="e">
        <f t="shared" si="110"/>
        <v>#NUM!</v>
      </c>
      <c r="D276" s="263" t="e">
        <f t="shared" si="111"/>
        <v>#NUM!</v>
      </c>
      <c r="E276" s="264" t="e">
        <f t="shared" si="112"/>
        <v>#NUM!</v>
      </c>
      <c r="F276" s="265" t="e">
        <f t="shared" si="113"/>
        <v>#NUM!</v>
      </c>
      <c r="H276" s="40">
        <v>144</v>
      </c>
      <c r="I276" s="41">
        <f t="shared" si="131"/>
        <v>50649</v>
      </c>
      <c r="J276" s="262" t="e">
        <f t="shared" si="114"/>
        <v>#NUM!</v>
      </c>
      <c r="K276" s="263" t="e">
        <f t="shared" si="115"/>
        <v>#NUM!</v>
      </c>
      <c r="L276" s="270" t="e">
        <f t="shared" si="116"/>
        <v>#NUM!</v>
      </c>
      <c r="M276" s="265" t="e">
        <f t="shared" si="117"/>
        <v>#NUM!</v>
      </c>
      <c r="N276" s="9"/>
      <c r="O276" s="40">
        <v>144</v>
      </c>
      <c r="P276" s="41">
        <f t="shared" si="132"/>
        <v>50649</v>
      </c>
      <c r="Q276" s="262" t="e">
        <f t="shared" si="118"/>
        <v>#NUM!</v>
      </c>
      <c r="R276" s="263" t="e">
        <f t="shared" si="119"/>
        <v>#NUM!</v>
      </c>
      <c r="S276" s="270" t="e">
        <f t="shared" si="120"/>
        <v>#NUM!</v>
      </c>
      <c r="T276" s="265" t="e">
        <f t="shared" si="121"/>
        <v>#NUM!</v>
      </c>
      <c r="V276" s="40">
        <v>144</v>
      </c>
      <c r="W276" s="41">
        <v>49706</v>
      </c>
      <c r="X276" s="262" t="e">
        <f t="shared" si="122"/>
        <v>#NUM!</v>
      </c>
      <c r="Y276" s="263" t="e">
        <f t="shared" si="123"/>
        <v>#NUM!</v>
      </c>
      <c r="Z276" s="270" t="e">
        <f t="shared" si="124"/>
        <v>#NUM!</v>
      </c>
      <c r="AA276" s="265" t="e">
        <f t="shared" si="125"/>
        <v>#NUM!</v>
      </c>
      <c r="AC276" s="40">
        <v>144</v>
      </c>
      <c r="AD276" s="41">
        <f t="shared" si="133"/>
        <v>50649</v>
      </c>
      <c r="AE276" s="145" t="e">
        <f t="shared" si="126"/>
        <v>#VALUE!</v>
      </c>
      <c r="AF276" s="263" t="e">
        <f t="shared" si="127"/>
        <v>#VALUE!</v>
      </c>
      <c r="AG276" s="276" t="e">
        <f t="shared" si="128"/>
        <v>#VALUE!</v>
      </c>
      <c r="AH276" s="277" t="e">
        <f t="shared" si="129"/>
        <v>#VALUE!</v>
      </c>
    </row>
    <row r="277" spans="1:34" x14ac:dyDescent="0.45">
      <c r="A277" s="26">
        <v>145</v>
      </c>
      <c r="B277" s="52">
        <f t="shared" si="130"/>
        <v>50679</v>
      </c>
      <c r="C277" s="254" t="e">
        <f t="shared" si="110"/>
        <v>#NUM!</v>
      </c>
      <c r="D277" s="255" t="e">
        <f t="shared" si="111"/>
        <v>#NUM!</v>
      </c>
      <c r="E277" s="256" t="e">
        <f t="shared" si="112"/>
        <v>#NUM!</v>
      </c>
      <c r="F277" s="257" t="e">
        <f t="shared" si="113"/>
        <v>#NUM!</v>
      </c>
      <c r="H277" s="26">
        <v>145</v>
      </c>
      <c r="I277" s="27">
        <f t="shared" si="131"/>
        <v>50679</v>
      </c>
      <c r="J277" s="254" t="e">
        <f t="shared" si="114"/>
        <v>#NUM!</v>
      </c>
      <c r="K277" s="255" t="e">
        <f t="shared" si="115"/>
        <v>#NUM!</v>
      </c>
      <c r="L277" s="268" t="e">
        <f t="shared" si="116"/>
        <v>#NUM!</v>
      </c>
      <c r="M277" s="257" t="e">
        <f t="shared" si="117"/>
        <v>#NUM!</v>
      </c>
      <c r="N277" s="9"/>
      <c r="O277" s="26">
        <v>145</v>
      </c>
      <c r="P277" s="27">
        <f t="shared" si="132"/>
        <v>50679</v>
      </c>
      <c r="Q277" s="254" t="e">
        <f t="shared" si="118"/>
        <v>#NUM!</v>
      </c>
      <c r="R277" s="255" t="e">
        <f t="shared" si="119"/>
        <v>#NUM!</v>
      </c>
      <c r="S277" s="268" t="e">
        <f t="shared" si="120"/>
        <v>#NUM!</v>
      </c>
      <c r="T277" s="257" t="e">
        <f t="shared" si="121"/>
        <v>#NUM!</v>
      </c>
      <c r="V277" s="26">
        <v>145</v>
      </c>
      <c r="W277" s="27">
        <v>49735</v>
      </c>
      <c r="X277" s="254" t="e">
        <f t="shared" si="122"/>
        <v>#NUM!</v>
      </c>
      <c r="Y277" s="255" t="e">
        <f t="shared" si="123"/>
        <v>#NUM!</v>
      </c>
      <c r="Z277" s="268" t="e">
        <f t="shared" si="124"/>
        <v>#NUM!</v>
      </c>
      <c r="AA277" s="257" t="e">
        <f t="shared" si="125"/>
        <v>#NUM!</v>
      </c>
      <c r="AC277" s="26">
        <v>145</v>
      </c>
      <c r="AD277" s="27">
        <f t="shared" si="133"/>
        <v>50679</v>
      </c>
      <c r="AE277" s="137" t="e">
        <f t="shared" si="126"/>
        <v>#VALUE!</v>
      </c>
      <c r="AF277" s="255" t="e">
        <f t="shared" si="127"/>
        <v>#VALUE!</v>
      </c>
      <c r="AG277" s="272" t="e">
        <f t="shared" si="128"/>
        <v>#VALUE!</v>
      </c>
      <c r="AH277" s="273" t="e">
        <f t="shared" si="129"/>
        <v>#VALUE!</v>
      </c>
    </row>
    <row r="278" spans="1:34" x14ac:dyDescent="0.45">
      <c r="A278" s="33">
        <v>146</v>
      </c>
      <c r="B278" s="34">
        <f t="shared" si="130"/>
        <v>50710</v>
      </c>
      <c r="C278" s="258" t="e">
        <f t="shared" si="110"/>
        <v>#NUM!</v>
      </c>
      <c r="D278" s="259" t="e">
        <f t="shared" si="111"/>
        <v>#NUM!</v>
      </c>
      <c r="E278" s="260" t="e">
        <f t="shared" si="112"/>
        <v>#NUM!</v>
      </c>
      <c r="F278" s="261" t="e">
        <f t="shared" si="113"/>
        <v>#NUM!</v>
      </c>
      <c r="H278" s="33">
        <v>146</v>
      </c>
      <c r="I278" s="34">
        <f t="shared" si="131"/>
        <v>50710</v>
      </c>
      <c r="J278" s="258" t="e">
        <f t="shared" si="114"/>
        <v>#NUM!</v>
      </c>
      <c r="K278" s="259" t="e">
        <f t="shared" si="115"/>
        <v>#NUM!</v>
      </c>
      <c r="L278" s="269" t="e">
        <f t="shared" si="116"/>
        <v>#NUM!</v>
      </c>
      <c r="M278" s="261" t="e">
        <f t="shared" si="117"/>
        <v>#NUM!</v>
      </c>
      <c r="N278" s="9"/>
      <c r="O278" s="33">
        <v>146</v>
      </c>
      <c r="P278" s="34">
        <f t="shared" si="132"/>
        <v>50710</v>
      </c>
      <c r="Q278" s="258" t="e">
        <f t="shared" si="118"/>
        <v>#NUM!</v>
      </c>
      <c r="R278" s="259" t="e">
        <f t="shared" si="119"/>
        <v>#NUM!</v>
      </c>
      <c r="S278" s="269" t="e">
        <f t="shared" si="120"/>
        <v>#NUM!</v>
      </c>
      <c r="T278" s="261" t="e">
        <f t="shared" si="121"/>
        <v>#NUM!</v>
      </c>
      <c r="V278" s="33">
        <v>146</v>
      </c>
      <c r="W278" s="34">
        <v>49766</v>
      </c>
      <c r="X278" s="258" t="e">
        <f t="shared" si="122"/>
        <v>#NUM!</v>
      </c>
      <c r="Y278" s="259" t="e">
        <f t="shared" si="123"/>
        <v>#NUM!</v>
      </c>
      <c r="Z278" s="269" t="e">
        <f t="shared" si="124"/>
        <v>#NUM!</v>
      </c>
      <c r="AA278" s="261" t="e">
        <f t="shared" si="125"/>
        <v>#NUM!</v>
      </c>
      <c r="AC278" s="33">
        <v>146</v>
      </c>
      <c r="AD278" s="34">
        <f t="shared" si="133"/>
        <v>50710</v>
      </c>
      <c r="AE278" s="141" t="e">
        <f t="shared" si="126"/>
        <v>#VALUE!</v>
      </c>
      <c r="AF278" s="259" t="e">
        <f t="shared" si="127"/>
        <v>#VALUE!</v>
      </c>
      <c r="AG278" s="274" t="e">
        <f t="shared" si="128"/>
        <v>#VALUE!</v>
      </c>
      <c r="AH278" s="275" t="e">
        <f t="shared" si="129"/>
        <v>#VALUE!</v>
      </c>
    </row>
    <row r="279" spans="1:34" x14ac:dyDescent="0.45">
      <c r="A279" s="33">
        <v>147</v>
      </c>
      <c r="B279" s="34">
        <f t="shared" si="130"/>
        <v>50740</v>
      </c>
      <c r="C279" s="258" t="e">
        <f t="shared" si="110"/>
        <v>#NUM!</v>
      </c>
      <c r="D279" s="259" t="e">
        <f t="shared" si="111"/>
        <v>#NUM!</v>
      </c>
      <c r="E279" s="260" t="e">
        <f t="shared" si="112"/>
        <v>#NUM!</v>
      </c>
      <c r="F279" s="261" t="e">
        <f t="shared" si="113"/>
        <v>#NUM!</v>
      </c>
      <c r="H279" s="33">
        <v>147</v>
      </c>
      <c r="I279" s="34">
        <f t="shared" si="131"/>
        <v>50740</v>
      </c>
      <c r="J279" s="258" t="e">
        <f t="shared" si="114"/>
        <v>#NUM!</v>
      </c>
      <c r="K279" s="259" t="e">
        <f t="shared" si="115"/>
        <v>#NUM!</v>
      </c>
      <c r="L279" s="269" t="e">
        <f t="shared" si="116"/>
        <v>#NUM!</v>
      </c>
      <c r="M279" s="261" t="e">
        <f t="shared" si="117"/>
        <v>#NUM!</v>
      </c>
      <c r="N279" s="9"/>
      <c r="O279" s="33">
        <v>147</v>
      </c>
      <c r="P279" s="34">
        <f t="shared" si="132"/>
        <v>50740</v>
      </c>
      <c r="Q279" s="258" t="e">
        <f t="shared" si="118"/>
        <v>#NUM!</v>
      </c>
      <c r="R279" s="259" t="e">
        <f t="shared" si="119"/>
        <v>#NUM!</v>
      </c>
      <c r="S279" s="269" t="e">
        <f t="shared" si="120"/>
        <v>#NUM!</v>
      </c>
      <c r="T279" s="261" t="e">
        <f t="shared" si="121"/>
        <v>#NUM!</v>
      </c>
      <c r="V279" s="33">
        <v>147</v>
      </c>
      <c r="W279" s="34">
        <v>49796</v>
      </c>
      <c r="X279" s="258" t="e">
        <f t="shared" si="122"/>
        <v>#NUM!</v>
      </c>
      <c r="Y279" s="259" t="e">
        <f t="shared" si="123"/>
        <v>#NUM!</v>
      </c>
      <c r="Z279" s="269" t="e">
        <f t="shared" si="124"/>
        <v>#NUM!</v>
      </c>
      <c r="AA279" s="261" t="e">
        <f t="shared" si="125"/>
        <v>#NUM!</v>
      </c>
      <c r="AC279" s="33">
        <v>147</v>
      </c>
      <c r="AD279" s="34">
        <f t="shared" si="133"/>
        <v>50740</v>
      </c>
      <c r="AE279" s="141" t="e">
        <f t="shared" si="126"/>
        <v>#VALUE!</v>
      </c>
      <c r="AF279" s="259" t="e">
        <f t="shared" si="127"/>
        <v>#VALUE!</v>
      </c>
      <c r="AG279" s="274" t="e">
        <f t="shared" si="128"/>
        <v>#VALUE!</v>
      </c>
      <c r="AH279" s="275" t="e">
        <f t="shared" si="129"/>
        <v>#VALUE!</v>
      </c>
    </row>
    <row r="280" spans="1:34" x14ac:dyDescent="0.45">
      <c r="A280" s="33">
        <v>148</v>
      </c>
      <c r="B280" s="34">
        <f t="shared" si="130"/>
        <v>50771</v>
      </c>
      <c r="C280" s="258" t="e">
        <f t="shared" si="110"/>
        <v>#NUM!</v>
      </c>
      <c r="D280" s="259" t="e">
        <f t="shared" si="111"/>
        <v>#NUM!</v>
      </c>
      <c r="E280" s="260" t="e">
        <f t="shared" si="112"/>
        <v>#NUM!</v>
      </c>
      <c r="F280" s="261" t="e">
        <f t="shared" si="113"/>
        <v>#NUM!</v>
      </c>
      <c r="H280" s="33">
        <v>148</v>
      </c>
      <c r="I280" s="34">
        <f t="shared" si="131"/>
        <v>50771</v>
      </c>
      <c r="J280" s="258" t="e">
        <f t="shared" si="114"/>
        <v>#NUM!</v>
      </c>
      <c r="K280" s="259" t="e">
        <f t="shared" si="115"/>
        <v>#NUM!</v>
      </c>
      <c r="L280" s="269" t="e">
        <f t="shared" si="116"/>
        <v>#NUM!</v>
      </c>
      <c r="M280" s="261" t="e">
        <f t="shared" si="117"/>
        <v>#NUM!</v>
      </c>
      <c r="N280" s="9"/>
      <c r="O280" s="33">
        <v>148</v>
      </c>
      <c r="P280" s="34">
        <f t="shared" si="132"/>
        <v>50771</v>
      </c>
      <c r="Q280" s="258" t="e">
        <f t="shared" si="118"/>
        <v>#NUM!</v>
      </c>
      <c r="R280" s="259" t="e">
        <f t="shared" si="119"/>
        <v>#NUM!</v>
      </c>
      <c r="S280" s="269" t="e">
        <f t="shared" si="120"/>
        <v>#NUM!</v>
      </c>
      <c r="T280" s="261" t="e">
        <f t="shared" si="121"/>
        <v>#NUM!</v>
      </c>
      <c r="V280" s="33">
        <v>148</v>
      </c>
      <c r="W280" s="34">
        <v>49827</v>
      </c>
      <c r="X280" s="258" t="e">
        <f t="shared" si="122"/>
        <v>#NUM!</v>
      </c>
      <c r="Y280" s="259" t="e">
        <f t="shared" si="123"/>
        <v>#NUM!</v>
      </c>
      <c r="Z280" s="269" t="e">
        <f t="shared" si="124"/>
        <v>#NUM!</v>
      </c>
      <c r="AA280" s="261" t="e">
        <f t="shared" si="125"/>
        <v>#NUM!</v>
      </c>
      <c r="AC280" s="33">
        <v>148</v>
      </c>
      <c r="AD280" s="34">
        <f t="shared" si="133"/>
        <v>50771</v>
      </c>
      <c r="AE280" s="141" t="e">
        <f t="shared" si="126"/>
        <v>#VALUE!</v>
      </c>
      <c r="AF280" s="259" t="e">
        <f t="shared" si="127"/>
        <v>#VALUE!</v>
      </c>
      <c r="AG280" s="274" t="e">
        <f t="shared" si="128"/>
        <v>#VALUE!</v>
      </c>
      <c r="AH280" s="275" t="e">
        <f t="shared" si="129"/>
        <v>#VALUE!</v>
      </c>
    </row>
    <row r="281" spans="1:34" x14ac:dyDescent="0.45">
      <c r="A281" s="33">
        <v>149</v>
      </c>
      <c r="B281" s="34">
        <f t="shared" si="130"/>
        <v>50802</v>
      </c>
      <c r="C281" s="258" t="e">
        <f t="shared" si="110"/>
        <v>#NUM!</v>
      </c>
      <c r="D281" s="259" t="e">
        <f t="shared" si="111"/>
        <v>#NUM!</v>
      </c>
      <c r="E281" s="260" t="e">
        <f t="shared" si="112"/>
        <v>#NUM!</v>
      </c>
      <c r="F281" s="261" t="e">
        <f t="shared" si="113"/>
        <v>#NUM!</v>
      </c>
      <c r="H281" s="33">
        <v>149</v>
      </c>
      <c r="I281" s="34">
        <f t="shared" si="131"/>
        <v>50802</v>
      </c>
      <c r="J281" s="258" t="e">
        <f t="shared" si="114"/>
        <v>#NUM!</v>
      </c>
      <c r="K281" s="259" t="e">
        <f t="shared" si="115"/>
        <v>#NUM!</v>
      </c>
      <c r="L281" s="269" t="e">
        <f t="shared" si="116"/>
        <v>#NUM!</v>
      </c>
      <c r="M281" s="261" t="e">
        <f t="shared" si="117"/>
        <v>#NUM!</v>
      </c>
      <c r="N281" s="9"/>
      <c r="O281" s="33">
        <v>149</v>
      </c>
      <c r="P281" s="34">
        <f t="shared" si="132"/>
        <v>50802</v>
      </c>
      <c r="Q281" s="258" t="e">
        <f t="shared" si="118"/>
        <v>#NUM!</v>
      </c>
      <c r="R281" s="259" t="e">
        <f t="shared" si="119"/>
        <v>#NUM!</v>
      </c>
      <c r="S281" s="269" t="e">
        <f t="shared" si="120"/>
        <v>#NUM!</v>
      </c>
      <c r="T281" s="261" t="e">
        <f t="shared" si="121"/>
        <v>#NUM!</v>
      </c>
      <c r="V281" s="33">
        <v>149</v>
      </c>
      <c r="W281" s="34">
        <v>49857</v>
      </c>
      <c r="X281" s="258" t="e">
        <f t="shared" si="122"/>
        <v>#NUM!</v>
      </c>
      <c r="Y281" s="259" t="e">
        <f t="shared" si="123"/>
        <v>#NUM!</v>
      </c>
      <c r="Z281" s="269" t="e">
        <f t="shared" si="124"/>
        <v>#NUM!</v>
      </c>
      <c r="AA281" s="261" t="e">
        <f t="shared" si="125"/>
        <v>#NUM!</v>
      </c>
      <c r="AC281" s="33">
        <v>149</v>
      </c>
      <c r="AD281" s="34">
        <f t="shared" si="133"/>
        <v>50802</v>
      </c>
      <c r="AE281" s="141" t="e">
        <f t="shared" si="126"/>
        <v>#VALUE!</v>
      </c>
      <c r="AF281" s="259" t="e">
        <f t="shared" si="127"/>
        <v>#VALUE!</v>
      </c>
      <c r="AG281" s="274" t="e">
        <f t="shared" si="128"/>
        <v>#VALUE!</v>
      </c>
      <c r="AH281" s="275" t="e">
        <f t="shared" si="129"/>
        <v>#VALUE!</v>
      </c>
    </row>
    <row r="282" spans="1:34" x14ac:dyDescent="0.45">
      <c r="A282" s="33">
        <v>150</v>
      </c>
      <c r="B282" s="34">
        <f t="shared" si="130"/>
        <v>50830</v>
      </c>
      <c r="C282" s="258" t="e">
        <f t="shared" si="110"/>
        <v>#NUM!</v>
      </c>
      <c r="D282" s="259" t="e">
        <f t="shared" si="111"/>
        <v>#NUM!</v>
      </c>
      <c r="E282" s="260" t="e">
        <f t="shared" si="112"/>
        <v>#NUM!</v>
      </c>
      <c r="F282" s="261" t="e">
        <f t="shared" si="113"/>
        <v>#NUM!</v>
      </c>
      <c r="H282" s="33">
        <v>150</v>
      </c>
      <c r="I282" s="34">
        <f t="shared" si="131"/>
        <v>50830</v>
      </c>
      <c r="J282" s="258" t="e">
        <f t="shared" si="114"/>
        <v>#NUM!</v>
      </c>
      <c r="K282" s="259" t="e">
        <f t="shared" si="115"/>
        <v>#NUM!</v>
      </c>
      <c r="L282" s="269" t="e">
        <f t="shared" si="116"/>
        <v>#NUM!</v>
      </c>
      <c r="M282" s="261" t="e">
        <f t="shared" si="117"/>
        <v>#NUM!</v>
      </c>
      <c r="N282" s="9"/>
      <c r="O282" s="33">
        <v>150</v>
      </c>
      <c r="P282" s="34">
        <f t="shared" si="132"/>
        <v>50830</v>
      </c>
      <c r="Q282" s="258" t="e">
        <f t="shared" si="118"/>
        <v>#NUM!</v>
      </c>
      <c r="R282" s="259" t="e">
        <f t="shared" si="119"/>
        <v>#NUM!</v>
      </c>
      <c r="S282" s="269" t="e">
        <f t="shared" si="120"/>
        <v>#NUM!</v>
      </c>
      <c r="T282" s="261" t="e">
        <f t="shared" si="121"/>
        <v>#NUM!</v>
      </c>
      <c r="V282" s="33">
        <v>150</v>
      </c>
      <c r="W282" s="34">
        <v>49888</v>
      </c>
      <c r="X282" s="258" t="e">
        <f t="shared" si="122"/>
        <v>#NUM!</v>
      </c>
      <c r="Y282" s="259" t="e">
        <f t="shared" si="123"/>
        <v>#NUM!</v>
      </c>
      <c r="Z282" s="269" t="e">
        <f t="shared" si="124"/>
        <v>#NUM!</v>
      </c>
      <c r="AA282" s="261" t="e">
        <f t="shared" si="125"/>
        <v>#NUM!</v>
      </c>
      <c r="AC282" s="33">
        <v>150</v>
      </c>
      <c r="AD282" s="34">
        <f t="shared" si="133"/>
        <v>50830</v>
      </c>
      <c r="AE282" s="141" t="e">
        <f t="shared" si="126"/>
        <v>#VALUE!</v>
      </c>
      <c r="AF282" s="259" t="e">
        <f t="shared" si="127"/>
        <v>#VALUE!</v>
      </c>
      <c r="AG282" s="274" t="e">
        <f t="shared" si="128"/>
        <v>#VALUE!</v>
      </c>
      <c r="AH282" s="275" t="e">
        <f t="shared" si="129"/>
        <v>#VALUE!</v>
      </c>
    </row>
    <row r="283" spans="1:34" x14ac:dyDescent="0.45">
      <c r="A283" s="33">
        <v>151</v>
      </c>
      <c r="B283" s="34">
        <f t="shared" si="130"/>
        <v>50861</v>
      </c>
      <c r="C283" s="258" t="e">
        <f t="shared" si="110"/>
        <v>#NUM!</v>
      </c>
      <c r="D283" s="259" t="e">
        <f t="shared" si="111"/>
        <v>#NUM!</v>
      </c>
      <c r="E283" s="260" t="e">
        <f t="shared" si="112"/>
        <v>#NUM!</v>
      </c>
      <c r="F283" s="261" t="e">
        <f t="shared" si="113"/>
        <v>#NUM!</v>
      </c>
      <c r="H283" s="33">
        <v>151</v>
      </c>
      <c r="I283" s="34">
        <f t="shared" si="131"/>
        <v>50861</v>
      </c>
      <c r="J283" s="258" t="e">
        <f t="shared" si="114"/>
        <v>#NUM!</v>
      </c>
      <c r="K283" s="259" t="e">
        <f t="shared" si="115"/>
        <v>#NUM!</v>
      </c>
      <c r="L283" s="269" t="e">
        <f t="shared" si="116"/>
        <v>#NUM!</v>
      </c>
      <c r="M283" s="261" t="e">
        <f t="shared" si="117"/>
        <v>#NUM!</v>
      </c>
      <c r="N283" s="9"/>
      <c r="O283" s="33">
        <v>151</v>
      </c>
      <c r="P283" s="34">
        <f t="shared" si="132"/>
        <v>50861</v>
      </c>
      <c r="Q283" s="258" t="e">
        <f t="shared" si="118"/>
        <v>#NUM!</v>
      </c>
      <c r="R283" s="259" t="e">
        <f t="shared" si="119"/>
        <v>#NUM!</v>
      </c>
      <c r="S283" s="269" t="e">
        <f t="shared" si="120"/>
        <v>#NUM!</v>
      </c>
      <c r="T283" s="261" t="e">
        <f t="shared" si="121"/>
        <v>#NUM!</v>
      </c>
      <c r="V283" s="33">
        <v>151</v>
      </c>
      <c r="W283" s="34">
        <v>49919</v>
      </c>
      <c r="X283" s="258" t="e">
        <f t="shared" si="122"/>
        <v>#NUM!</v>
      </c>
      <c r="Y283" s="259" t="e">
        <f t="shared" si="123"/>
        <v>#NUM!</v>
      </c>
      <c r="Z283" s="269" t="e">
        <f t="shared" si="124"/>
        <v>#NUM!</v>
      </c>
      <c r="AA283" s="261" t="e">
        <f t="shared" si="125"/>
        <v>#NUM!</v>
      </c>
      <c r="AC283" s="33">
        <v>151</v>
      </c>
      <c r="AD283" s="34">
        <f t="shared" si="133"/>
        <v>50861</v>
      </c>
      <c r="AE283" s="141" t="e">
        <f t="shared" si="126"/>
        <v>#VALUE!</v>
      </c>
      <c r="AF283" s="259" t="e">
        <f t="shared" si="127"/>
        <v>#VALUE!</v>
      </c>
      <c r="AG283" s="274" t="e">
        <f t="shared" si="128"/>
        <v>#VALUE!</v>
      </c>
      <c r="AH283" s="275" t="e">
        <f t="shared" si="129"/>
        <v>#VALUE!</v>
      </c>
    </row>
    <row r="284" spans="1:34" x14ac:dyDescent="0.45">
      <c r="A284" s="33">
        <v>152</v>
      </c>
      <c r="B284" s="34">
        <f t="shared" si="130"/>
        <v>50891</v>
      </c>
      <c r="C284" s="258" t="e">
        <f t="shared" si="110"/>
        <v>#NUM!</v>
      </c>
      <c r="D284" s="259" t="e">
        <f t="shared" si="111"/>
        <v>#NUM!</v>
      </c>
      <c r="E284" s="260" t="e">
        <f t="shared" si="112"/>
        <v>#NUM!</v>
      </c>
      <c r="F284" s="261" t="e">
        <f t="shared" si="113"/>
        <v>#NUM!</v>
      </c>
      <c r="H284" s="33">
        <v>152</v>
      </c>
      <c r="I284" s="34">
        <f t="shared" si="131"/>
        <v>50891</v>
      </c>
      <c r="J284" s="258" t="e">
        <f t="shared" si="114"/>
        <v>#NUM!</v>
      </c>
      <c r="K284" s="259" t="e">
        <f t="shared" si="115"/>
        <v>#NUM!</v>
      </c>
      <c r="L284" s="269" t="e">
        <f t="shared" si="116"/>
        <v>#NUM!</v>
      </c>
      <c r="M284" s="261" t="e">
        <f t="shared" si="117"/>
        <v>#NUM!</v>
      </c>
      <c r="N284" s="9"/>
      <c r="O284" s="33">
        <v>152</v>
      </c>
      <c r="P284" s="34">
        <f t="shared" si="132"/>
        <v>50891</v>
      </c>
      <c r="Q284" s="258" t="e">
        <f t="shared" si="118"/>
        <v>#NUM!</v>
      </c>
      <c r="R284" s="259" t="e">
        <f t="shared" si="119"/>
        <v>#NUM!</v>
      </c>
      <c r="S284" s="269" t="e">
        <f t="shared" si="120"/>
        <v>#NUM!</v>
      </c>
      <c r="T284" s="261" t="e">
        <f t="shared" si="121"/>
        <v>#NUM!</v>
      </c>
      <c r="V284" s="33">
        <v>152</v>
      </c>
      <c r="W284" s="34">
        <v>49949</v>
      </c>
      <c r="X284" s="258" t="e">
        <f t="shared" si="122"/>
        <v>#NUM!</v>
      </c>
      <c r="Y284" s="259" t="e">
        <f t="shared" si="123"/>
        <v>#NUM!</v>
      </c>
      <c r="Z284" s="269" t="e">
        <f t="shared" si="124"/>
        <v>#NUM!</v>
      </c>
      <c r="AA284" s="261" t="e">
        <f t="shared" si="125"/>
        <v>#NUM!</v>
      </c>
      <c r="AC284" s="33">
        <v>152</v>
      </c>
      <c r="AD284" s="34">
        <f t="shared" si="133"/>
        <v>50891</v>
      </c>
      <c r="AE284" s="141" t="e">
        <f t="shared" si="126"/>
        <v>#VALUE!</v>
      </c>
      <c r="AF284" s="259" t="e">
        <f t="shared" si="127"/>
        <v>#VALUE!</v>
      </c>
      <c r="AG284" s="274" t="e">
        <f t="shared" si="128"/>
        <v>#VALUE!</v>
      </c>
      <c r="AH284" s="275" t="e">
        <f t="shared" si="129"/>
        <v>#VALUE!</v>
      </c>
    </row>
    <row r="285" spans="1:34" x14ac:dyDescent="0.45">
      <c r="A285" s="33">
        <v>153</v>
      </c>
      <c r="B285" s="34">
        <f t="shared" si="130"/>
        <v>50922</v>
      </c>
      <c r="C285" s="258" t="e">
        <f t="shared" si="110"/>
        <v>#NUM!</v>
      </c>
      <c r="D285" s="259" t="e">
        <f t="shared" si="111"/>
        <v>#NUM!</v>
      </c>
      <c r="E285" s="260" t="e">
        <f t="shared" si="112"/>
        <v>#NUM!</v>
      </c>
      <c r="F285" s="261" t="e">
        <f t="shared" si="113"/>
        <v>#NUM!</v>
      </c>
      <c r="H285" s="33">
        <v>153</v>
      </c>
      <c r="I285" s="34">
        <f t="shared" si="131"/>
        <v>50922</v>
      </c>
      <c r="J285" s="258" t="e">
        <f t="shared" si="114"/>
        <v>#NUM!</v>
      </c>
      <c r="K285" s="259" t="e">
        <f t="shared" si="115"/>
        <v>#NUM!</v>
      </c>
      <c r="L285" s="269" t="e">
        <f t="shared" si="116"/>
        <v>#NUM!</v>
      </c>
      <c r="M285" s="261" t="e">
        <f t="shared" si="117"/>
        <v>#NUM!</v>
      </c>
      <c r="N285" s="9"/>
      <c r="O285" s="33">
        <v>153</v>
      </c>
      <c r="P285" s="34">
        <f t="shared" si="132"/>
        <v>50922</v>
      </c>
      <c r="Q285" s="258" t="e">
        <f t="shared" si="118"/>
        <v>#NUM!</v>
      </c>
      <c r="R285" s="259" t="e">
        <f t="shared" si="119"/>
        <v>#NUM!</v>
      </c>
      <c r="S285" s="269" t="e">
        <f t="shared" si="120"/>
        <v>#NUM!</v>
      </c>
      <c r="T285" s="261" t="e">
        <f t="shared" si="121"/>
        <v>#NUM!</v>
      </c>
      <c r="V285" s="33">
        <v>153</v>
      </c>
      <c r="W285" s="34">
        <v>49980</v>
      </c>
      <c r="X285" s="258" t="e">
        <f t="shared" si="122"/>
        <v>#NUM!</v>
      </c>
      <c r="Y285" s="259" t="e">
        <f t="shared" si="123"/>
        <v>#NUM!</v>
      </c>
      <c r="Z285" s="269" t="e">
        <f t="shared" si="124"/>
        <v>#NUM!</v>
      </c>
      <c r="AA285" s="261" t="e">
        <f t="shared" si="125"/>
        <v>#NUM!</v>
      </c>
      <c r="AC285" s="33">
        <v>153</v>
      </c>
      <c r="AD285" s="34">
        <f t="shared" si="133"/>
        <v>50922</v>
      </c>
      <c r="AE285" s="141" t="e">
        <f t="shared" si="126"/>
        <v>#VALUE!</v>
      </c>
      <c r="AF285" s="259" t="e">
        <f t="shared" si="127"/>
        <v>#VALUE!</v>
      </c>
      <c r="AG285" s="274" t="e">
        <f t="shared" si="128"/>
        <v>#VALUE!</v>
      </c>
      <c r="AH285" s="275" t="e">
        <f t="shared" si="129"/>
        <v>#VALUE!</v>
      </c>
    </row>
    <row r="286" spans="1:34" x14ac:dyDescent="0.45">
      <c r="A286" s="33">
        <v>154</v>
      </c>
      <c r="B286" s="34">
        <f t="shared" si="130"/>
        <v>50952</v>
      </c>
      <c r="C286" s="258" t="e">
        <f t="shared" si="110"/>
        <v>#NUM!</v>
      </c>
      <c r="D286" s="259" t="e">
        <f t="shared" si="111"/>
        <v>#NUM!</v>
      </c>
      <c r="E286" s="260" t="e">
        <f t="shared" si="112"/>
        <v>#NUM!</v>
      </c>
      <c r="F286" s="261" t="e">
        <f t="shared" si="113"/>
        <v>#NUM!</v>
      </c>
      <c r="H286" s="33">
        <v>154</v>
      </c>
      <c r="I286" s="34">
        <f t="shared" si="131"/>
        <v>50952</v>
      </c>
      <c r="J286" s="258" t="e">
        <f t="shared" si="114"/>
        <v>#NUM!</v>
      </c>
      <c r="K286" s="259" t="e">
        <f t="shared" si="115"/>
        <v>#NUM!</v>
      </c>
      <c r="L286" s="269" t="e">
        <f t="shared" si="116"/>
        <v>#NUM!</v>
      </c>
      <c r="M286" s="261" t="e">
        <f t="shared" si="117"/>
        <v>#NUM!</v>
      </c>
      <c r="N286" s="9"/>
      <c r="O286" s="33">
        <v>154</v>
      </c>
      <c r="P286" s="34">
        <f t="shared" si="132"/>
        <v>50952</v>
      </c>
      <c r="Q286" s="258" t="e">
        <f t="shared" si="118"/>
        <v>#NUM!</v>
      </c>
      <c r="R286" s="259" t="e">
        <f t="shared" si="119"/>
        <v>#NUM!</v>
      </c>
      <c r="S286" s="269" t="e">
        <f t="shared" si="120"/>
        <v>#NUM!</v>
      </c>
      <c r="T286" s="261" t="e">
        <f t="shared" si="121"/>
        <v>#NUM!</v>
      </c>
      <c r="V286" s="33">
        <v>154</v>
      </c>
      <c r="W286" s="34">
        <v>50010</v>
      </c>
      <c r="X286" s="258" t="e">
        <f t="shared" si="122"/>
        <v>#NUM!</v>
      </c>
      <c r="Y286" s="259" t="e">
        <f t="shared" si="123"/>
        <v>#NUM!</v>
      </c>
      <c r="Z286" s="269" t="e">
        <f t="shared" si="124"/>
        <v>#NUM!</v>
      </c>
      <c r="AA286" s="261" t="e">
        <f t="shared" si="125"/>
        <v>#NUM!</v>
      </c>
      <c r="AC286" s="33">
        <v>154</v>
      </c>
      <c r="AD286" s="34">
        <f t="shared" si="133"/>
        <v>50952</v>
      </c>
      <c r="AE286" s="141" t="e">
        <f t="shared" si="126"/>
        <v>#VALUE!</v>
      </c>
      <c r="AF286" s="259" t="e">
        <f t="shared" si="127"/>
        <v>#VALUE!</v>
      </c>
      <c r="AG286" s="274" t="e">
        <f t="shared" si="128"/>
        <v>#VALUE!</v>
      </c>
      <c r="AH286" s="275" t="e">
        <f t="shared" si="129"/>
        <v>#VALUE!</v>
      </c>
    </row>
    <row r="287" spans="1:34" x14ac:dyDescent="0.45">
      <c r="A287" s="33">
        <v>155</v>
      </c>
      <c r="B287" s="34">
        <f t="shared" si="130"/>
        <v>50983</v>
      </c>
      <c r="C287" s="258" t="e">
        <f t="shared" si="110"/>
        <v>#NUM!</v>
      </c>
      <c r="D287" s="259" t="e">
        <f t="shared" si="111"/>
        <v>#NUM!</v>
      </c>
      <c r="E287" s="260" t="e">
        <f t="shared" si="112"/>
        <v>#NUM!</v>
      </c>
      <c r="F287" s="261" t="e">
        <f t="shared" si="113"/>
        <v>#NUM!</v>
      </c>
      <c r="H287" s="33">
        <v>155</v>
      </c>
      <c r="I287" s="34">
        <f t="shared" si="131"/>
        <v>50983</v>
      </c>
      <c r="J287" s="258" t="e">
        <f t="shared" si="114"/>
        <v>#NUM!</v>
      </c>
      <c r="K287" s="259" t="e">
        <f t="shared" si="115"/>
        <v>#NUM!</v>
      </c>
      <c r="L287" s="269" t="e">
        <f t="shared" si="116"/>
        <v>#NUM!</v>
      </c>
      <c r="M287" s="261" t="e">
        <f t="shared" si="117"/>
        <v>#NUM!</v>
      </c>
      <c r="N287" s="9"/>
      <c r="O287" s="33">
        <v>155</v>
      </c>
      <c r="P287" s="34">
        <f t="shared" si="132"/>
        <v>50983</v>
      </c>
      <c r="Q287" s="258" t="e">
        <f t="shared" si="118"/>
        <v>#NUM!</v>
      </c>
      <c r="R287" s="259" t="e">
        <f t="shared" si="119"/>
        <v>#NUM!</v>
      </c>
      <c r="S287" s="269" t="e">
        <f t="shared" si="120"/>
        <v>#NUM!</v>
      </c>
      <c r="T287" s="261" t="e">
        <f t="shared" si="121"/>
        <v>#NUM!</v>
      </c>
      <c r="V287" s="33">
        <v>155</v>
      </c>
      <c r="W287" s="34">
        <v>50041</v>
      </c>
      <c r="X287" s="258" t="e">
        <f t="shared" si="122"/>
        <v>#NUM!</v>
      </c>
      <c r="Y287" s="259" t="e">
        <f t="shared" si="123"/>
        <v>#NUM!</v>
      </c>
      <c r="Z287" s="269" t="e">
        <f t="shared" si="124"/>
        <v>#NUM!</v>
      </c>
      <c r="AA287" s="261" t="e">
        <f t="shared" si="125"/>
        <v>#NUM!</v>
      </c>
      <c r="AC287" s="33">
        <v>155</v>
      </c>
      <c r="AD287" s="34">
        <f t="shared" si="133"/>
        <v>50983</v>
      </c>
      <c r="AE287" s="141" t="e">
        <f t="shared" si="126"/>
        <v>#VALUE!</v>
      </c>
      <c r="AF287" s="259" t="e">
        <f t="shared" si="127"/>
        <v>#VALUE!</v>
      </c>
      <c r="AG287" s="274" t="e">
        <f t="shared" si="128"/>
        <v>#VALUE!</v>
      </c>
      <c r="AH287" s="275" t="e">
        <f t="shared" si="129"/>
        <v>#VALUE!</v>
      </c>
    </row>
    <row r="288" spans="1:34" ht="14.65" thickBot="1" x14ac:dyDescent="0.5">
      <c r="A288" s="40">
        <v>156</v>
      </c>
      <c r="B288" s="267">
        <f t="shared" si="130"/>
        <v>51014</v>
      </c>
      <c r="C288" s="262" t="e">
        <f t="shared" si="110"/>
        <v>#NUM!</v>
      </c>
      <c r="D288" s="263" t="e">
        <f t="shared" si="111"/>
        <v>#NUM!</v>
      </c>
      <c r="E288" s="264" t="e">
        <f t="shared" si="112"/>
        <v>#NUM!</v>
      </c>
      <c r="F288" s="265" t="e">
        <f t="shared" si="113"/>
        <v>#NUM!</v>
      </c>
      <c r="H288" s="40">
        <v>156</v>
      </c>
      <c r="I288" s="41">
        <f t="shared" si="131"/>
        <v>51014</v>
      </c>
      <c r="J288" s="262" t="e">
        <f t="shared" si="114"/>
        <v>#NUM!</v>
      </c>
      <c r="K288" s="263" t="e">
        <f t="shared" si="115"/>
        <v>#NUM!</v>
      </c>
      <c r="L288" s="270" t="e">
        <f t="shared" si="116"/>
        <v>#NUM!</v>
      </c>
      <c r="M288" s="265" t="e">
        <f t="shared" si="117"/>
        <v>#NUM!</v>
      </c>
      <c r="N288" s="9"/>
      <c r="O288" s="40">
        <v>156</v>
      </c>
      <c r="P288" s="41">
        <f t="shared" si="132"/>
        <v>51014</v>
      </c>
      <c r="Q288" s="262" t="e">
        <f t="shared" si="118"/>
        <v>#NUM!</v>
      </c>
      <c r="R288" s="263" t="e">
        <f t="shared" si="119"/>
        <v>#NUM!</v>
      </c>
      <c r="S288" s="270" t="e">
        <f t="shared" si="120"/>
        <v>#NUM!</v>
      </c>
      <c r="T288" s="265" t="e">
        <f t="shared" si="121"/>
        <v>#NUM!</v>
      </c>
      <c r="V288" s="40">
        <v>156</v>
      </c>
      <c r="W288" s="41">
        <v>50072</v>
      </c>
      <c r="X288" s="262" t="e">
        <f t="shared" si="122"/>
        <v>#NUM!</v>
      </c>
      <c r="Y288" s="263" t="e">
        <f t="shared" si="123"/>
        <v>#NUM!</v>
      </c>
      <c r="Z288" s="270" t="e">
        <f t="shared" si="124"/>
        <v>#NUM!</v>
      </c>
      <c r="AA288" s="265" t="e">
        <f t="shared" si="125"/>
        <v>#NUM!</v>
      </c>
      <c r="AC288" s="40">
        <v>156</v>
      </c>
      <c r="AD288" s="41">
        <f t="shared" si="133"/>
        <v>51014</v>
      </c>
      <c r="AE288" s="145" t="e">
        <f t="shared" si="126"/>
        <v>#VALUE!</v>
      </c>
      <c r="AF288" s="263" t="e">
        <f t="shared" si="127"/>
        <v>#VALUE!</v>
      </c>
      <c r="AG288" s="276" t="e">
        <f t="shared" si="128"/>
        <v>#VALUE!</v>
      </c>
      <c r="AH288" s="277" t="e">
        <f t="shared" si="129"/>
        <v>#VALUE!</v>
      </c>
    </row>
    <row r="289" spans="1:34" x14ac:dyDescent="0.45">
      <c r="A289" s="26">
        <v>157</v>
      </c>
      <c r="B289" s="52">
        <f t="shared" si="130"/>
        <v>51044</v>
      </c>
      <c r="C289" s="254" t="e">
        <f t="shared" si="110"/>
        <v>#NUM!</v>
      </c>
      <c r="D289" s="255" t="e">
        <f t="shared" si="111"/>
        <v>#NUM!</v>
      </c>
      <c r="E289" s="256" t="e">
        <f t="shared" si="112"/>
        <v>#NUM!</v>
      </c>
      <c r="F289" s="257" t="e">
        <f t="shared" si="113"/>
        <v>#NUM!</v>
      </c>
      <c r="H289" s="26">
        <v>157</v>
      </c>
      <c r="I289" s="27">
        <f t="shared" si="131"/>
        <v>51044</v>
      </c>
      <c r="J289" s="254" t="e">
        <f t="shared" si="114"/>
        <v>#NUM!</v>
      </c>
      <c r="K289" s="255" t="e">
        <f t="shared" si="115"/>
        <v>#NUM!</v>
      </c>
      <c r="L289" s="268" t="e">
        <f t="shared" si="116"/>
        <v>#NUM!</v>
      </c>
      <c r="M289" s="257" t="e">
        <f t="shared" si="117"/>
        <v>#NUM!</v>
      </c>
      <c r="N289" s="9"/>
      <c r="O289" s="26">
        <v>157</v>
      </c>
      <c r="P289" s="27">
        <f t="shared" si="132"/>
        <v>51044</v>
      </c>
      <c r="Q289" s="254" t="e">
        <f t="shared" si="118"/>
        <v>#NUM!</v>
      </c>
      <c r="R289" s="255" t="e">
        <f t="shared" si="119"/>
        <v>#NUM!</v>
      </c>
      <c r="S289" s="268" t="e">
        <f t="shared" si="120"/>
        <v>#NUM!</v>
      </c>
      <c r="T289" s="257" t="e">
        <f t="shared" si="121"/>
        <v>#NUM!</v>
      </c>
      <c r="V289" s="26">
        <v>157</v>
      </c>
      <c r="W289" s="27">
        <v>50100</v>
      </c>
      <c r="X289" s="254" t="e">
        <f t="shared" si="122"/>
        <v>#NUM!</v>
      </c>
      <c r="Y289" s="255" t="e">
        <f t="shared" si="123"/>
        <v>#NUM!</v>
      </c>
      <c r="Z289" s="268" t="e">
        <f t="shared" si="124"/>
        <v>#NUM!</v>
      </c>
      <c r="AA289" s="257" t="e">
        <f t="shared" si="125"/>
        <v>#NUM!</v>
      </c>
      <c r="AC289" s="26">
        <v>157</v>
      </c>
      <c r="AD289" s="27">
        <f t="shared" si="133"/>
        <v>51044</v>
      </c>
      <c r="AE289" s="137" t="e">
        <f t="shared" si="126"/>
        <v>#VALUE!</v>
      </c>
      <c r="AF289" s="255" t="e">
        <f t="shared" si="127"/>
        <v>#VALUE!</v>
      </c>
      <c r="AG289" s="272" t="e">
        <f t="shared" si="128"/>
        <v>#VALUE!</v>
      </c>
      <c r="AH289" s="273" t="e">
        <f t="shared" si="129"/>
        <v>#VALUE!</v>
      </c>
    </row>
    <row r="290" spans="1:34" x14ac:dyDescent="0.45">
      <c r="A290" s="33">
        <v>158</v>
      </c>
      <c r="B290" s="34">
        <f t="shared" si="130"/>
        <v>51075</v>
      </c>
      <c r="C290" s="258" t="e">
        <f t="shared" si="110"/>
        <v>#NUM!</v>
      </c>
      <c r="D290" s="259" t="e">
        <f t="shared" si="111"/>
        <v>#NUM!</v>
      </c>
      <c r="E290" s="260" t="e">
        <f t="shared" si="112"/>
        <v>#NUM!</v>
      </c>
      <c r="F290" s="261" t="e">
        <f t="shared" si="113"/>
        <v>#NUM!</v>
      </c>
      <c r="H290" s="33">
        <v>158</v>
      </c>
      <c r="I290" s="34">
        <f t="shared" si="131"/>
        <v>51075</v>
      </c>
      <c r="J290" s="258" t="e">
        <f t="shared" si="114"/>
        <v>#NUM!</v>
      </c>
      <c r="K290" s="259" t="e">
        <f t="shared" si="115"/>
        <v>#NUM!</v>
      </c>
      <c r="L290" s="269" t="e">
        <f t="shared" si="116"/>
        <v>#NUM!</v>
      </c>
      <c r="M290" s="261" t="e">
        <f t="shared" si="117"/>
        <v>#NUM!</v>
      </c>
      <c r="N290" s="9"/>
      <c r="O290" s="33">
        <v>158</v>
      </c>
      <c r="P290" s="34">
        <f t="shared" si="132"/>
        <v>51075</v>
      </c>
      <c r="Q290" s="258" t="e">
        <f t="shared" si="118"/>
        <v>#NUM!</v>
      </c>
      <c r="R290" s="259" t="e">
        <f t="shared" si="119"/>
        <v>#NUM!</v>
      </c>
      <c r="S290" s="269" t="e">
        <f t="shared" si="120"/>
        <v>#NUM!</v>
      </c>
      <c r="T290" s="261" t="e">
        <f t="shared" si="121"/>
        <v>#NUM!</v>
      </c>
      <c r="V290" s="33">
        <v>158</v>
      </c>
      <c r="W290" s="34">
        <v>50131</v>
      </c>
      <c r="X290" s="258" t="e">
        <f t="shared" si="122"/>
        <v>#NUM!</v>
      </c>
      <c r="Y290" s="259" t="e">
        <f t="shared" si="123"/>
        <v>#NUM!</v>
      </c>
      <c r="Z290" s="269" t="e">
        <f t="shared" si="124"/>
        <v>#NUM!</v>
      </c>
      <c r="AA290" s="261" t="e">
        <f t="shared" si="125"/>
        <v>#NUM!</v>
      </c>
      <c r="AC290" s="33">
        <v>158</v>
      </c>
      <c r="AD290" s="34">
        <f t="shared" si="133"/>
        <v>51075</v>
      </c>
      <c r="AE290" s="141" t="e">
        <f t="shared" si="126"/>
        <v>#VALUE!</v>
      </c>
      <c r="AF290" s="259" t="e">
        <f t="shared" si="127"/>
        <v>#VALUE!</v>
      </c>
      <c r="AG290" s="274" t="e">
        <f t="shared" si="128"/>
        <v>#VALUE!</v>
      </c>
      <c r="AH290" s="275" t="e">
        <f t="shared" si="129"/>
        <v>#VALUE!</v>
      </c>
    </row>
    <row r="291" spans="1:34" x14ac:dyDescent="0.45">
      <c r="A291" s="33">
        <v>159</v>
      </c>
      <c r="B291" s="34">
        <f t="shared" si="130"/>
        <v>51105</v>
      </c>
      <c r="C291" s="258" t="e">
        <f t="shared" si="110"/>
        <v>#NUM!</v>
      </c>
      <c r="D291" s="259" t="e">
        <f t="shared" si="111"/>
        <v>#NUM!</v>
      </c>
      <c r="E291" s="260" t="e">
        <f t="shared" si="112"/>
        <v>#NUM!</v>
      </c>
      <c r="F291" s="261" t="e">
        <f t="shared" si="113"/>
        <v>#NUM!</v>
      </c>
      <c r="H291" s="33">
        <v>159</v>
      </c>
      <c r="I291" s="34">
        <f t="shared" si="131"/>
        <v>51105</v>
      </c>
      <c r="J291" s="258" t="e">
        <f t="shared" si="114"/>
        <v>#NUM!</v>
      </c>
      <c r="K291" s="259" t="e">
        <f t="shared" si="115"/>
        <v>#NUM!</v>
      </c>
      <c r="L291" s="269" t="e">
        <f t="shared" si="116"/>
        <v>#NUM!</v>
      </c>
      <c r="M291" s="261" t="e">
        <f t="shared" si="117"/>
        <v>#NUM!</v>
      </c>
      <c r="N291" s="9"/>
      <c r="O291" s="33">
        <v>159</v>
      </c>
      <c r="P291" s="34">
        <f t="shared" si="132"/>
        <v>51105</v>
      </c>
      <c r="Q291" s="258" t="e">
        <f t="shared" si="118"/>
        <v>#NUM!</v>
      </c>
      <c r="R291" s="259" t="e">
        <f t="shared" si="119"/>
        <v>#NUM!</v>
      </c>
      <c r="S291" s="269" t="e">
        <f t="shared" si="120"/>
        <v>#NUM!</v>
      </c>
      <c r="T291" s="261" t="e">
        <f t="shared" si="121"/>
        <v>#NUM!</v>
      </c>
      <c r="V291" s="33">
        <v>159</v>
      </c>
      <c r="W291" s="34">
        <v>50161</v>
      </c>
      <c r="X291" s="258" t="e">
        <f t="shared" si="122"/>
        <v>#NUM!</v>
      </c>
      <c r="Y291" s="259" t="e">
        <f t="shared" si="123"/>
        <v>#NUM!</v>
      </c>
      <c r="Z291" s="269" t="e">
        <f t="shared" si="124"/>
        <v>#NUM!</v>
      </c>
      <c r="AA291" s="261" t="e">
        <f t="shared" si="125"/>
        <v>#NUM!</v>
      </c>
      <c r="AC291" s="33">
        <v>159</v>
      </c>
      <c r="AD291" s="34">
        <f t="shared" si="133"/>
        <v>51105</v>
      </c>
      <c r="AE291" s="141" t="e">
        <f t="shared" si="126"/>
        <v>#VALUE!</v>
      </c>
      <c r="AF291" s="259" t="e">
        <f t="shared" si="127"/>
        <v>#VALUE!</v>
      </c>
      <c r="AG291" s="274" t="e">
        <f t="shared" si="128"/>
        <v>#VALUE!</v>
      </c>
      <c r="AH291" s="275" t="e">
        <f t="shared" si="129"/>
        <v>#VALUE!</v>
      </c>
    </row>
    <row r="292" spans="1:34" x14ac:dyDescent="0.45">
      <c r="A292" s="33">
        <v>160</v>
      </c>
      <c r="B292" s="34">
        <f t="shared" si="130"/>
        <v>51136</v>
      </c>
      <c r="C292" s="258" t="e">
        <f t="shared" si="110"/>
        <v>#NUM!</v>
      </c>
      <c r="D292" s="259" t="e">
        <f t="shared" si="111"/>
        <v>#NUM!</v>
      </c>
      <c r="E292" s="260" t="e">
        <f t="shared" si="112"/>
        <v>#NUM!</v>
      </c>
      <c r="F292" s="261" t="e">
        <f t="shared" si="113"/>
        <v>#NUM!</v>
      </c>
      <c r="H292" s="33">
        <v>160</v>
      </c>
      <c r="I292" s="34">
        <f t="shared" si="131"/>
        <v>51136</v>
      </c>
      <c r="J292" s="258" t="e">
        <f t="shared" si="114"/>
        <v>#NUM!</v>
      </c>
      <c r="K292" s="259" t="e">
        <f t="shared" si="115"/>
        <v>#NUM!</v>
      </c>
      <c r="L292" s="269" t="e">
        <f t="shared" si="116"/>
        <v>#NUM!</v>
      </c>
      <c r="M292" s="261" t="e">
        <f t="shared" si="117"/>
        <v>#NUM!</v>
      </c>
      <c r="N292" s="9"/>
      <c r="O292" s="33">
        <v>160</v>
      </c>
      <c r="P292" s="34">
        <f t="shared" si="132"/>
        <v>51136</v>
      </c>
      <c r="Q292" s="258" t="e">
        <f t="shared" si="118"/>
        <v>#NUM!</v>
      </c>
      <c r="R292" s="259" t="e">
        <f t="shared" si="119"/>
        <v>#NUM!</v>
      </c>
      <c r="S292" s="269" t="e">
        <f t="shared" si="120"/>
        <v>#NUM!</v>
      </c>
      <c r="T292" s="261" t="e">
        <f t="shared" si="121"/>
        <v>#NUM!</v>
      </c>
      <c r="V292" s="33">
        <v>160</v>
      </c>
      <c r="W292" s="34">
        <v>50192</v>
      </c>
      <c r="X292" s="258" t="e">
        <f t="shared" si="122"/>
        <v>#NUM!</v>
      </c>
      <c r="Y292" s="259" t="e">
        <f t="shared" si="123"/>
        <v>#NUM!</v>
      </c>
      <c r="Z292" s="269" t="e">
        <f t="shared" si="124"/>
        <v>#NUM!</v>
      </c>
      <c r="AA292" s="261" t="e">
        <f t="shared" si="125"/>
        <v>#NUM!</v>
      </c>
      <c r="AC292" s="33">
        <v>160</v>
      </c>
      <c r="AD292" s="34">
        <f t="shared" si="133"/>
        <v>51136</v>
      </c>
      <c r="AE292" s="141" t="e">
        <f t="shared" si="126"/>
        <v>#VALUE!</v>
      </c>
      <c r="AF292" s="259" t="e">
        <f t="shared" si="127"/>
        <v>#VALUE!</v>
      </c>
      <c r="AG292" s="274" t="e">
        <f t="shared" si="128"/>
        <v>#VALUE!</v>
      </c>
      <c r="AH292" s="275" t="e">
        <f t="shared" si="129"/>
        <v>#VALUE!</v>
      </c>
    </row>
    <row r="293" spans="1:34" x14ac:dyDescent="0.45">
      <c r="A293" s="33">
        <v>161</v>
      </c>
      <c r="B293" s="34">
        <f t="shared" si="130"/>
        <v>51167</v>
      </c>
      <c r="C293" s="258" t="e">
        <f t="shared" si="110"/>
        <v>#NUM!</v>
      </c>
      <c r="D293" s="259" t="e">
        <f t="shared" si="111"/>
        <v>#NUM!</v>
      </c>
      <c r="E293" s="260" t="e">
        <f t="shared" si="112"/>
        <v>#NUM!</v>
      </c>
      <c r="F293" s="261" t="e">
        <f t="shared" si="113"/>
        <v>#NUM!</v>
      </c>
      <c r="H293" s="33">
        <v>161</v>
      </c>
      <c r="I293" s="34">
        <f t="shared" si="131"/>
        <v>51167</v>
      </c>
      <c r="J293" s="258" t="e">
        <f t="shared" si="114"/>
        <v>#NUM!</v>
      </c>
      <c r="K293" s="259" t="e">
        <f t="shared" si="115"/>
        <v>#NUM!</v>
      </c>
      <c r="L293" s="269" t="e">
        <f t="shared" si="116"/>
        <v>#NUM!</v>
      </c>
      <c r="M293" s="261" t="e">
        <f t="shared" si="117"/>
        <v>#NUM!</v>
      </c>
      <c r="N293" s="9"/>
      <c r="O293" s="33">
        <v>161</v>
      </c>
      <c r="P293" s="34">
        <f t="shared" si="132"/>
        <v>51167</v>
      </c>
      <c r="Q293" s="258" t="e">
        <f t="shared" si="118"/>
        <v>#NUM!</v>
      </c>
      <c r="R293" s="259" t="e">
        <f t="shared" si="119"/>
        <v>#NUM!</v>
      </c>
      <c r="S293" s="269" t="e">
        <f t="shared" si="120"/>
        <v>#NUM!</v>
      </c>
      <c r="T293" s="261" t="e">
        <f t="shared" si="121"/>
        <v>#NUM!</v>
      </c>
      <c r="V293" s="33">
        <v>161</v>
      </c>
      <c r="W293" s="34">
        <v>50222</v>
      </c>
      <c r="X293" s="258" t="e">
        <f t="shared" si="122"/>
        <v>#NUM!</v>
      </c>
      <c r="Y293" s="259" t="e">
        <f t="shared" si="123"/>
        <v>#NUM!</v>
      </c>
      <c r="Z293" s="269" t="e">
        <f t="shared" si="124"/>
        <v>#NUM!</v>
      </c>
      <c r="AA293" s="261" t="e">
        <f t="shared" si="125"/>
        <v>#NUM!</v>
      </c>
      <c r="AC293" s="33">
        <v>161</v>
      </c>
      <c r="AD293" s="34">
        <f t="shared" si="133"/>
        <v>51167</v>
      </c>
      <c r="AE293" s="141" t="e">
        <f t="shared" si="126"/>
        <v>#VALUE!</v>
      </c>
      <c r="AF293" s="259" t="e">
        <f t="shared" si="127"/>
        <v>#VALUE!</v>
      </c>
      <c r="AG293" s="274" t="e">
        <f t="shared" si="128"/>
        <v>#VALUE!</v>
      </c>
      <c r="AH293" s="275" t="e">
        <f t="shared" si="129"/>
        <v>#VALUE!</v>
      </c>
    </row>
    <row r="294" spans="1:34" x14ac:dyDescent="0.45">
      <c r="A294" s="33">
        <v>162</v>
      </c>
      <c r="B294" s="34">
        <f t="shared" si="130"/>
        <v>51196</v>
      </c>
      <c r="C294" s="258" t="e">
        <f t="shared" si="110"/>
        <v>#NUM!</v>
      </c>
      <c r="D294" s="259" t="e">
        <f t="shared" si="111"/>
        <v>#NUM!</v>
      </c>
      <c r="E294" s="260" t="e">
        <f t="shared" si="112"/>
        <v>#NUM!</v>
      </c>
      <c r="F294" s="261" t="e">
        <f t="shared" si="113"/>
        <v>#NUM!</v>
      </c>
      <c r="H294" s="33">
        <v>162</v>
      </c>
      <c r="I294" s="34">
        <f t="shared" si="131"/>
        <v>51196</v>
      </c>
      <c r="J294" s="258" t="e">
        <f t="shared" si="114"/>
        <v>#NUM!</v>
      </c>
      <c r="K294" s="259" t="e">
        <f t="shared" si="115"/>
        <v>#NUM!</v>
      </c>
      <c r="L294" s="269" t="e">
        <f t="shared" si="116"/>
        <v>#NUM!</v>
      </c>
      <c r="M294" s="261" t="e">
        <f t="shared" si="117"/>
        <v>#NUM!</v>
      </c>
      <c r="N294" s="9"/>
      <c r="O294" s="33">
        <v>162</v>
      </c>
      <c r="P294" s="34">
        <f t="shared" si="132"/>
        <v>51196</v>
      </c>
      <c r="Q294" s="258" t="e">
        <f t="shared" si="118"/>
        <v>#NUM!</v>
      </c>
      <c r="R294" s="259" t="e">
        <f t="shared" si="119"/>
        <v>#NUM!</v>
      </c>
      <c r="S294" s="269" t="e">
        <f t="shared" si="120"/>
        <v>#NUM!</v>
      </c>
      <c r="T294" s="261" t="e">
        <f t="shared" si="121"/>
        <v>#NUM!</v>
      </c>
      <c r="V294" s="33">
        <v>162</v>
      </c>
      <c r="W294" s="34">
        <v>50253</v>
      </c>
      <c r="X294" s="258" t="e">
        <f t="shared" si="122"/>
        <v>#NUM!</v>
      </c>
      <c r="Y294" s="259" t="e">
        <f t="shared" si="123"/>
        <v>#NUM!</v>
      </c>
      <c r="Z294" s="269" t="e">
        <f t="shared" si="124"/>
        <v>#NUM!</v>
      </c>
      <c r="AA294" s="261" t="e">
        <f t="shared" si="125"/>
        <v>#NUM!</v>
      </c>
      <c r="AC294" s="33">
        <v>162</v>
      </c>
      <c r="AD294" s="34">
        <f t="shared" si="133"/>
        <v>51196</v>
      </c>
      <c r="AE294" s="141" t="e">
        <f t="shared" si="126"/>
        <v>#VALUE!</v>
      </c>
      <c r="AF294" s="259" t="e">
        <f t="shared" si="127"/>
        <v>#VALUE!</v>
      </c>
      <c r="AG294" s="274" t="e">
        <f t="shared" si="128"/>
        <v>#VALUE!</v>
      </c>
      <c r="AH294" s="275" t="e">
        <f t="shared" si="129"/>
        <v>#VALUE!</v>
      </c>
    </row>
    <row r="295" spans="1:34" x14ac:dyDescent="0.45">
      <c r="A295" s="33">
        <v>163</v>
      </c>
      <c r="B295" s="34">
        <f t="shared" si="130"/>
        <v>51227</v>
      </c>
      <c r="C295" s="258" t="e">
        <f t="shared" si="110"/>
        <v>#NUM!</v>
      </c>
      <c r="D295" s="259" t="e">
        <f t="shared" si="111"/>
        <v>#NUM!</v>
      </c>
      <c r="E295" s="260" t="e">
        <f t="shared" si="112"/>
        <v>#NUM!</v>
      </c>
      <c r="F295" s="261" t="e">
        <f t="shared" si="113"/>
        <v>#NUM!</v>
      </c>
      <c r="H295" s="33">
        <v>163</v>
      </c>
      <c r="I295" s="34">
        <f t="shared" si="131"/>
        <v>51227</v>
      </c>
      <c r="J295" s="258" t="e">
        <f t="shared" si="114"/>
        <v>#NUM!</v>
      </c>
      <c r="K295" s="259" t="e">
        <f t="shared" si="115"/>
        <v>#NUM!</v>
      </c>
      <c r="L295" s="269" t="e">
        <f t="shared" si="116"/>
        <v>#NUM!</v>
      </c>
      <c r="M295" s="261" t="e">
        <f t="shared" si="117"/>
        <v>#NUM!</v>
      </c>
      <c r="N295" s="9"/>
      <c r="O295" s="33">
        <v>163</v>
      </c>
      <c r="P295" s="34">
        <f t="shared" si="132"/>
        <v>51227</v>
      </c>
      <c r="Q295" s="258" t="e">
        <f t="shared" si="118"/>
        <v>#NUM!</v>
      </c>
      <c r="R295" s="259" t="e">
        <f t="shared" si="119"/>
        <v>#NUM!</v>
      </c>
      <c r="S295" s="269" t="e">
        <f t="shared" si="120"/>
        <v>#NUM!</v>
      </c>
      <c r="T295" s="261" t="e">
        <f t="shared" si="121"/>
        <v>#NUM!</v>
      </c>
      <c r="V295" s="33">
        <v>163</v>
      </c>
      <c r="W295" s="34">
        <v>50284</v>
      </c>
      <c r="X295" s="258" t="e">
        <f t="shared" si="122"/>
        <v>#NUM!</v>
      </c>
      <c r="Y295" s="259" t="e">
        <f t="shared" si="123"/>
        <v>#NUM!</v>
      </c>
      <c r="Z295" s="269" t="e">
        <f t="shared" si="124"/>
        <v>#NUM!</v>
      </c>
      <c r="AA295" s="261" t="e">
        <f t="shared" si="125"/>
        <v>#NUM!</v>
      </c>
      <c r="AC295" s="33">
        <v>163</v>
      </c>
      <c r="AD295" s="34">
        <f t="shared" si="133"/>
        <v>51227</v>
      </c>
      <c r="AE295" s="141" t="e">
        <f t="shared" si="126"/>
        <v>#VALUE!</v>
      </c>
      <c r="AF295" s="259" t="e">
        <f t="shared" si="127"/>
        <v>#VALUE!</v>
      </c>
      <c r="AG295" s="274" t="e">
        <f t="shared" si="128"/>
        <v>#VALUE!</v>
      </c>
      <c r="AH295" s="275" t="e">
        <f t="shared" si="129"/>
        <v>#VALUE!</v>
      </c>
    </row>
    <row r="296" spans="1:34" x14ac:dyDescent="0.45">
      <c r="A296" s="33">
        <v>164</v>
      </c>
      <c r="B296" s="34">
        <f t="shared" si="130"/>
        <v>51257</v>
      </c>
      <c r="C296" s="258" t="e">
        <f t="shared" si="110"/>
        <v>#NUM!</v>
      </c>
      <c r="D296" s="259" t="e">
        <f t="shared" si="111"/>
        <v>#NUM!</v>
      </c>
      <c r="E296" s="260" t="e">
        <f t="shared" si="112"/>
        <v>#NUM!</v>
      </c>
      <c r="F296" s="261" t="e">
        <f t="shared" si="113"/>
        <v>#NUM!</v>
      </c>
      <c r="H296" s="33">
        <v>164</v>
      </c>
      <c r="I296" s="34">
        <f t="shared" si="131"/>
        <v>51257</v>
      </c>
      <c r="J296" s="258" t="e">
        <f t="shared" si="114"/>
        <v>#NUM!</v>
      </c>
      <c r="K296" s="259" t="e">
        <f t="shared" si="115"/>
        <v>#NUM!</v>
      </c>
      <c r="L296" s="269" t="e">
        <f t="shared" si="116"/>
        <v>#NUM!</v>
      </c>
      <c r="M296" s="261" t="e">
        <f t="shared" si="117"/>
        <v>#NUM!</v>
      </c>
      <c r="N296" s="9"/>
      <c r="O296" s="33">
        <v>164</v>
      </c>
      <c r="P296" s="34">
        <f t="shared" si="132"/>
        <v>51257</v>
      </c>
      <c r="Q296" s="258" t="e">
        <f t="shared" si="118"/>
        <v>#NUM!</v>
      </c>
      <c r="R296" s="259" t="e">
        <f t="shared" si="119"/>
        <v>#NUM!</v>
      </c>
      <c r="S296" s="269" t="e">
        <f t="shared" si="120"/>
        <v>#NUM!</v>
      </c>
      <c r="T296" s="261" t="e">
        <f t="shared" si="121"/>
        <v>#NUM!</v>
      </c>
      <c r="V296" s="33">
        <v>164</v>
      </c>
      <c r="W296" s="34">
        <v>50314</v>
      </c>
      <c r="X296" s="258" t="e">
        <f t="shared" si="122"/>
        <v>#NUM!</v>
      </c>
      <c r="Y296" s="259" t="e">
        <f t="shared" si="123"/>
        <v>#NUM!</v>
      </c>
      <c r="Z296" s="269" t="e">
        <f t="shared" si="124"/>
        <v>#NUM!</v>
      </c>
      <c r="AA296" s="261" t="e">
        <f t="shared" si="125"/>
        <v>#NUM!</v>
      </c>
      <c r="AC296" s="33">
        <v>164</v>
      </c>
      <c r="AD296" s="34">
        <f t="shared" si="133"/>
        <v>51257</v>
      </c>
      <c r="AE296" s="141" t="e">
        <f t="shared" si="126"/>
        <v>#VALUE!</v>
      </c>
      <c r="AF296" s="259" t="e">
        <f t="shared" si="127"/>
        <v>#VALUE!</v>
      </c>
      <c r="AG296" s="274" t="e">
        <f t="shared" si="128"/>
        <v>#VALUE!</v>
      </c>
      <c r="AH296" s="275" t="e">
        <f t="shared" si="129"/>
        <v>#VALUE!</v>
      </c>
    </row>
    <row r="297" spans="1:34" x14ac:dyDescent="0.45">
      <c r="A297" s="33">
        <v>165</v>
      </c>
      <c r="B297" s="34">
        <f t="shared" si="130"/>
        <v>51288</v>
      </c>
      <c r="C297" s="258" t="e">
        <f t="shared" si="110"/>
        <v>#NUM!</v>
      </c>
      <c r="D297" s="259" t="e">
        <f t="shared" si="111"/>
        <v>#NUM!</v>
      </c>
      <c r="E297" s="260" t="e">
        <f t="shared" si="112"/>
        <v>#NUM!</v>
      </c>
      <c r="F297" s="261" t="e">
        <f t="shared" si="113"/>
        <v>#NUM!</v>
      </c>
      <c r="H297" s="33">
        <v>165</v>
      </c>
      <c r="I297" s="34">
        <f t="shared" si="131"/>
        <v>51288</v>
      </c>
      <c r="J297" s="258" t="e">
        <f t="shared" si="114"/>
        <v>#NUM!</v>
      </c>
      <c r="K297" s="259" t="e">
        <f t="shared" si="115"/>
        <v>#NUM!</v>
      </c>
      <c r="L297" s="269" t="e">
        <f t="shared" si="116"/>
        <v>#NUM!</v>
      </c>
      <c r="M297" s="261" t="e">
        <f t="shared" si="117"/>
        <v>#NUM!</v>
      </c>
      <c r="N297" s="9"/>
      <c r="O297" s="33">
        <v>165</v>
      </c>
      <c r="P297" s="34">
        <f t="shared" si="132"/>
        <v>51288</v>
      </c>
      <c r="Q297" s="258" t="e">
        <f t="shared" si="118"/>
        <v>#NUM!</v>
      </c>
      <c r="R297" s="259" t="e">
        <f t="shared" si="119"/>
        <v>#NUM!</v>
      </c>
      <c r="S297" s="269" t="e">
        <f t="shared" si="120"/>
        <v>#NUM!</v>
      </c>
      <c r="T297" s="261" t="e">
        <f t="shared" si="121"/>
        <v>#NUM!</v>
      </c>
      <c r="V297" s="33">
        <v>165</v>
      </c>
      <c r="W297" s="34">
        <v>50345</v>
      </c>
      <c r="X297" s="258" t="e">
        <f t="shared" si="122"/>
        <v>#NUM!</v>
      </c>
      <c r="Y297" s="259" t="e">
        <f t="shared" si="123"/>
        <v>#NUM!</v>
      </c>
      <c r="Z297" s="269" t="e">
        <f t="shared" si="124"/>
        <v>#NUM!</v>
      </c>
      <c r="AA297" s="261" t="e">
        <f t="shared" si="125"/>
        <v>#NUM!</v>
      </c>
      <c r="AC297" s="33">
        <v>165</v>
      </c>
      <c r="AD297" s="34">
        <f t="shared" si="133"/>
        <v>51288</v>
      </c>
      <c r="AE297" s="141" t="e">
        <f t="shared" si="126"/>
        <v>#VALUE!</v>
      </c>
      <c r="AF297" s="259" t="e">
        <f t="shared" si="127"/>
        <v>#VALUE!</v>
      </c>
      <c r="AG297" s="274" t="e">
        <f t="shared" si="128"/>
        <v>#VALUE!</v>
      </c>
      <c r="AH297" s="275" t="e">
        <f t="shared" si="129"/>
        <v>#VALUE!</v>
      </c>
    </row>
    <row r="298" spans="1:34" x14ac:dyDescent="0.45">
      <c r="A298" s="33">
        <v>166</v>
      </c>
      <c r="B298" s="34">
        <f t="shared" si="130"/>
        <v>51318</v>
      </c>
      <c r="C298" s="258" t="e">
        <f t="shared" si="110"/>
        <v>#NUM!</v>
      </c>
      <c r="D298" s="259" t="e">
        <f t="shared" si="111"/>
        <v>#NUM!</v>
      </c>
      <c r="E298" s="260" t="e">
        <f t="shared" si="112"/>
        <v>#NUM!</v>
      </c>
      <c r="F298" s="261" t="e">
        <f t="shared" si="113"/>
        <v>#NUM!</v>
      </c>
      <c r="H298" s="33">
        <v>166</v>
      </c>
      <c r="I298" s="34">
        <f t="shared" si="131"/>
        <v>51318</v>
      </c>
      <c r="J298" s="258" t="e">
        <f t="shared" si="114"/>
        <v>#NUM!</v>
      </c>
      <c r="K298" s="259" t="e">
        <f t="shared" si="115"/>
        <v>#NUM!</v>
      </c>
      <c r="L298" s="269" t="e">
        <f t="shared" si="116"/>
        <v>#NUM!</v>
      </c>
      <c r="M298" s="261" t="e">
        <f t="shared" si="117"/>
        <v>#NUM!</v>
      </c>
      <c r="N298" s="9"/>
      <c r="O298" s="33">
        <v>166</v>
      </c>
      <c r="P298" s="34">
        <f t="shared" si="132"/>
        <v>51318</v>
      </c>
      <c r="Q298" s="258" t="e">
        <f t="shared" si="118"/>
        <v>#NUM!</v>
      </c>
      <c r="R298" s="259" t="e">
        <f t="shared" si="119"/>
        <v>#NUM!</v>
      </c>
      <c r="S298" s="269" t="e">
        <f t="shared" si="120"/>
        <v>#NUM!</v>
      </c>
      <c r="T298" s="261" t="e">
        <f t="shared" si="121"/>
        <v>#NUM!</v>
      </c>
      <c r="V298" s="33">
        <v>166</v>
      </c>
      <c r="W298" s="34">
        <v>50375</v>
      </c>
      <c r="X298" s="258" t="e">
        <f t="shared" si="122"/>
        <v>#NUM!</v>
      </c>
      <c r="Y298" s="259" t="e">
        <f t="shared" si="123"/>
        <v>#NUM!</v>
      </c>
      <c r="Z298" s="269" t="e">
        <f t="shared" si="124"/>
        <v>#NUM!</v>
      </c>
      <c r="AA298" s="261" t="e">
        <f t="shared" si="125"/>
        <v>#NUM!</v>
      </c>
      <c r="AC298" s="33">
        <v>166</v>
      </c>
      <c r="AD298" s="34">
        <f t="shared" si="133"/>
        <v>51318</v>
      </c>
      <c r="AE298" s="141" t="e">
        <f t="shared" si="126"/>
        <v>#VALUE!</v>
      </c>
      <c r="AF298" s="259" t="e">
        <f t="shared" si="127"/>
        <v>#VALUE!</v>
      </c>
      <c r="AG298" s="274" t="e">
        <f t="shared" si="128"/>
        <v>#VALUE!</v>
      </c>
      <c r="AH298" s="275" t="e">
        <f t="shared" si="129"/>
        <v>#VALUE!</v>
      </c>
    </row>
    <row r="299" spans="1:34" x14ac:dyDescent="0.45">
      <c r="A299" s="33">
        <v>167</v>
      </c>
      <c r="B299" s="34">
        <f t="shared" si="130"/>
        <v>51349</v>
      </c>
      <c r="C299" s="258" t="e">
        <f t="shared" si="110"/>
        <v>#NUM!</v>
      </c>
      <c r="D299" s="259" t="e">
        <f t="shared" si="111"/>
        <v>#NUM!</v>
      </c>
      <c r="E299" s="260" t="e">
        <f t="shared" si="112"/>
        <v>#NUM!</v>
      </c>
      <c r="F299" s="261" t="e">
        <f t="shared" si="113"/>
        <v>#NUM!</v>
      </c>
      <c r="H299" s="33">
        <v>167</v>
      </c>
      <c r="I299" s="34">
        <f t="shared" si="131"/>
        <v>51349</v>
      </c>
      <c r="J299" s="258" t="e">
        <f t="shared" si="114"/>
        <v>#NUM!</v>
      </c>
      <c r="K299" s="259" t="e">
        <f t="shared" si="115"/>
        <v>#NUM!</v>
      </c>
      <c r="L299" s="269" t="e">
        <f t="shared" si="116"/>
        <v>#NUM!</v>
      </c>
      <c r="M299" s="261" t="e">
        <f t="shared" si="117"/>
        <v>#NUM!</v>
      </c>
      <c r="N299" s="9"/>
      <c r="O299" s="33">
        <v>167</v>
      </c>
      <c r="P299" s="34">
        <f t="shared" si="132"/>
        <v>51349</v>
      </c>
      <c r="Q299" s="258" t="e">
        <f t="shared" si="118"/>
        <v>#NUM!</v>
      </c>
      <c r="R299" s="259" t="e">
        <f t="shared" si="119"/>
        <v>#NUM!</v>
      </c>
      <c r="S299" s="269" t="e">
        <f t="shared" si="120"/>
        <v>#NUM!</v>
      </c>
      <c r="T299" s="261" t="e">
        <f t="shared" si="121"/>
        <v>#NUM!</v>
      </c>
      <c r="V299" s="33">
        <v>167</v>
      </c>
      <c r="W299" s="34">
        <v>50406</v>
      </c>
      <c r="X299" s="258" t="e">
        <f t="shared" si="122"/>
        <v>#NUM!</v>
      </c>
      <c r="Y299" s="259" t="e">
        <f t="shared" si="123"/>
        <v>#NUM!</v>
      </c>
      <c r="Z299" s="269" t="e">
        <f t="shared" si="124"/>
        <v>#NUM!</v>
      </c>
      <c r="AA299" s="261" t="e">
        <f t="shared" si="125"/>
        <v>#NUM!</v>
      </c>
      <c r="AC299" s="33">
        <v>167</v>
      </c>
      <c r="AD299" s="34">
        <f t="shared" si="133"/>
        <v>51349</v>
      </c>
      <c r="AE299" s="141" t="e">
        <f t="shared" si="126"/>
        <v>#VALUE!</v>
      </c>
      <c r="AF299" s="259" t="e">
        <f t="shared" si="127"/>
        <v>#VALUE!</v>
      </c>
      <c r="AG299" s="274" t="e">
        <f t="shared" si="128"/>
        <v>#VALUE!</v>
      </c>
      <c r="AH299" s="275" t="e">
        <f t="shared" si="129"/>
        <v>#VALUE!</v>
      </c>
    </row>
    <row r="300" spans="1:34" ht="14.65" thickBot="1" x14ac:dyDescent="0.5">
      <c r="A300" s="40">
        <v>168</v>
      </c>
      <c r="B300" s="267">
        <f t="shared" si="130"/>
        <v>51380</v>
      </c>
      <c r="C300" s="262" t="e">
        <f t="shared" si="110"/>
        <v>#NUM!</v>
      </c>
      <c r="D300" s="263" t="e">
        <f t="shared" si="111"/>
        <v>#NUM!</v>
      </c>
      <c r="E300" s="264" t="e">
        <f t="shared" si="112"/>
        <v>#NUM!</v>
      </c>
      <c r="F300" s="265" t="e">
        <f t="shared" si="113"/>
        <v>#NUM!</v>
      </c>
      <c r="H300" s="40">
        <v>168</v>
      </c>
      <c r="I300" s="41">
        <f t="shared" si="131"/>
        <v>51380</v>
      </c>
      <c r="J300" s="262" t="e">
        <f t="shared" si="114"/>
        <v>#NUM!</v>
      </c>
      <c r="K300" s="263" t="e">
        <f t="shared" si="115"/>
        <v>#NUM!</v>
      </c>
      <c r="L300" s="270" t="e">
        <f t="shared" si="116"/>
        <v>#NUM!</v>
      </c>
      <c r="M300" s="265" t="e">
        <f t="shared" si="117"/>
        <v>#NUM!</v>
      </c>
      <c r="N300" s="9"/>
      <c r="O300" s="40">
        <v>168</v>
      </c>
      <c r="P300" s="41">
        <f t="shared" si="132"/>
        <v>51380</v>
      </c>
      <c r="Q300" s="262" t="e">
        <f t="shared" si="118"/>
        <v>#NUM!</v>
      </c>
      <c r="R300" s="263" t="e">
        <f t="shared" si="119"/>
        <v>#NUM!</v>
      </c>
      <c r="S300" s="270" t="e">
        <f t="shared" si="120"/>
        <v>#NUM!</v>
      </c>
      <c r="T300" s="265" t="e">
        <f t="shared" si="121"/>
        <v>#NUM!</v>
      </c>
      <c r="V300" s="40">
        <v>168</v>
      </c>
      <c r="W300" s="41">
        <v>50437</v>
      </c>
      <c r="X300" s="262" t="e">
        <f t="shared" si="122"/>
        <v>#NUM!</v>
      </c>
      <c r="Y300" s="263" t="e">
        <f t="shared" si="123"/>
        <v>#NUM!</v>
      </c>
      <c r="Z300" s="270" t="e">
        <f t="shared" si="124"/>
        <v>#NUM!</v>
      </c>
      <c r="AA300" s="265" t="e">
        <f t="shared" si="125"/>
        <v>#NUM!</v>
      </c>
      <c r="AC300" s="40">
        <v>168</v>
      </c>
      <c r="AD300" s="41">
        <f t="shared" si="133"/>
        <v>51380</v>
      </c>
      <c r="AE300" s="145" t="e">
        <f t="shared" si="126"/>
        <v>#VALUE!</v>
      </c>
      <c r="AF300" s="263" t="e">
        <f t="shared" si="127"/>
        <v>#VALUE!</v>
      </c>
      <c r="AG300" s="276" t="e">
        <f t="shared" si="128"/>
        <v>#VALUE!</v>
      </c>
      <c r="AH300" s="277" t="e">
        <f t="shared" si="129"/>
        <v>#VALUE!</v>
      </c>
    </row>
    <row r="301" spans="1:34" x14ac:dyDescent="0.45">
      <c r="A301" s="26">
        <v>169</v>
      </c>
      <c r="B301" s="52">
        <f t="shared" si="130"/>
        <v>51410</v>
      </c>
      <c r="C301" s="254" t="e">
        <f t="shared" si="110"/>
        <v>#NUM!</v>
      </c>
      <c r="D301" s="255" t="e">
        <f t="shared" si="111"/>
        <v>#NUM!</v>
      </c>
      <c r="E301" s="256" t="e">
        <f t="shared" si="112"/>
        <v>#NUM!</v>
      </c>
      <c r="F301" s="257" t="e">
        <f t="shared" si="113"/>
        <v>#NUM!</v>
      </c>
      <c r="H301" s="26">
        <v>169</v>
      </c>
      <c r="I301" s="27">
        <f t="shared" si="131"/>
        <v>51410</v>
      </c>
      <c r="J301" s="254" t="e">
        <f t="shared" si="114"/>
        <v>#NUM!</v>
      </c>
      <c r="K301" s="255" t="e">
        <f t="shared" si="115"/>
        <v>#NUM!</v>
      </c>
      <c r="L301" s="268" t="e">
        <f t="shared" si="116"/>
        <v>#NUM!</v>
      </c>
      <c r="M301" s="257" t="e">
        <f t="shared" si="117"/>
        <v>#NUM!</v>
      </c>
      <c r="N301" s="9"/>
      <c r="O301" s="26">
        <v>169</v>
      </c>
      <c r="P301" s="27">
        <f t="shared" si="132"/>
        <v>51410</v>
      </c>
      <c r="Q301" s="254" t="e">
        <f t="shared" si="118"/>
        <v>#NUM!</v>
      </c>
      <c r="R301" s="255" t="e">
        <f t="shared" si="119"/>
        <v>#NUM!</v>
      </c>
      <c r="S301" s="268" t="e">
        <f t="shared" si="120"/>
        <v>#NUM!</v>
      </c>
      <c r="T301" s="257" t="e">
        <f t="shared" si="121"/>
        <v>#NUM!</v>
      </c>
      <c r="V301" s="26">
        <v>169</v>
      </c>
      <c r="W301" s="27">
        <v>50465</v>
      </c>
      <c r="X301" s="254" t="e">
        <f t="shared" si="122"/>
        <v>#NUM!</v>
      </c>
      <c r="Y301" s="255" t="e">
        <f t="shared" si="123"/>
        <v>#NUM!</v>
      </c>
      <c r="Z301" s="268" t="e">
        <f t="shared" si="124"/>
        <v>#NUM!</v>
      </c>
      <c r="AA301" s="257" t="e">
        <f t="shared" si="125"/>
        <v>#NUM!</v>
      </c>
      <c r="AC301" s="26">
        <v>169</v>
      </c>
      <c r="AD301" s="27">
        <f t="shared" si="133"/>
        <v>51410</v>
      </c>
      <c r="AE301" s="137" t="e">
        <f t="shared" si="126"/>
        <v>#VALUE!</v>
      </c>
      <c r="AF301" s="255" t="e">
        <f t="shared" si="127"/>
        <v>#VALUE!</v>
      </c>
      <c r="AG301" s="272" t="e">
        <f t="shared" si="128"/>
        <v>#VALUE!</v>
      </c>
      <c r="AH301" s="273" t="e">
        <f t="shared" si="129"/>
        <v>#VALUE!</v>
      </c>
    </row>
    <row r="302" spans="1:34" x14ac:dyDescent="0.45">
      <c r="A302" s="33">
        <v>170</v>
      </c>
      <c r="B302" s="34">
        <f t="shared" si="130"/>
        <v>51441</v>
      </c>
      <c r="C302" s="258" t="e">
        <f t="shared" si="110"/>
        <v>#NUM!</v>
      </c>
      <c r="D302" s="259" t="e">
        <f t="shared" si="111"/>
        <v>#NUM!</v>
      </c>
      <c r="E302" s="260" t="e">
        <f t="shared" si="112"/>
        <v>#NUM!</v>
      </c>
      <c r="F302" s="261" t="e">
        <f t="shared" si="113"/>
        <v>#NUM!</v>
      </c>
      <c r="H302" s="33">
        <v>170</v>
      </c>
      <c r="I302" s="34">
        <f t="shared" si="131"/>
        <v>51441</v>
      </c>
      <c r="J302" s="258" t="e">
        <f t="shared" si="114"/>
        <v>#NUM!</v>
      </c>
      <c r="K302" s="259" t="e">
        <f t="shared" si="115"/>
        <v>#NUM!</v>
      </c>
      <c r="L302" s="269" t="e">
        <f t="shared" si="116"/>
        <v>#NUM!</v>
      </c>
      <c r="M302" s="261" t="e">
        <f t="shared" si="117"/>
        <v>#NUM!</v>
      </c>
      <c r="N302" s="9"/>
      <c r="O302" s="33">
        <v>170</v>
      </c>
      <c r="P302" s="34">
        <f t="shared" si="132"/>
        <v>51441</v>
      </c>
      <c r="Q302" s="258" t="e">
        <f t="shared" si="118"/>
        <v>#NUM!</v>
      </c>
      <c r="R302" s="259" t="e">
        <f t="shared" si="119"/>
        <v>#NUM!</v>
      </c>
      <c r="S302" s="269" t="e">
        <f t="shared" si="120"/>
        <v>#NUM!</v>
      </c>
      <c r="T302" s="261" t="e">
        <f t="shared" si="121"/>
        <v>#NUM!</v>
      </c>
      <c r="V302" s="33">
        <v>170</v>
      </c>
      <c r="W302" s="34">
        <v>50496</v>
      </c>
      <c r="X302" s="258" t="e">
        <f t="shared" si="122"/>
        <v>#NUM!</v>
      </c>
      <c r="Y302" s="259" t="e">
        <f t="shared" si="123"/>
        <v>#NUM!</v>
      </c>
      <c r="Z302" s="269" t="e">
        <f t="shared" si="124"/>
        <v>#NUM!</v>
      </c>
      <c r="AA302" s="261" t="e">
        <f t="shared" si="125"/>
        <v>#NUM!</v>
      </c>
      <c r="AC302" s="33">
        <v>170</v>
      </c>
      <c r="AD302" s="34">
        <f t="shared" si="133"/>
        <v>51441</v>
      </c>
      <c r="AE302" s="141" t="e">
        <f t="shared" si="126"/>
        <v>#VALUE!</v>
      </c>
      <c r="AF302" s="259" t="e">
        <f t="shared" si="127"/>
        <v>#VALUE!</v>
      </c>
      <c r="AG302" s="274" t="e">
        <f t="shared" si="128"/>
        <v>#VALUE!</v>
      </c>
      <c r="AH302" s="275" t="e">
        <f t="shared" si="129"/>
        <v>#VALUE!</v>
      </c>
    </row>
    <row r="303" spans="1:34" x14ac:dyDescent="0.45">
      <c r="A303" s="33">
        <v>171</v>
      </c>
      <c r="B303" s="34">
        <f t="shared" si="130"/>
        <v>51471</v>
      </c>
      <c r="C303" s="258" t="e">
        <f t="shared" si="110"/>
        <v>#NUM!</v>
      </c>
      <c r="D303" s="259" t="e">
        <f t="shared" si="111"/>
        <v>#NUM!</v>
      </c>
      <c r="E303" s="260" t="e">
        <f t="shared" si="112"/>
        <v>#NUM!</v>
      </c>
      <c r="F303" s="261" t="e">
        <f t="shared" si="113"/>
        <v>#NUM!</v>
      </c>
      <c r="H303" s="33">
        <v>171</v>
      </c>
      <c r="I303" s="34">
        <f t="shared" si="131"/>
        <v>51471</v>
      </c>
      <c r="J303" s="258" t="e">
        <f t="shared" si="114"/>
        <v>#NUM!</v>
      </c>
      <c r="K303" s="259" t="e">
        <f t="shared" si="115"/>
        <v>#NUM!</v>
      </c>
      <c r="L303" s="269" t="e">
        <f t="shared" si="116"/>
        <v>#NUM!</v>
      </c>
      <c r="M303" s="261" t="e">
        <f t="shared" si="117"/>
        <v>#NUM!</v>
      </c>
      <c r="N303" s="9"/>
      <c r="O303" s="33">
        <v>171</v>
      </c>
      <c r="P303" s="34">
        <f t="shared" si="132"/>
        <v>51471</v>
      </c>
      <c r="Q303" s="258" t="e">
        <f t="shared" si="118"/>
        <v>#NUM!</v>
      </c>
      <c r="R303" s="259" t="e">
        <f t="shared" si="119"/>
        <v>#NUM!</v>
      </c>
      <c r="S303" s="269" t="e">
        <f t="shared" si="120"/>
        <v>#NUM!</v>
      </c>
      <c r="T303" s="261" t="e">
        <f t="shared" si="121"/>
        <v>#NUM!</v>
      </c>
      <c r="V303" s="33">
        <v>171</v>
      </c>
      <c r="W303" s="34">
        <v>50526</v>
      </c>
      <c r="X303" s="258" t="e">
        <f t="shared" si="122"/>
        <v>#NUM!</v>
      </c>
      <c r="Y303" s="259" t="e">
        <f t="shared" si="123"/>
        <v>#NUM!</v>
      </c>
      <c r="Z303" s="269" t="e">
        <f t="shared" si="124"/>
        <v>#NUM!</v>
      </c>
      <c r="AA303" s="261" t="e">
        <f t="shared" si="125"/>
        <v>#NUM!</v>
      </c>
      <c r="AC303" s="33">
        <v>171</v>
      </c>
      <c r="AD303" s="34">
        <f t="shared" si="133"/>
        <v>51471</v>
      </c>
      <c r="AE303" s="141" t="e">
        <f t="shared" si="126"/>
        <v>#VALUE!</v>
      </c>
      <c r="AF303" s="259" t="e">
        <f t="shared" si="127"/>
        <v>#VALUE!</v>
      </c>
      <c r="AG303" s="274" t="e">
        <f t="shared" si="128"/>
        <v>#VALUE!</v>
      </c>
      <c r="AH303" s="275" t="e">
        <f t="shared" si="129"/>
        <v>#VALUE!</v>
      </c>
    </row>
    <row r="304" spans="1:34" x14ac:dyDescent="0.45">
      <c r="A304" s="33">
        <v>172</v>
      </c>
      <c r="B304" s="34">
        <f t="shared" si="130"/>
        <v>51502</v>
      </c>
      <c r="C304" s="258" t="e">
        <f t="shared" si="110"/>
        <v>#NUM!</v>
      </c>
      <c r="D304" s="259" t="e">
        <f t="shared" si="111"/>
        <v>#NUM!</v>
      </c>
      <c r="E304" s="260" t="e">
        <f t="shared" si="112"/>
        <v>#NUM!</v>
      </c>
      <c r="F304" s="261" t="e">
        <f t="shared" si="113"/>
        <v>#NUM!</v>
      </c>
      <c r="H304" s="33">
        <v>172</v>
      </c>
      <c r="I304" s="34">
        <f t="shared" si="131"/>
        <v>51502</v>
      </c>
      <c r="J304" s="258" t="e">
        <f t="shared" si="114"/>
        <v>#NUM!</v>
      </c>
      <c r="K304" s="259" t="e">
        <f t="shared" si="115"/>
        <v>#NUM!</v>
      </c>
      <c r="L304" s="269" t="e">
        <f t="shared" si="116"/>
        <v>#NUM!</v>
      </c>
      <c r="M304" s="261" t="e">
        <f t="shared" si="117"/>
        <v>#NUM!</v>
      </c>
      <c r="N304" s="9"/>
      <c r="O304" s="33">
        <v>172</v>
      </c>
      <c r="P304" s="34">
        <f t="shared" si="132"/>
        <v>51502</v>
      </c>
      <c r="Q304" s="258" t="e">
        <f t="shared" si="118"/>
        <v>#NUM!</v>
      </c>
      <c r="R304" s="259" t="e">
        <f t="shared" si="119"/>
        <v>#NUM!</v>
      </c>
      <c r="S304" s="269" t="e">
        <f t="shared" si="120"/>
        <v>#NUM!</v>
      </c>
      <c r="T304" s="261" t="e">
        <f t="shared" si="121"/>
        <v>#NUM!</v>
      </c>
      <c r="V304" s="33">
        <v>172</v>
      </c>
      <c r="W304" s="34">
        <v>50557</v>
      </c>
      <c r="X304" s="258" t="e">
        <f t="shared" si="122"/>
        <v>#NUM!</v>
      </c>
      <c r="Y304" s="259" t="e">
        <f t="shared" si="123"/>
        <v>#NUM!</v>
      </c>
      <c r="Z304" s="269" t="e">
        <f t="shared" si="124"/>
        <v>#NUM!</v>
      </c>
      <c r="AA304" s="261" t="e">
        <f t="shared" si="125"/>
        <v>#NUM!</v>
      </c>
      <c r="AC304" s="33">
        <v>172</v>
      </c>
      <c r="AD304" s="34">
        <f t="shared" si="133"/>
        <v>51502</v>
      </c>
      <c r="AE304" s="141" t="e">
        <f t="shared" si="126"/>
        <v>#VALUE!</v>
      </c>
      <c r="AF304" s="259" t="e">
        <f t="shared" si="127"/>
        <v>#VALUE!</v>
      </c>
      <c r="AG304" s="274" t="e">
        <f t="shared" si="128"/>
        <v>#VALUE!</v>
      </c>
      <c r="AH304" s="275" t="e">
        <f t="shared" si="129"/>
        <v>#VALUE!</v>
      </c>
    </row>
    <row r="305" spans="1:34" x14ac:dyDescent="0.45">
      <c r="A305" s="33">
        <v>173</v>
      </c>
      <c r="B305" s="34">
        <f t="shared" si="130"/>
        <v>51533</v>
      </c>
      <c r="C305" s="258" t="e">
        <f t="shared" si="110"/>
        <v>#NUM!</v>
      </c>
      <c r="D305" s="259" t="e">
        <f t="shared" si="111"/>
        <v>#NUM!</v>
      </c>
      <c r="E305" s="260" t="e">
        <f t="shared" si="112"/>
        <v>#NUM!</v>
      </c>
      <c r="F305" s="261" t="e">
        <f t="shared" si="113"/>
        <v>#NUM!</v>
      </c>
      <c r="H305" s="33">
        <v>173</v>
      </c>
      <c r="I305" s="34">
        <f t="shared" si="131"/>
        <v>51533</v>
      </c>
      <c r="J305" s="258" t="e">
        <f t="shared" si="114"/>
        <v>#NUM!</v>
      </c>
      <c r="K305" s="259" t="e">
        <f t="shared" si="115"/>
        <v>#NUM!</v>
      </c>
      <c r="L305" s="269" t="e">
        <f t="shared" si="116"/>
        <v>#NUM!</v>
      </c>
      <c r="M305" s="261" t="e">
        <f t="shared" si="117"/>
        <v>#NUM!</v>
      </c>
      <c r="N305" s="9"/>
      <c r="O305" s="33">
        <v>173</v>
      </c>
      <c r="P305" s="34">
        <f t="shared" si="132"/>
        <v>51533</v>
      </c>
      <c r="Q305" s="258" t="e">
        <f t="shared" si="118"/>
        <v>#NUM!</v>
      </c>
      <c r="R305" s="259" t="e">
        <f t="shared" si="119"/>
        <v>#NUM!</v>
      </c>
      <c r="S305" s="269" t="e">
        <f t="shared" si="120"/>
        <v>#NUM!</v>
      </c>
      <c r="T305" s="261" t="e">
        <f t="shared" si="121"/>
        <v>#NUM!</v>
      </c>
      <c r="V305" s="33">
        <v>173</v>
      </c>
      <c r="W305" s="34">
        <v>50587</v>
      </c>
      <c r="X305" s="258" t="e">
        <f t="shared" si="122"/>
        <v>#NUM!</v>
      </c>
      <c r="Y305" s="259" t="e">
        <f t="shared" si="123"/>
        <v>#NUM!</v>
      </c>
      <c r="Z305" s="269" t="e">
        <f t="shared" si="124"/>
        <v>#NUM!</v>
      </c>
      <c r="AA305" s="261" t="e">
        <f t="shared" si="125"/>
        <v>#NUM!</v>
      </c>
      <c r="AC305" s="33">
        <v>173</v>
      </c>
      <c r="AD305" s="34">
        <f t="shared" si="133"/>
        <v>51533</v>
      </c>
      <c r="AE305" s="141" t="e">
        <f t="shared" si="126"/>
        <v>#VALUE!</v>
      </c>
      <c r="AF305" s="259" t="e">
        <f t="shared" si="127"/>
        <v>#VALUE!</v>
      </c>
      <c r="AG305" s="274" t="e">
        <f t="shared" si="128"/>
        <v>#VALUE!</v>
      </c>
      <c r="AH305" s="275" t="e">
        <f t="shared" si="129"/>
        <v>#VALUE!</v>
      </c>
    </row>
    <row r="306" spans="1:34" x14ac:dyDescent="0.45">
      <c r="A306" s="33">
        <v>174</v>
      </c>
      <c r="B306" s="34">
        <f t="shared" si="130"/>
        <v>51561</v>
      </c>
      <c r="C306" s="258" t="e">
        <f t="shared" si="110"/>
        <v>#NUM!</v>
      </c>
      <c r="D306" s="259" t="e">
        <f t="shared" si="111"/>
        <v>#NUM!</v>
      </c>
      <c r="E306" s="260" t="e">
        <f t="shared" si="112"/>
        <v>#NUM!</v>
      </c>
      <c r="F306" s="261" t="e">
        <f t="shared" si="113"/>
        <v>#NUM!</v>
      </c>
      <c r="H306" s="33">
        <v>174</v>
      </c>
      <c r="I306" s="34">
        <f t="shared" si="131"/>
        <v>51561</v>
      </c>
      <c r="J306" s="258" t="e">
        <f t="shared" si="114"/>
        <v>#NUM!</v>
      </c>
      <c r="K306" s="259" t="e">
        <f t="shared" si="115"/>
        <v>#NUM!</v>
      </c>
      <c r="L306" s="269" t="e">
        <f t="shared" si="116"/>
        <v>#NUM!</v>
      </c>
      <c r="M306" s="261" t="e">
        <f t="shared" si="117"/>
        <v>#NUM!</v>
      </c>
      <c r="N306" s="9"/>
      <c r="O306" s="33">
        <v>174</v>
      </c>
      <c r="P306" s="34">
        <f t="shared" si="132"/>
        <v>51561</v>
      </c>
      <c r="Q306" s="258" t="e">
        <f t="shared" si="118"/>
        <v>#NUM!</v>
      </c>
      <c r="R306" s="259" t="e">
        <f t="shared" si="119"/>
        <v>#NUM!</v>
      </c>
      <c r="S306" s="269" t="e">
        <f t="shared" si="120"/>
        <v>#NUM!</v>
      </c>
      <c r="T306" s="261" t="e">
        <f t="shared" si="121"/>
        <v>#NUM!</v>
      </c>
      <c r="V306" s="33">
        <v>174</v>
      </c>
      <c r="W306" s="34">
        <v>50618</v>
      </c>
      <c r="X306" s="258" t="e">
        <f t="shared" si="122"/>
        <v>#NUM!</v>
      </c>
      <c r="Y306" s="259" t="e">
        <f t="shared" si="123"/>
        <v>#NUM!</v>
      </c>
      <c r="Z306" s="269" t="e">
        <f t="shared" si="124"/>
        <v>#NUM!</v>
      </c>
      <c r="AA306" s="261" t="e">
        <f t="shared" si="125"/>
        <v>#NUM!</v>
      </c>
      <c r="AC306" s="33">
        <v>174</v>
      </c>
      <c r="AD306" s="34">
        <f t="shared" si="133"/>
        <v>51561</v>
      </c>
      <c r="AE306" s="141" t="e">
        <f t="shared" si="126"/>
        <v>#VALUE!</v>
      </c>
      <c r="AF306" s="259" t="e">
        <f t="shared" si="127"/>
        <v>#VALUE!</v>
      </c>
      <c r="AG306" s="274" t="e">
        <f t="shared" si="128"/>
        <v>#VALUE!</v>
      </c>
      <c r="AH306" s="275" t="e">
        <f t="shared" si="129"/>
        <v>#VALUE!</v>
      </c>
    </row>
    <row r="307" spans="1:34" x14ac:dyDescent="0.45">
      <c r="A307" s="33">
        <v>175</v>
      </c>
      <c r="B307" s="34">
        <f t="shared" si="130"/>
        <v>51592</v>
      </c>
      <c r="C307" s="258" t="e">
        <f t="shared" si="110"/>
        <v>#NUM!</v>
      </c>
      <c r="D307" s="259" t="e">
        <f t="shared" si="111"/>
        <v>#NUM!</v>
      </c>
      <c r="E307" s="260" t="e">
        <f t="shared" si="112"/>
        <v>#NUM!</v>
      </c>
      <c r="F307" s="261" t="e">
        <f t="shared" si="113"/>
        <v>#NUM!</v>
      </c>
      <c r="H307" s="33">
        <v>175</v>
      </c>
      <c r="I307" s="34">
        <f t="shared" si="131"/>
        <v>51592</v>
      </c>
      <c r="J307" s="258" t="e">
        <f t="shared" si="114"/>
        <v>#NUM!</v>
      </c>
      <c r="K307" s="259" t="e">
        <f t="shared" si="115"/>
        <v>#NUM!</v>
      </c>
      <c r="L307" s="269" t="e">
        <f t="shared" si="116"/>
        <v>#NUM!</v>
      </c>
      <c r="M307" s="261" t="e">
        <f t="shared" si="117"/>
        <v>#NUM!</v>
      </c>
      <c r="N307" s="9"/>
      <c r="O307" s="33">
        <v>175</v>
      </c>
      <c r="P307" s="34">
        <f t="shared" si="132"/>
        <v>51592</v>
      </c>
      <c r="Q307" s="258" t="e">
        <f t="shared" si="118"/>
        <v>#NUM!</v>
      </c>
      <c r="R307" s="259" t="e">
        <f t="shared" si="119"/>
        <v>#NUM!</v>
      </c>
      <c r="S307" s="269" t="e">
        <f t="shared" si="120"/>
        <v>#NUM!</v>
      </c>
      <c r="T307" s="261" t="e">
        <f t="shared" si="121"/>
        <v>#NUM!</v>
      </c>
      <c r="V307" s="33">
        <v>175</v>
      </c>
      <c r="W307" s="34">
        <v>50649</v>
      </c>
      <c r="X307" s="258" t="e">
        <f t="shared" si="122"/>
        <v>#NUM!</v>
      </c>
      <c r="Y307" s="259" t="e">
        <f t="shared" si="123"/>
        <v>#NUM!</v>
      </c>
      <c r="Z307" s="269" t="e">
        <f t="shared" si="124"/>
        <v>#NUM!</v>
      </c>
      <c r="AA307" s="261" t="e">
        <f t="shared" si="125"/>
        <v>#NUM!</v>
      </c>
      <c r="AC307" s="33">
        <v>175</v>
      </c>
      <c r="AD307" s="34">
        <f t="shared" si="133"/>
        <v>51592</v>
      </c>
      <c r="AE307" s="141" t="e">
        <f t="shared" si="126"/>
        <v>#VALUE!</v>
      </c>
      <c r="AF307" s="259" t="e">
        <f t="shared" si="127"/>
        <v>#VALUE!</v>
      </c>
      <c r="AG307" s="274" t="e">
        <f t="shared" si="128"/>
        <v>#VALUE!</v>
      </c>
      <c r="AH307" s="275" t="e">
        <f t="shared" si="129"/>
        <v>#VALUE!</v>
      </c>
    </row>
    <row r="308" spans="1:34" x14ac:dyDescent="0.45">
      <c r="A308" s="33">
        <v>176</v>
      </c>
      <c r="B308" s="34">
        <f t="shared" si="130"/>
        <v>51622</v>
      </c>
      <c r="C308" s="258" t="e">
        <f t="shared" si="110"/>
        <v>#NUM!</v>
      </c>
      <c r="D308" s="259" t="e">
        <f t="shared" si="111"/>
        <v>#NUM!</v>
      </c>
      <c r="E308" s="260" t="e">
        <f t="shared" si="112"/>
        <v>#NUM!</v>
      </c>
      <c r="F308" s="261" t="e">
        <f t="shared" si="113"/>
        <v>#NUM!</v>
      </c>
      <c r="H308" s="33">
        <v>176</v>
      </c>
      <c r="I308" s="34">
        <f t="shared" si="131"/>
        <v>51622</v>
      </c>
      <c r="J308" s="258" t="e">
        <f t="shared" si="114"/>
        <v>#NUM!</v>
      </c>
      <c r="K308" s="259" t="e">
        <f t="shared" si="115"/>
        <v>#NUM!</v>
      </c>
      <c r="L308" s="269" t="e">
        <f t="shared" si="116"/>
        <v>#NUM!</v>
      </c>
      <c r="M308" s="261" t="e">
        <f t="shared" si="117"/>
        <v>#NUM!</v>
      </c>
      <c r="N308" s="9"/>
      <c r="O308" s="33">
        <v>176</v>
      </c>
      <c r="P308" s="34">
        <f t="shared" si="132"/>
        <v>51622</v>
      </c>
      <c r="Q308" s="258" t="e">
        <f t="shared" si="118"/>
        <v>#NUM!</v>
      </c>
      <c r="R308" s="259" t="e">
        <f t="shared" si="119"/>
        <v>#NUM!</v>
      </c>
      <c r="S308" s="269" t="e">
        <f t="shared" si="120"/>
        <v>#NUM!</v>
      </c>
      <c r="T308" s="261" t="e">
        <f t="shared" si="121"/>
        <v>#NUM!</v>
      </c>
      <c r="V308" s="33">
        <v>176</v>
      </c>
      <c r="W308" s="34">
        <v>50679</v>
      </c>
      <c r="X308" s="258" t="e">
        <f t="shared" si="122"/>
        <v>#NUM!</v>
      </c>
      <c r="Y308" s="259" t="e">
        <f t="shared" si="123"/>
        <v>#NUM!</v>
      </c>
      <c r="Z308" s="269" t="e">
        <f t="shared" si="124"/>
        <v>#NUM!</v>
      </c>
      <c r="AA308" s="261" t="e">
        <f t="shared" si="125"/>
        <v>#NUM!</v>
      </c>
      <c r="AC308" s="33">
        <v>176</v>
      </c>
      <c r="AD308" s="34">
        <f t="shared" si="133"/>
        <v>51622</v>
      </c>
      <c r="AE308" s="141" t="e">
        <f t="shared" si="126"/>
        <v>#VALUE!</v>
      </c>
      <c r="AF308" s="259" t="e">
        <f t="shared" si="127"/>
        <v>#VALUE!</v>
      </c>
      <c r="AG308" s="274" t="e">
        <f t="shared" si="128"/>
        <v>#VALUE!</v>
      </c>
      <c r="AH308" s="275" t="e">
        <f t="shared" si="129"/>
        <v>#VALUE!</v>
      </c>
    </row>
    <row r="309" spans="1:34" x14ac:dyDescent="0.45">
      <c r="A309" s="33">
        <v>177</v>
      </c>
      <c r="B309" s="34">
        <f t="shared" si="130"/>
        <v>51653</v>
      </c>
      <c r="C309" s="258" t="e">
        <f t="shared" si="110"/>
        <v>#NUM!</v>
      </c>
      <c r="D309" s="259" t="e">
        <f t="shared" si="111"/>
        <v>#NUM!</v>
      </c>
      <c r="E309" s="260" t="e">
        <f t="shared" si="112"/>
        <v>#NUM!</v>
      </c>
      <c r="F309" s="261" t="e">
        <f t="shared" si="113"/>
        <v>#NUM!</v>
      </c>
      <c r="H309" s="33">
        <v>177</v>
      </c>
      <c r="I309" s="34">
        <f t="shared" si="131"/>
        <v>51653</v>
      </c>
      <c r="J309" s="258" t="e">
        <f t="shared" si="114"/>
        <v>#NUM!</v>
      </c>
      <c r="K309" s="259" t="e">
        <f t="shared" si="115"/>
        <v>#NUM!</v>
      </c>
      <c r="L309" s="269" t="e">
        <f t="shared" si="116"/>
        <v>#NUM!</v>
      </c>
      <c r="M309" s="261" t="e">
        <f t="shared" si="117"/>
        <v>#NUM!</v>
      </c>
      <c r="N309" s="9"/>
      <c r="O309" s="33">
        <v>177</v>
      </c>
      <c r="P309" s="34">
        <f t="shared" si="132"/>
        <v>51653</v>
      </c>
      <c r="Q309" s="258" t="e">
        <f t="shared" si="118"/>
        <v>#NUM!</v>
      </c>
      <c r="R309" s="259" t="e">
        <f t="shared" si="119"/>
        <v>#NUM!</v>
      </c>
      <c r="S309" s="269" t="e">
        <f t="shared" si="120"/>
        <v>#NUM!</v>
      </c>
      <c r="T309" s="261" t="e">
        <f t="shared" si="121"/>
        <v>#NUM!</v>
      </c>
      <c r="V309" s="33">
        <v>177</v>
      </c>
      <c r="W309" s="34">
        <v>50710</v>
      </c>
      <c r="X309" s="258" t="e">
        <f t="shared" si="122"/>
        <v>#NUM!</v>
      </c>
      <c r="Y309" s="259" t="e">
        <f t="shared" si="123"/>
        <v>#NUM!</v>
      </c>
      <c r="Z309" s="269" t="e">
        <f t="shared" si="124"/>
        <v>#NUM!</v>
      </c>
      <c r="AA309" s="261" t="e">
        <f t="shared" si="125"/>
        <v>#NUM!</v>
      </c>
      <c r="AC309" s="33">
        <v>177</v>
      </c>
      <c r="AD309" s="34">
        <f t="shared" si="133"/>
        <v>51653</v>
      </c>
      <c r="AE309" s="141" t="e">
        <f t="shared" si="126"/>
        <v>#VALUE!</v>
      </c>
      <c r="AF309" s="259" t="e">
        <f t="shared" si="127"/>
        <v>#VALUE!</v>
      </c>
      <c r="AG309" s="274" t="e">
        <f t="shared" si="128"/>
        <v>#VALUE!</v>
      </c>
      <c r="AH309" s="275" t="e">
        <f t="shared" si="129"/>
        <v>#VALUE!</v>
      </c>
    </row>
    <row r="310" spans="1:34" x14ac:dyDescent="0.45">
      <c r="A310" s="33">
        <v>178</v>
      </c>
      <c r="B310" s="34">
        <f t="shared" si="130"/>
        <v>51683</v>
      </c>
      <c r="C310" s="258" t="e">
        <f t="shared" si="110"/>
        <v>#NUM!</v>
      </c>
      <c r="D310" s="259" t="e">
        <f t="shared" si="111"/>
        <v>#NUM!</v>
      </c>
      <c r="E310" s="260" t="e">
        <f t="shared" si="112"/>
        <v>#NUM!</v>
      </c>
      <c r="F310" s="261" t="e">
        <f t="shared" si="113"/>
        <v>#NUM!</v>
      </c>
      <c r="H310" s="33">
        <v>178</v>
      </c>
      <c r="I310" s="34">
        <f t="shared" si="131"/>
        <v>51683</v>
      </c>
      <c r="J310" s="258" t="e">
        <f t="shared" si="114"/>
        <v>#NUM!</v>
      </c>
      <c r="K310" s="259" t="e">
        <f t="shared" si="115"/>
        <v>#NUM!</v>
      </c>
      <c r="L310" s="269" t="e">
        <f t="shared" si="116"/>
        <v>#NUM!</v>
      </c>
      <c r="M310" s="261" t="e">
        <f t="shared" si="117"/>
        <v>#NUM!</v>
      </c>
      <c r="N310" s="9"/>
      <c r="O310" s="33">
        <v>178</v>
      </c>
      <c r="P310" s="34">
        <f t="shared" si="132"/>
        <v>51683</v>
      </c>
      <c r="Q310" s="258" t="e">
        <f t="shared" si="118"/>
        <v>#NUM!</v>
      </c>
      <c r="R310" s="259" t="e">
        <f t="shared" si="119"/>
        <v>#NUM!</v>
      </c>
      <c r="S310" s="269" t="e">
        <f t="shared" si="120"/>
        <v>#NUM!</v>
      </c>
      <c r="T310" s="261" t="e">
        <f t="shared" si="121"/>
        <v>#NUM!</v>
      </c>
      <c r="V310" s="33">
        <v>178</v>
      </c>
      <c r="W310" s="34">
        <v>50740</v>
      </c>
      <c r="X310" s="258" t="e">
        <f t="shared" si="122"/>
        <v>#NUM!</v>
      </c>
      <c r="Y310" s="259" t="e">
        <f t="shared" si="123"/>
        <v>#NUM!</v>
      </c>
      <c r="Z310" s="269" t="e">
        <f t="shared" si="124"/>
        <v>#NUM!</v>
      </c>
      <c r="AA310" s="261" t="e">
        <f t="shared" si="125"/>
        <v>#NUM!</v>
      </c>
      <c r="AC310" s="33">
        <v>178</v>
      </c>
      <c r="AD310" s="34">
        <f t="shared" si="133"/>
        <v>51683</v>
      </c>
      <c r="AE310" s="141" t="e">
        <f t="shared" si="126"/>
        <v>#VALUE!</v>
      </c>
      <c r="AF310" s="259" t="e">
        <f t="shared" si="127"/>
        <v>#VALUE!</v>
      </c>
      <c r="AG310" s="274" t="e">
        <f t="shared" si="128"/>
        <v>#VALUE!</v>
      </c>
      <c r="AH310" s="275" t="e">
        <f t="shared" si="129"/>
        <v>#VALUE!</v>
      </c>
    </row>
    <row r="311" spans="1:34" x14ac:dyDescent="0.45">
      <c r="A311" s="33">
        <v>179</v>
      </c>
      <c r="B311" s="34">
        <f t="shared" si="130"/>
        <v>51714</v>
      </c>
      <c r="C311" s="258" t="e">
        <f t="shared" si="110"/>
        <v>#NUM!</v>
      </c>
      <c r="D311" s="259" t="e">
        <f t="shared" si="111"/>
        <v>#NUM!</v>
      </c>
      <c r="E311" s="260" t="e">
        <f t="shared" si="112"/>
        <v>#NUM!</v>
      </c>
      <c r="F311" s="261" t="e">
        <f t="shared" si="113"/>
        <v>#NUM!</v>
      </c>
      <c r="H311" s="33">
        <v>179</v>
      </c>
      <c r="I311" s="34">
        <f t="shared" si="131"/>
        <v>51714</v>
      </c>
      <c r="J311" s="258" t="e">
        <f t="shared" si="114"/>
        <v>#NUM!</v>
      </c>
      <c r="K311" s="259" t="e">
        <f t="shared" si="115"/>
        <v>#NUM!</v>
      </c>
      <c r="L311" s="269" t="e">
        <f t="shared" si="116"/>
        <v>#NUM!</v>
      </c>
      <c r="M311" s="261" t="e">
        <f t="shared" si="117"/>
        <v>#NUM!</v>
      </c>
      <c r="N311" s="9"/>
      <c r="O311" s="33">
        <v>179</v>
      </c>
      <c r="P311" s="34">
        <f t="shared" si="132"/>
        <v>51714</v>
      </c>
      <c r="Q311" s="258" t="e">
        <f t="shared" si="118"/>
        <v>#NUM!</v>
      </c>
      <c r="R311" s="259" t="e">
        <f t="shared" si="119"/>
        <v>#NUM!</v>
      </c>
      <c r="S311" s="269" t="e">
        <f t="shared" si="120"/>
        <v>#NUM!</v>
      </c>
      <c r="T311" s="261" t="e">
        <f t="shared" si="121"/>
        <v>#NUM!</v>
      </c>
      <c r="V311" s="33">
        <v>179</v>
      </c>
      <c r="W311" s="34">
        <v>50771</v>
      </c>
      <c r="X311" s="258" t="e">
        <f t="shared" si="122"/>
        <v>#NUM!</v>
      </c>
      <c r="Y311" s="259" t="e">
        <f t="shared" si="123"/>
        <v>#NUM!</v>
      </c>
      <c r="Z311" s="269" t="e">
        <f t="shared" si="124"/>
        <v>#NUM!</v>
      </c>
      <c r="AA311" s="261" t="e">
        <f t="shared" si="125"/>
        <v>#NUM!</v>
      </c>
      <c r="AC311" s="33">
        <v>179</v>
      </c>
      <c r="AD311" s="34">
        <f t="shared" si="133"/>
        <v>51714</v>
      </c>
      <c r="AE311" s="141" t="e">
        <f t="shared" si="126"/>
        <v>#VALUE!</v>
      </c>
      <c r="AF311" s="259" t="e">
        <f t="shared" si="127"/>
        <v>#VALUE!</v>
      </c>
      <c r="AG311" s="274" t="e">
        <f t="shared" si="128"/>
        <v>#VALUE!</v>
      </c>
      <c r="AH311" s="275" t="e">
        <f t="shared" si="129"/>
        <v>#VALUE!</v>
      </c>
    </row>
    <row r="312" spans="1:34" ht="14.65" thickBot="1" x14ac:dyDescent="0.5">
      <c r="A312" s="40">
        <v>180</v>
      </c>
      <c r="B312" s="267">
        <f t="shared" si="130"/>
        <v>51745</v>
      </c>
      <c r="C312" s="262" t="e">
        <f t="shared" si="110"/>
        <v>#NUM!</v>
      </c>
      <c r="D312" s="263" t="e">
        <f t="shared" si="111"/>
        <v>#NUM!</v>
      </c>
      <c r="E312" s="264" t="e">
        <f t="shared" si="112"/>
        <v>#NUM!</v>
      </c>
      <c r="F312" s="265" t="e">
        <f t="shared" si="113"/>
        <v>#NUM!</v>
      </c>
      <c r="H312" s="40">
        <v>180</v>
      </c>
      <c r="I312" s="41">
        <f t="shared" si="131"/>
        <v>51745</v>
      </c>
      <c r="J312" s="262" t="e">
        <f t="shared" si="114"/>
        <v>#NUM!</v>
      </c>
      <c r="K312" s="263" t="e">
        <f t="shared" si="115"/>
        <v>#NUM!</v>
      </c>
      <c r="L312" s="270" t="e">
        <f t="shared" si="116"/>
        <v>#NUM!</v>
      </c>
      <c r="M312" s="265" t="e">
        <f t="shared" si="117"/>
        <v>#NUM!</v>
      </c>
      <c r="N312" s="9"/>
      <c r="O312" s="40">
        <v>180</v>
      </c>
      <c r="P312" s="41">
        <f t="shared" si="132"/>
        <v>51745</v>
      </c>
      <c r="Q312" s="262" t="e">
        <f t="shared" si="118"/>
        <v>#NUM!</v>
      </c>
      <c r="R312" s="263" t="e">
        <f t="shared" si="119"/>
        <v>#NUM!</v>
      </c>
      <c r="S312" s="270" t="e">
        <f t="shared" si="120"/>
        <v>#NUM!</v>
      </c>
      <c r="T312" s="265" t="e">
        <f t="shared" si="121"/>
        <v>#NUM!</v>
      </c>
      <c r="V312" s="40">
        <v>180</v>
      </c>
      <c r="W312" s="41">
        <v>50802</v>
      </c>
      <c r="X312" s="262" t="e">
        <f t="shared" si="122"/>
        <v>#NUM!</v>
      </c>
      <c r="Y312" s="263" t="e">
        <f t="shared" si="123"/>
        <v>#NUM!</v>
      </c>
      <c r="Z312" s="270" t="e">
        <f t="shared" si="124"/>
        <v>#NUM!</v>
      </c>
      <c r="AA312" s="265" t="e">
        <f t="shared" si="125"/>
        <v>#NUM!</v>
      </c>
      <c r="AC312" s="40">
        <v>180</v>
      </c>
      <c r="AD312" s="41">
        <f t="shared" si="133"/>
        <v>51745</v>
      </c>
      <c r="AE312" s="145" t="e">
        <f t="shared" si="126"/>
        <v>#VALUE!</v>
      </c>
      <c r="AF312" s="263" t="e">
        <f t="shared" si="127"/>
        <v>#VALUE!</v>
      </c>
      <c r="AG312" s="276" t="e">
        <f t="shared" si="128"/>
        <v>#VALUE!</v>
      </c>
      <c r="AH312" s="277" t="e">
        <f t="shared" si="129"/>
        <v>#VALUE!</v>
      </c>
    </row>
    <row r="313" spans="1:34" x14ac:dyDescent="0.45">
      <c r="A313" s="26">
        <v>181</v>
      </c>
      <c r="B313" s="52">
        <f t="shared" si="130"/>
        <v>51775</v>
      </c>
      <c r="C313" s="254" t="e">
        <f t="shared" si="110"/>
        <v>#NUM!</v>
      </c>
      <c r="D313" s="255" t="e">
        <f t="shared" si="111"/>
        <v>#NUM!</v>
      </c>
      <c r="E313" s="256" t="e">
        <f t="shared" si="112"/>
        <v>#NUM!</v>
      </c>
      <c r="F313" s="257" t="e">
        <f t="shared" si="113"/>
        <v>#NUM!</v>
      </c>
      <c r="H313" s="26">
        <v>181</v>
      </c>
      <c r="I313" s="27">
        <f t="shared" si="131"/>
        <v>51775</v>
      </c>
      <c r="J313" s="254" t="e">
        <f t="shared" si="114"/>
        <v>#NUM!</v>
      </c>
      <c r="K313" s="255" t="e">
        <f t="shared" si="115"/>
        <v>#NUM!</v>
      </c>
      <c r="L313" s="268" t="e">
        <f t="shared" si="116"/>
        <v>#NUM!</v>
      </c>
      <c r="M313" s="257" t="e">
        <f t="shared" si="117"/>
        <v>#NUM!</v>
      </c>
      <c r="N313" s="9"/>
      <c r="O313" s="26">
        <v>181</v>
      </c>
      <c r="P313" s="27">
        <f t="shared" si="132"/>
        <v>51775</v>
      </c>
      <c r="Q313" s="254" t="e">
        <f t="shared" si="118"/>
        <v>#NUM!</v>
      </c>
      <c r="R313" s="255" t="e">
        <f t="shared" si="119"/>
        <v>#NUM!</v>
      </c>
      <c r="S313" s="268" t="e">
        <f t="shared" si="120"/>
        <v>#NUM!</v>
      </c>
      <c r="T313" s="257" t="e">
        <f t="shared" si="121"/>
        <v>#NUM!</v>
      </c>
      <c r="V313" s="26">
        <v>181</v>
      </c>
      <c r="W313" s="27">
        <v>50830</v>
      </c>
      <c r="X313" s="254" t="e">
        <f t="shared" si="122"/>
        <v>#NUM!</v>
      </c>
      <c r="Y313" s="255" t="e">
        <f t="shared" si="123"/>
        <v>#NUM!</v>
      </c>
      <c r="Z313" s="268" t="e">
        <f t="shared" si="124"/>
        <v>#NUM!</v>
      </c>
      <c r="AA313" s="257" t="e">
        <f t="shared" si="125"/>
        <v>#NUM!</v>
      </c>
      <c r="AC313" s="26">
        <v>181</v>
      </c>
      <c r="AD313" s="27">
        <f t="shared" si="133"/>
        <v>51775</v>
      </c>
      <c r="AE313" s="137" t="e">
        <f t="shared" si="126"/>
        <v>#VALUE!</v>
      </c>
      <c r="AF313" s="255" t="e">
        <f t="shared" si="127"/>
        <v>#VALUE!</v>
      </c>
      <c r="AG313" s="272" t="e">
        <f t="shared" si="128"/>
        <v>#VALUE!</v>
      </c>
      <c r="AH313" s="273" t="e">
        <f t="shared" si="129"/>
        <v>#VALUE!</v>
      </c>
    </row>
    <row r="314" spans="1:34" x14ac:dyDescent="0.45">
      <c r="A314" s="33">
        <v>182</v>
      </c>
      <c r="B314" s="34">
        <f t="shared" si="130"/>
        <v>51806</v>
      </c>
      <c r="C314" s="258" t="e">
        <f t="shared" si="110"/>
        <v>#NUM!</v>
      </c>
      <c r="D314" s="259" t="e">
        <f t="shared" si="111"/>
        <v>#NUM!</v>
      </c>
      <c r="E314" s="260" t="e">
        <f t="shared" si="112"/>
        <v>#NUM!</v>
      </c>
      <c r="F314" s="261" t="e">
        <f t="shared" si="113"/>
        <v>#NUM!</v>
      </c>
      <c r="H314" s="33">
        <v>182</v>
      </c>
      <c r="I314" s="34">
        <f t="shared" si="131"/>
        <v>51806</v>
      </c>
      <c r="J314" s="258" t="e">
        <f t="shared" si="114"/>
        <v>#NUM!</v>
      </c>
      <c r="K314" s="259" t="e">
        <f t="shared" si="115"/>
        <v>#NUM!</v>
      </c>
      <c r="L314" s="269" t="e">
        <f t="shared" si="116"/>
        <v>#NUM!</v>
      </c>
      <c r="M314" s="261" t="e">
        <f t="shared" si="117"/>
        <v>#NUM!</v>
      </c>
      <c r="N314" s="9"/>
      <c r="O314" s="33">
        <v>182</v>
      </c>
      <c r="P314" s="34">
        <f t="shared" si="132"/>
        <v>51806</v>
      </c>
      <c r="Q314" s="258" t="e">
        <f t="shared" si="118"/>
        <v>#NUM!</v>
      </c>
      <c r="R314" s="259" t="e">
        <f t="shared" si="119"/>
        <v>#NUM!</v>
      </c>
      <c r="S314" s="269" t="e">
        <f t="shared" si="120"/>
        <v>#NUM!</v>
      </c>
      <c r="T314" s="261" t="e">
        <f t="shared" si="121"/>
        <v>#NUM!</v>
      </c>
      <c r="V314" s="33">
        <v>182</v>
      </c>
      <c r="W314" s="34">
        <v>50861</v>
      </c>
      <c r="X314" s="258" t="e">
        <f t="shared" si="122"/>
        <v>#NUM!</v>
      </c>
      <c r="Y314" s="259" t="e">
        <f t="shared" si="123"/>
        <v>#NUM!</v>
      </c>
      <c r="Z314" s="269" t="e">
        <f t="shared" si="124"/>
        <v>#NUM!</v>
      </c>
      <c r="AA314" s="261" t="e">
        <f t="shared" si="125"/>
        <v>#NUM!</v>
      </c>
      <c r="AC314" s="33">
        <v>182</v>
      </c>
      <c r="AD314" s="34">
        <f t="shared" si="133"/>
        <v>51806</v>
      </c>
      <c r="AE314" s="141" t="e">
        <f t="shared" si="126"/>
        <v>#VALUE!</v>
      </c>
      <c r="AF314" s="259" t="e">
        <f t="shared" si="127"/>
        <v>#VALUE!</v>
      </c>
      <c r="AG314" s="274" t="e">
        <f t="shared" si="128"/>
        <v>#VALUE!</v>
      </c>
      <c r="AH314" s="275" t="e">
        <f t="shared" si="129"/>
        <v>#VALUE!</v>
      </c>
    </row>
    <row r="315" spans="1:34" x14ac:dyDescent="0.45">
      <c r="A315" s="33">
        <v>183</v>
      </c>
      <c r="B315" s="34">
        <f t="shared" si="130"/>
        <v>51836</v>
      </c>
      <c r="C315" s="258" t="e">
        <f t="shared" si="110"/>
        <v>#NUM!</v>
      </c>
      <c r="D315" s="259" t="e">
        <f t="shared" si="111"/>
        <v>#NUM!</v>
      </c>
      <c r="E315" s="260" t="e">
        <f t="shared" si="112"/>
        <v>#NUM!</v>
      </c>
      <c r="F315" s="261" t="e">
        <f t="shared" si="113"/>
        <v>#NUM!</v>
      </c>
      <c r="H315" s="33">
        <v>183</v>
      </c>
      <c r="I315" s="34">
        <f t="shared" si="131"/>
        <v>51836</v>
      </c>
      <c r="J315" s="258" t="e">
        <f t="shared" si="114"/>
        <v>#NUM!</v>
      </c>
      <c r="K315" s="259" t="e">
        <f t="shared" si="115"/>
        <v>#NUM!</v>
      </c>
      <c r="L315" s="269" t="e">
        <f t="shared" si="116"/>
        <v>#NUM!</v>
      </c>
      <c r="M315" s="261" t="e">
        <f t="shared" si="117"/>
        <v>#NUM!</v>
      </c>
      <c r="N315" s="9"/>
      <c r="O315" s="33">
        <v>183</v>
      </c>
      <c r="P315" s="34">
        <f t="shared" si="132"/>
        <v>51836</v>
      </c>
      <c r="Q315" s="258" t="e">
        <f t="shared" si="118"/>
        <v>#NUM!</v>
      </c>
      <c r="R315" s="259" t="e">
        <f t="shared" si="119"/>
        <v>#NUM!</v>
      </c>
      <c r="S315" s="269" t="e">
        <f t="shared" si="120"/>
        <v>#NUM!</v>
      </c>
      <c r="T315" s="261" t="e">
        <f t="shared" si="121"/>
        <v>#NUM!</v>
      </c>
      <c r="V315" s="33">
        <v>183</v>
      </c>
      <c r="W315" s="34">
        <v>50891</v>
      </c>
      <c r="X315" s="258" t="e">
        <f t="shared" si="122"/>
        <v>#NUM!</v>
      </c>
      <c r="Y315" s="259" t="e">
        <f t="shared" si="123"/>
        <v>#NUM!</v>
      </c>
      <c r="Z315" s="269" t="e">
        <f t="shared" si="124"/>
        <v>#NUM!</v>
      </c>
      <c r="AA315" s="261" t="e">
        <f t="shared" si="125"/>
        <v>#NUM!</v>
      </c>
      <c r="AC315" s="33">
        <v>183</v>
      </c>
      <c r="AD315" s="34">
        <f t="shared" si="133"/>
        <v>51836</v>
      </c>
      <c r="AE315" s="141" t="e">
        <f t="shared" si="126"/>
        <v>#VALUE!</v>
      </c>
      <c r="AF315" s="259" t="e">
        <f t="shared" si="127"/>
        <v>#VALUE!</v>
      </c>
      <c r="AG315" s="274" t="e">
        <f t="shared" si="128"/>
        <v>#VALUE!</v>
      </c>
      <c r="AH315" s="275" t="e">
        <f t="shared" si="129"/>
        <v>#VALUE!</v>
      </c>
    </row>
    <row r="316" spans="1:34" x14ac:dyDescent="0.45">
      <c r="A316" s="33">
        <v>184</v>
      </c>
      <c r="B316" s="34">
        <f t="shared" si="130"/>
        <v>51867</v>
      </c>
      <c r="C316" s="258" t="e">
        <f t="shared" si="110"/>
        <v>#NUM!</v>
      </c>
      <c r="D316" s="259" t="e">
        <f t="shared" si="111"/>
        <v>#NUM!</v>
      </c>
      <c r="E316" s="260" t="e">
        <f t="shared" si="112"/>
        <v>#NUM!</v>
      </c>
      <c r="F316" s="261" t="e">
        <f t="shared" si="113"/>
        <v>#NUM!</v>
      </c>
      <c r="H316" s="33">
        <v>184</v>
      </c>
      <c r="I316" s="34">
        <f t="shared" si="131"/>
        <v>51867</v>
      </c>
      <c r="J316" s="258" t="e">
        <f t="shared" si="114"/>
        <v>#NUM!</v>
      </c>
      <c r="K316" s="259" t="e">
        <f t="shared" si="115"/>
        <v>#NUM!</v>
      </c>
      <c r="L316" s="269" t="e">
        <f t="shared" si="116"/>
        <v>#NUM!</v>
      </c>
      <c r="M316" s="261" t="e">
        <f t="shared" si="117"/>
        <v>#NUM!</v>
      </c>
      <c r="N316" s="9"/>
      <c r="O316" s="33">
        <v>184</v>
      </c>
      <c r="P316" s="34">
        <f t="shared" si="132"/>
        <v>51867</v>
      </c>
      <c r="Q316" s="258" t="e">
        <f t="shared" si="118"/>
        <v>#NUM!</v>
      </c>
      <c r="R316" s="259" t="e">
        <f t="shared" si="119"/>
        <v>#NUM!</v>
      </c>
      <c r="S316" s="269" t="e">
        <f t="shared" si="120"/>
        <v>#NUM!</v>
      </c>
      <c r="T316" s="261" t="e">
        <f t="shared" si="121"/>
        <v>#NUM!</v>
      </c>
      <c r="V316" s="33">
        <v>184</v>
      </c>
      <c r="W316" s="34">
        <v>50922</v>
      </c>
      <c r="X316" s="258" t="e">
        <f t="shared" si="122"/>
        <v>#NUM!</v>
      </c>
      <c r="Y316" s="259" t="e">
        <f t="shared" si="123"/>
        <v>#NUM!</v>
      </c>
      <c r="Z316" s="269" t="e">
        <f t="shared" si="124"/>
        <v>#NUM!</v>
      </c>
      <c r="AA316" s="261" t="e">
        <f t="shared" si="125"/>
        <v>#NUM!</v>
      </c>
      <c r="AC316" s="33">
        <v>184</v>
      </c>
      <c r="AD316" s="34">
        <f t="shared" si="133"/>
        <v>51867</v>
      </c>
      <c r="AE316" s="141" t="e">
        <f t="shared" si="126"/>
        <v>#VALUE!</v>
      </c>
      <c r="AF316" s="259" t="e">
        <f t="shared" si="127"/>
        <v>#VALUE!</v>
      </c>
      <c r="AG316" s="274" t="e">
        <f t="shared" si="128"/>
        <v>#VALUE!</v>
      </c>
      <c r="AH316" s="275" t="e">
        <f t="shared" si="129"/>
        <v>#VALUE!</v>
      </c>
    </row>
    <row r="317" spans="1:34" x14ac:dyDescent="0.45">
      <c r="A317" s="33">
        <v>185</v>
      </c>
      <c r="B317" s="34">
        <f t="shared" si="130"/>
        <v>51898</v>
      </c>
      <c r="C317" s="258" t="e">
        <f t="shared" si="110"/>
        <v>#NUM!</v>
      </c>
      <c r="D317" s="259" t="e">
        <f t="shared" si="111"/>
        <v>#NUM!</v>
      </c>
      <c r="E317" s="260" t="e">
        <f t="shared" si="112"/>
        <v>#NUM!</v>
      </c>
      <c r="F317" s="261" t="e">
        <f t="shared" si="113"/>
        <v>#NUM!</v>
      </c>
      <c r="H317" s="33">
        <v>185</v>
      </c>
      <c r="I317" s="34">
        <f t="shared" si="131"/>
        <v>51898</v>
      </c>
      <c r="J317" s="258" t="e">
        <f t="shared" si="114"/>
        <v>#NUM!</v>
      </c>
      <c r="K317" s="259" t="e">
        <f t="shared" si="115"/>
        <v>#NUM!</v>
      </c>
      <c r="L317" s="269" t="e">
        <f t="shared" si="116"/>
        <v>#NUM!</v>
      </c>
      <c r="M317" s="261" t="e">
        <f t="shared" si="117"/>
        <v>#NUM!</v>
      </c>
      <c r="N317" s="9"/>
      <c r="O317" s="33">
        <v>185</v>
      </c>
      <c r="P317" s="34">
        <f t="shared" si="132"/>
        <v>51898</v>
      </c>
      <c r="Q317" s="258" t="e">
        <f t="shared" si="118"/>
        <v>#NUM!</v>
      </c>
      <c r="R317" s="259" t="e">
        <f t="shared" si="119"/>
        <v>#NUM!</v>
      </c>
      <c r="S317" s="269" t="e">
        <f t="shared" si="120"/>
        <v>#NUM!</v>
      </c>
      <c r="T317" s="261" t="e">
        <f t="shared" si="121"/>
        <v>#NUM!</v>
      </c>
      <c r="V317" s="33">
        <v>185</v>
      </c>
      <c r="W317" s="34">
        <v>50952</v>
      </c>
      <c r="X317" s="258" t="e">
        <f t="shared" si="122"/>
        <v>#NUM!</v>
      </c>
      <c r="Y317" s="259" t="e">
        <f t="shared" si="123"/>
        <v>#NUM!</v>
      </c>
      <c r="Z317" s="269" t="e">
        <f t="shared" si="124"/>
        <v>#NUM!</v>
      </c>
      <c r="AA317" s="261" t="e">
        <f t="shared" si="125"/>
        <v>#NUM!</v>
      </c>
      <c r="AC317" s="33">
        <v>185</v>
      </c>
      <c r="AD317" s="34">
        <f t="shared" si="133"/>
        <v>51898</v>
      </c>
      <c r="AE317" s="141" t="e">
        <f t="shared" si="126"/>
        <v>#VALUE!</v>
      </c>
      <c r="AF317" s="259" t="e">
        <f t="shared" si="127"/>
        <v>#VALUE!</v>
      </c>
      <c r="AG317" s="274" t="e">
        <f t="shared" si="128"/>
        <v>#VALUE!</v>
      </c>
      <c r="AH317" s="275" t="e">
        <f t="shared" si="129"/>
        <v>#VALUE!</v>
      </c>
    </row>
    <row r="318" spans="1:34" x14ac:dyDescent="0.45">
      <c r="A318" s="33">
        <v>186</v>
      </c>
      <c r="B318" s="34">
        <f t="shared" si="130"/>
        <v>51926</v>
      </c>
      <c r="C318" s="258" t="e">
        <f t="shared" si="110"/>
        <v>#NUM!</v>
      </c>
      <c r="D318" s="259" t="e">
        <f t="shared" si="111"/>
        <v>#NUM!</v>
      </c>
      <c r="E318" s="260" t="e">
        <f t="shared" si="112"/>
        <v>#NUM!</v>
      </c>
      <c r="F318" s="261" t="e">
        <f t="shared" si="113"/>
        <v>#NUM!</v>
      </c>
      <c r="H318" s="33">
        <v>186</v>
      </c>
      <c r="I318" s="34">
        <f t="shared" si="131"/>
        <v>51926</v>
      </c>
      <c r="J318" s="258" t="e">
        <f t="shared" si="114"/>
        <v>#NUM!</v>
      </c>
      <c r="K318" s="259" t="e">
        <f t="shared" si="115"/>
        <v>#NUM!</v>
      </c>
      <c r="L318" s="269" t="e">
        <f t="shared" si="116"/>
        <v>#NUM!</v>
      </c>
      <c r="M318" s="261" t="e">
        <f t="shared" si="117"/>
        <v>#NUM!</v>
      </c>
      <c r="N318" s="9"/>
      <c r="O318" s="33">
        <v>186</v>
      </c>
      <c r="P318" s="34">
        <f t="shared" si="132"/>
        <v>51926</v>
      </c>
      <c r="Q318" s="258" t="e">
        <f t="shared" si="118"/>
        <v>#NUM!</v>
      </c>
      <c r="R318" s="259" t="e">
        <f t="shared" si="119"/>
        <v>#NUM!</v>
      </c>
      <c r="S318" s="269" t="e">
        <f t="shared" si="120"/>
        <v>#NUM!</v>
      </c>
      <c r="T318" s="261" t="e">
        <f t="shared" si="121"/>
        <v>#NUM!</v>
      </c>
      <c r="V318" s="33">
        <v>186</v>
      </c>
      <c r="W318" s="34">
        <v>50983</v>
      </c>
      <c r="X318" s="258" t="e">
        <f t="shared" si="122"/>
        <v>#NUM!</v>
      </c>
      <c r="Y318" s="259" t="e">
        <f t="shared" si="123"/>
        <v>#NUM!</v>
      </c>
      <c r="Z318" s="269" t="e">
        <f t="shared" si="124"/>
        <v>#NUM!</v>
      </c>
      <c r="AA318" s="261" t="e">
        <f t="shared" si="125"/>
        <v>#NUM!</v>
      </c>
      <c r="AC318" s="33">
        <v>186</v>
      </c>
      <c r="AD318" s="34">
        <f t="shared" si="133"/>
        <v>51926</v>
      </c>
      <c r="AE318" s="141" t="e">
        <f t="shared" si="126"/>
        <v>#VALUE!</v>
      </c>
      <c r="AF318" s="259" t="e">
        <f t="shared" si="127"/>
        <v>#VALUE!</v>
      </c>
      <c r="AG318" s="274" t="e">
        <f t="shared" si="128"/>
        <v>#VALUE!</v>
      </c>
      <c r="AH318" s="275" t="e">
        <f t="shared" si="129"/>
        <v>#VALUE!</v>
      </c>
    </row>
    <row r="319" spans="1:34" x14ac:dyDescent="0.45">
      <c r="A319" s="33">
        <v>187</v>
      </c>
      <c r="B319" s="34">
        <f t="shared" si="130"/>
        <v>51957</v>
      </c>
      <c r="C319" s="258" t="e">
        <f t="shared" si="110"/>
        <v>#NUM!</v>
      </c>
      <c r="D319" s="259" t="e">
        <f t="shared" si="111"/>
        <v>#NUM!</v>
      </c>
      <c r="E319" s="260" t="e">
        <f t="shared" si="112"/>
        <v>#NUM!</v>
      </c>
      <c r="F319" s="261" t="e">
        <f t="shared" si="113"/>
        <v>#NUM!</v>
      </c>
      <c r="H319" s="33">
        <v>187</v>
      </c>
      <c r="I319" s="34">
        <f t="shared" si="131"/>
        <v>51957</v>
      </c>
      <c r="J319" s="258" t="e">
        <f t="shared" si="114"/>
        <v>#NUM!</v>
      </c>
      <c r="K319" s="259" t="e">
        <f t="shared" si="115"/>
        <v>#NUM!</v>
      </c>
      <c r="L319" s="269" t="e">
        <f t="shared" si="116"/>
        <v>#NUM!</v>
      </c>
      <c r="M319" s="261" t="e">
        <f t="shared" si="117"/>
        <v>#NUM!</v>
      </c>
      <c r="N319" s="9"/>
      <c r="O319" s="33">
        <v>187</v>
      </c>
      <c r="P319" s="34">
        <f t="shared" si="132"/>
        <v>51957</v>
      </c>
      <c r="Q319" s="258" t="e">
        <f t="shared" si="118"/>
        <v>#NUM!</v>
      </c>
      <c r="R319" s="259" t="e">
        <f t="shared" si="119"/>
        <v>#NUM!</v>
      </c>
      <c r="S319" s="269" t="e">
        <f t="shared" si="120"/>
        <v>#NUM!</v>
      </c>
      <c r="T319" s="261" t="e">
        <f t="shared" si="121"/>
        <v>#NUM!</v>
      </c>
      <c r="V319" s="33">
        <v>187</v>
      </c>
      <c r="W319" s="34">
        <v>51014</v>
      </c>
      <c r="X319" s="258" t="e">
        <f t="shared" si="122"/>
        <v>#NUM!</v>
      </c>
      <c r="Y319" s="259" t="e">
        <f t="shared" si="123"/>
        <v>#NUM!</v>
      </c>
      <c r="Z319" s="269" t="e">
        <f t="shared" si="124"/>
        <v>#NUM!</v>
      </c>
      <c r="AA319" s="261" t="e">
        <f t="shared" si="125"/>
        <v>#NUM!</v>
      </c>
      <c r="AC319" s="33">
        <v>187</v>
      </c>
      <c r="AD319" s="34">
        <f t="shared" si="133"/>
        <v>51957</v>
      </c>
      <c r="AE319" s="141" t="e">
        <f t="shared" si="126"/>
        <v>#VALUE!</v>
      </c>
      <c r="AF319" s="259" t="e">
        <f t="shared" si="127"/>
        <v>#VALUE!</v>
      </c>
      <c r="AG319" s="274" t="e">
        <f t="shared" si="128"/>
        <v>#VALUE!</v>
      </c>
      <c r="AH319" s="275" t="e">
        <f t="shared" si="129"/>
        <v>#VALUE!</v>
      </c>
    </row>
    <row r="320" spans="1:34" x14ac:dyDescent="0.45">
      <c r="A320" s="33">
        <v>188</v>
      </c>
      <c r="B320" s="34">
        <f t="shared" si="130"/>
        <v>51987</v>
      </c>
      <c r="C320" s="258" t="e">
        <f t="shared" si="110"/>
        <v>#NUM!</v>
      </c>
      <c r="D320" s="259" t="e">
        <f t="shared" si="111"/>
        <v>#NUM!</v>
      </c>
      <c r="E320" s="260" t="e">
        <f t="shared" si="112"/>
        <v>#NUM!</v>
      </c>
      <c r="F320" s="261" t="e">
        <f t="shared" si="113"/>
        <v>#NUM!</v>
      </c>
      <c r="H320" s="33">
        <v>188</v>
      </c>
      <c r="I320" s="34">
        <f t="shared" si="131"/>
        <v>51987</v>
      </c>
      <c r="J320" s="258" t="e">
        <f t="shared" si="114"/>
        <v>#NUM!</v>
      </c>
      <c r="K320" s="259" t="e">
        <f t="shared" si="115"/>
        <v>#NUM!</v>
      </c>
      <c r="L320" s="269" t="e">
        <f t="shared" si="116"/>
        <v>#NUM!</v>
      </c>
      <c r="M320" s="261" t="e">
        <f t="shared" si="117"/>
        <v>#NUM!</v>
      </c>
      <c r="N320" s="9"/>
      <c r="O320" s="33">
        <v>188</v>
      </c>
      <c r="P320" s="34">
        <f t="shared" si="132"/>
        <v>51987</v>
      </c>
      <c r="Q320" s="258" t="e">
        <f t="shared" si="118"/>
        <v>#NUM!</v>
      </c>
      <c r="R320" s="259" t="e">
        <f t="shared" si="119"/>
        <v>#NUM!</v>
      </c>
      <c r="S320" s="269" t="e">
        <f t="shared" si="120"/>
        <v>#NUM!</v>
      </c>
      <c r="T320" s="261" t="e">
        <f t="shared" si="121"/>
        <v>#NUM!</v>
      </c>
      <c r="V320" s="33">
        <v>188</v>
      </c>
      <c r="W320" s="34">
        <v>51044</v>
      </c>
      <c r="X320" s="258" t="e">
        <f t="shared" si="122"/>
        <v>#NUM!</v>
      </c>
      <c r="Y320" s="259" t="e">
        <f t="shared" si="123"/>
        <v>#NUM!</v>
      </c>
      <c r="Z320" s="269" t="e">
        <f t="shared" si="124"/>
        <v>#NUM!</v>
      </c>
      <c r="AA320" s="261" t="e">
        <f t="shared" si="125"/>
        <v>#NUM!</v>
      </c>
      <c r="AC320" s="33">
        <v>188</v>
      </c>
      <c r="AD320" s="34">
        <f t="shared" si="133"/>
        <v>51987</v>
      </c>
      <c r="AE320" s="141" t="e">
        <f t="shared" si="126"/>
        <v>#VALUE!</v>
      </c>
      <c r="AF320" s="259" t="e">
        <f t="shared" si="127"/>
        <v>#VALUE!</v>
      </c>
      <c r="AG320" s="274" t="e">
        <f t="shared" si="128"/>
        <v>#VALUE!</v>
      </c>
      <c r="AH320" s="275" t="e">
        <f t="shared" si="129"/>
        <v>#VALUE!</v>
      </c>
    </row>
    <row r="321" spans="1:34" x14ac:dyDescent="0.45">
      <c r="A321" s="33">
        <v>189</v>
      </c>
      <c r="B321" s="34">
        <f t="shared" si="130"/>
        <v>52018</v>
      </c>
      <c r="C321" s="258" t="e">
        <f t="shared" si="110"/>
        <v>#NUM!</v>
      </c>
      <c r="D321" s="259" t="e">
        <f t="shared" si="111"/>
        <v>#NUM!</v>
      </c>
      <c r="E321" s="260" t="e">
        <f t="shared" si="112"/>
        <v>#NUM!</v>
      </c>
      <c r="F321" s="261" t="e">
        <f t="shared" si="113"/>
        <v>#NUM!</v>
      </c>
      <c r="H321" s="33">
        <v>189</v>
      </c>
      <c r="I321" s="34">
        <f t="shared" si="131"/>
        <v>52018</v>
      </c>
      <c r="J321" s="258" t="e">
        <f t="shared" si="114"/>
        <v>#NUM!</v>
      </c>
      <c r="K321" s="259" t="e">
        <f t="shared" si="115"/>
        <v>#NUM!</v>
      </c>
      <c r="L321" s="269" t="e">
        <f t="shared" si="116"/>
        <v>#NUM!</v>
      </c>
      <c r="M321" s="261" t="e">
        <f t="shared" si="117"/>
        <v>#NUM!</v>
      </c>
      <c r="N321" s="9"/>
      <c r="O321" s="33">
        <v>189</v>
      </c>
      <c r="P321" s="34">
        <f t="shared" si="132"/>
        <v>52018</v>
      </c>
      <c r="Q321" s="258" t="e">
        <f t="shared" si="118"/>
        <v>#NUM!</v>
      </c>
      <c r="R321" s="259" t="e">
        <f t="shared" si="119"/>
        <v>#NUM!</v>
      </c>
      <c r="S321" s="269" t="e">
        <f t="shared" si="120"/>
        <v>#NUM!</v>
      </c>
      <c r="T321" s="261" t="e">
        <f t="shared" si="121"/>
        <v>#NUM!</v>
      </c>
      <c r="V321" s="33">
        <v>189</v>
      </c>
      <c r="W321" s="34">
        <v>51075</v>
      </c>
      <c r="X321" s="258" t="e">
        <f t="shared" si="122"/>
        <v>#NUM!</v>
      </c>
      <c r="Y321" s="259" t="e">
        <f t="shared" si="123"/>
        <v>#NUM!</v>
      </c>
      <c r="Z321" s="269" t="e">
        <f t="shared" si="124"/>
        <v>#NUM!</v>
      </c>
      <c r="AA321" s="261" t="e">
        <f t="shared" si="125"/>
        <v>#NUM!</v>
      </c>
      <c r="AC321" s="33">
        <v>189</v>
      </c>
      <c r="AD321" s="34">
        <f t="shared" si="133"/>
        <v>52018</v>
      </c>
      <c r="AE321" s="141" t="e">
        <f t="shared" si="126"/>
        <v>#VALUE!</v>
      </c>
      <c r="AF321" s="259" t="e">
        <f t="shared" si="127"/>
        <v>#VALUE!</v>
      </c>
      <c r="AG321" s="274" t="e">
        <f t="shared" si="128"/>
        <v>#VALUE!</v>
      </c>
      <c r="AH321" s="275" t="e">
        <f t="shared" si="129"/>
        <v>#VALUE!</v>
      </c>
    </row>
    <row r="322" spans="1:34" x14ac:dyDescent="0.45">
      <c r="A322" s="33">
        <v>190</v>
      </c>
      <c r="B322" s="34">
        <f t="shared" si="130"/>
        <v>52048</v>
      </c>
      <c r="C322" s="258" t="e">
        <f t="shared" si="110"/>
        <v>#NUM!</v>
      </c>
      <c r="D322" s="259" t="e">
        <f t="shared" si="111"/>
        <v>#NUM!</v>
      </c>
      <c r="E322" s="260" t="e">
        <f t="shared" si="112"/>
        <v>#NUM!</v>
      </c>
      <c r="F322" s="261" t="e">
        <f t="shared" si="113"/>
        <v>#NUM!</v>
      </c>
      <c r="H322" s="33">
        <v>190</v>
      </c>
      <c r="I322" s="34">
        <f t="shared" si="131"/>
        <v>52048</v>
      </c>
      <c r="J322" s="258" t="e">
        <f t="shared" si="114"/>
        <v>#NUM!</v>
      </c>
      <c r="K322" s="259" t="e">
        <f t="shared" si="115"/>
        <v>#NUM!</v>
      </c>
      <c r="L322" s="269" t="e">
        <f t="shared" si="116"/>
        <v>#NUM!</v>
      </c>
      <c r="M322" s="261" t="e">
        <f t="shared" si="117"/>
        <v>#NUM!</v>
      </c>
      <c r="N322" s="9"/>
      <c r="O322" s="33">
        <v>190</v>
      </c>
      <c r="P322" s="34">
        <f t="shared" si="132"/>
        <v>52048</v>
      </c>
      <c r="Q322" s="258" t="e">
        <f t="shared" si="118"/>
        <v>#NUM!</v>
      </c>
      <c r="R322" s="259" t="e">
        <f t="shared" si="119"/>
        <v>#NUM!</v>
      </c>
      <c r="S322" s="269" t="e">
        <f t="shared" si="120"/>
        <v>#NUM!</v>
      </c>
      <c r="T322" s="261" t="e">
        <f t="shared" si="121"/>
        <v>#NUM!</v>
      </c>
      <c r="V322" s="33">
        <v>190</v>
      </c>
      <c r="W322" s="34">
        <v>51105</v>
      </c>
      <c r="X322" s="258" t="e">
        <f t="shared" si="122"/>
        <v>#NUM!</v>
      </c>
      <c r="Y322" s="259" t="e">
        <f t="shared" si="123"/>
        <v>#NUM!</v>
      </c>
      <c r="Z322" s="269" t="e">
        <f t="shared" si="124"/>
        <v>#NUM!</v>
      </c>
      <c r="AA322" s="261" t="e">
        <f t="shared" si="125"/>
        <v>#NUM!</v>
      </c>
      <c r="AC322" s="33">
        <v>190</v>
      </c>
      <c r="AD322" s="34">
        <f t="shared" si="133"/>
        <v>52048</v>
      </c>
      <c r="AE322" s="141" t="e">
        <f t="shared" si="126"/>
        <v>#VALUE!</v>
      </c>
      <c r="AF322" s="259" t="e">
        <f t="shared" si="127"/>
        <v>#VALUE!</v>
      </c>
      <c r="AG322" s="274" t="e">
        <f t="shared" si="128"/>
        <v>#VALUE!</v>
      </c>
      <c r="AH322" s="275" t="e">
        <f t="shared" si="129"/>
        <v>#VALUE!</v>
      </c>
    </row>
    <row r="323" spans="1:34" x14ac:dyDescent="0.45">
      <c r="A323" s="33">
        <v>191</v>
      </c>
      <c r="B323" s="34">
        <f t="shared" si="130"/>
        <v>52079</v>
      </c>
      <c r="C323" s="258" t="e">
        <f t="shared" si="110"/>
        <v>#NUM!</v>
      </c>
      <c r="D323" s="259" t="e">
        <f t="shared" si="111"/>
        <v>#NUM!</v>
      </c>
      <c r="E323" s="260" t="e">
        <f t="shared" si="112"/>
        <v>#NUM!</v>
      </c>
      <c r="F323" s="261" t="e">
        <f t="shared" si="113"/>
        <v>#NUM!</v>
      </c>
      <c r="H323" s="33">
        <v>191</v>
      </c>
      <c r="I323" s="34">
        <f t="shared" si="131"/>
        <v>52079</v>
      </c>
      <c r="J323" s="258" t="e">
        <f t="shared" si="114"/>
        <v>#NUM!</v>
      </c>
      <c r="K323" s="259" t="e">
        <f t="shared" si="115"/>
        <v>#NUM!</v>
      </c>
      <c r="L323" s="269" t="e">
        <f t="shared" si="116"/>
        <v>#NUM!</v>
      </c>
      <c r="M323" s="261" t="e">
        <f t="shared" si="117"/>
        <v>#NUM!</v>
      </c>
      <c r="N323" s="9"/>
      <c r="O323" s="33">
        <v>191</v>
      </c>
      <c r="P323" s="34">
        <f t="shared" si="132"/>
        <v>52079</v>
      </c>
      <c r="Q323" s="258" t="e">
        <f t="shared" si="118"/>
        <v>#NUM!</v>
      </c>
      <c r="R323" s="259" t="e">
        <f t="shared" si="119"/>
        <v>#NUM!</v>
      </c>
      <c r="S323" s="269" t="e">
        <f t="shared" si="120"/>
        <v>#NUM!</v>
      </c>
      <c r="T323" s="261" t="e">
        <f t="shared" si="121"/>
        <v>#NUM!</v>
      </c>
      <c r="V323" s="33">
        <v>191</v>
      </c>
      <c r="W323" s="34">
        <v>51136</v>
      </c>
      <c r="X323" s="258" t="e">
        <f t="shared" si="122"/>
        <v>#NUM!</v>
      </c>
      <c r="Y323" s="259" t="e">
        <f t="shared" si="123"/>
        <v>#NUM!</v>
      </c>
      <c r="Z323" s="269" t="e">
        <f t="shared" si="124"/>
        <v>#NUM!</v>
      </c>
      <c r="AA323" s="261" t="e">
        <f t="shared" si="125"/>
        <v>#NUM!</v>
      </c>
      <c r="AC323" s="33">
        <v>191</v>
      </c>
      <c r="AD323" s="34">
        <f t="shared" si="133"/>
        <v>52079</v>
      </c>
      <c r="AE323" s="141" t="e">
        <f t="shared" si="126"/>
        <v>#VALUE!</v>
      </c>
      <c r="AF323" s="259" t="e">
        <f t="shared" si="127"/>
        <v>#VALUE!</v>
      </c>
      <c r="AG323" s="274" t="e">
        <f t="shared" si="128"/>
        <v>#VALUE!</v>
      </c>
      <c r="AH323" s="275" t="e">
        <f t="shared" si="129"/>
        <v>#VALUE!</v>
      </c>
    </row>
    <row r="324" spans="1:34" ht="14.65" thickBot="1" x14ac:dyDescent="0.5">
      <c r="A324" s="40">
        <v>192</v>
      </c>
      <c r="B324" s="267">
        <f t="shared" si="130"/>
        <v>52110</v>
      </c>
      <c r="C324" s="262" t="e">
        <f t="shared" si="110"/>
        <v>#NUM!</v>
      </c>
      <c r="D324" s="263" t="e">
        <f t="shared" si="111"/>
        <v>#NUM!</v>
      </c>
      <c r="E324" s="264" t="e">
        <f t="shared" si="112"/>
        <v>#NUM!</v>
      </c>
      <c r="F324" s="265" t="e">
        <f t="shared" si="113"/>
        <v>#NUM!</v>
      </c>
      <c r="H324" s="40">
        <v>192</v>
      </c>
      <c r="I324" s="41">
        <f t="shared" si="131"/>
        <v>52110</v>
      </c>
      <c r="J324" s="262" t="e">
        <f t="shared" si="114"/>
        <v>#NUM!</v>
      </c>
      <c r="K324" s="263" t="e">
        <f t="shared" si="115"/>
        <v>#NUM!</v>
      </c>
      <c r="L324" s="270" t="e">
        <f t="shared" si="116"/>
        <v>#NUM!</v>
      </c>
      <c r="M324" s="265" t="e">
        <f t="shared" si="117"/>
        <v>#NUM!</v>
      </c>
      <c r="N324" s="9"/>
      <c r="O324" s="40">
        <v>192</v>
      </c>
      <c r="P324" s="41">
        <f t="shared" si="132"/>
        <v>52110</v>
      </c>
      <c r="Q324" s="262" t="e">
        <f t="shared" si="118"/>
        <v>#NUM!</v>
      </c>
      <c r="R324" s="263" t="e">
        <f t="shared" si="119"/>
        <v>#NUM!</v>
      </c>
      <c r="S324" s="270" t="e">
        <f t="shared" si="120"/>
        <v>#NUM!</v>
      </c>
      <c r="T324" s="265" t="e">
        <f t="shared" si="121"/>
        <v>#NUM!</v>
      </c>
      <c r="V324" s="40">
        <v>192</v>
      </c>
      <c r="W324" s="41">
        <v>51167</v>
      </c>
      <c r="X324" s="262" t="e">
        <f t="shared" si="122"/>
        <v>#NUM!</v>
      </c>
      <c r="Y324" s="263" t="e">
        <f t="shared" si="123"/>
        <v>#NUM!</v>
      </c>
      <c r="Z324" s="270" t="e">
        <f t="shared" si="124"/>
        <v>#NUM!</v>
      </c>
      <c r="AA324" s="265" t="e">
        <f t="shared" si="125"/>
        <v>#NUM!</v>
      </c>
      <c r="AC324" s="40">
        <v>192</v>
      </c>
      <c r="AD324" s="41">
        <f t="shared" si="133"/>
        <v>52110</v>
      </c>
      <c r="AE324" s="145" t="e">
        <f t="shared" si="126"/>
        <v>#VALUE!</v>
      </c>
      <c r="AF324" s="263" t="e">
        <f t="shared" si="127"/>
        <v>#VALUE!</v>
      </c>
      <c r="AG324" s="276" t="e">
        <f t="shared" si="128"/>
        <v>#VALUE!</v>
      </c>
      <c r="AH324" s="277" t="e">
        <f t="shared" si="129"/>
        <v>#VALUE!</v>
      </c>
    </row>
    <row r="325" spans="1:34" x14ac:dyDescent="0.45">
      <c r="A325" s="26">
        <v>193</v>
      </c>
      <c r="B325" s="52">
        <f t="shared" si="130"/>
        <v>52140</v>
      </c>
      <c r="C325" s="254" t="e">
        <f t="shared" si="110"/>
        <v>#NUM!</v>
      </c>
      <c r="D325" s="255" t="e">
        <f t="shared" si="111"/>
        <v>#NUM!</v>
      </c>
      <c r="E325" s="256" t="e">
        <f t="shared" si="112"/>
        <v>#NUM!</v>
      </c>
      <c r="F325" s="257" t="e">
        <f t="shared" si="113"/>
        <v>#NUM!</v>
      </c>
      <c r="H325" s="26">
        <v>193</v>
      </c>
      <c r="I325" s="27">
        <f t="shared" si="131"/>
        <v>52140</v>
      </c>
      <c r="J325" s="254" t="e">
        <f t="shared" si="114"/>
        <v>#NUM!</v>
      </c>
      <c r="K325" s="255" t="e">
        <f t="shared" si="115"/>
        <v>#NUM!</v>
      </c>
      <c r="L325" s="268" t="e">
        <f t="shared" si="116"/>
        <v>#NUM!</v>
      </c>
      <c r="M325" s="257" t="e">
        <f t="shared" si="117"/>
        <v>#NUM!</v>
      </c>
      <c r="N325" s="9"/>
      <c r="O325" s="26">
        <v>193</v>
      </c>
      <c r="P325" s="27">
        <f t="shared" si="132"/>
        <v>52140</v>
      </c>
      <c r="Q325" s="254" t="e">
        <f t="shared" si="118"/>
        <v>#NUM!</v>
      </c>
      <c r="R325" s="255" t="e">
        <f t="shared" si="119"/>
        <v>#NUM!</v>
      </c>
      <c r="S325" s="268" t="e">
        <f t="shared" si="120"/>
        <v>#NUM!</v>
      </c>
      <c r="T325" s="257" t="e">
        <f t="shared" si="121"/>
        <v>#NUM!</v>
      </c>
      <c r="V325" s="26">
        <v>193</v>
      </c>
      <c r="W325" s="27">
        <v>51196</v>
      </c>
      <c r="X325" s="254" t="e">
        <f t="shared" si="122"/>
        <v>#NUM!</v>
      </c>
      <c r="Y325" s="255" t="e">
        <f t="shared" si="123"/>
        <v>#NUM!</v>
      </c>
      <c r="Z325" s="268" t="e">
        <f t="shared" si="124"/>
        <v>#NUM!</v>
      </c>
      <c r="AA325" s="257" t="e">
        <f t="shared" si="125"/>
        <v>#NUM!</v>
      </c>
      <c r="AC325" s="26">
        <v>193</v>
      </c>
      <c r="AD325" s="27">
        <f t="shared" si="133"/>
        <v>52140</v>
      </c>
      <c r="AE325" s="137" t="e">
        <f t="shared" si="126"/>
        <v>#VALUE!</v>
      </c>
      <c r="AF325" s="255" t="e">
        <f t="shared" si="127"/>
        <v>#VALUE!</v>
      </c>
      <c r="AG325" s="272" t="e">
        <f t="shared" si="128"/>
        <v>#VALUE!</v>
      </c>
      <c r="AH325" s="273" t="e">
        <f t="shared" si="129"/>
        <v>#VALUE!</v>
      </c>
    </row>
    <row r="326" spans="1:34" x14ac:dyDescent="0.45">
      <c r="A326" s="33">
        <v>194</v>
      </c>
      <c r="B326" s="34">
        <f t="shared" si="130"/>
        <v>52171</v>
      </c>
      <c r="C326" s="258" t="e">
        <f t="shared" ref="C326:C389" si="134">C325-D326</f>
        <v>#NUM!</v>
      </c>
      <c r="D326" s="259" t="e">
        <f t="shared" ref="D326:D389" si="135">IF(D$128="I/O",0,IF(AND(D$129&gt;0,A326/12&lt;=D$129),0,-PPMT(C$126/12,A326-(D$129*12),D$126*D$128,C$125)))</f>
        <v>#NUM!</v>
      </c>
      <c r="E326" s="260" t="e">
        <f t="shared" ref="E326:E389" si="136">F326-D326</f>
        <v>#NUM!</v>
      </c>
      <c r="F326" s="261" t="e">
        <f t="shared" ref="F326:F389" si="137">IF(AND(D$129&gt;0,A326/12&lt;=D$129),C$125*(C$126/12),D$125)</f>
        <v>#NUM!</v>
      </c>
      <c r="H326" s="33">
        <v>194</v>
      </c>
      <c r="I326" s="34">
        <f t="shared" si="131"/>
        <v>52171</v>
      </c>
      <c r="J326" s="258" t="e">
        <f t="shared" ref="J326:J389" si="138">J325-K326</f>
        <v>#NUM!</v>
      </c>
      <c r="K326" s="259" t="e">
        <f t="shared" ref="K326:K389" si="139">IF(K$128="I/O",0,IF(AND(K$129&gt;0,H326/12&lt;=K$129),0,-PPMT(J$126/12,H326-(K$129*12),K$126*K$128,J$125)))</f>
        <v>#NUM!</v>
      </c>
      <c r="L326" s="269" t="e">
        <f t="shared" ref="L326:L389" si="140">M326-K326</f>
        <v>#NUM!</v>
      </c>
      <c r="M326" s="261" t="e">
        <f t="shared" ref="M326:M389" si="141">IF(AND(K$129&gt;0,H326/12&lt;=K$129),J$125*(J$126/12),K$125)</f>
        <v>#NUM!</v>
      </c>
      <c r="N326" s="9"/>
      <c r="O326" s="33">
        <v>194</v>
      </c>
      <c r="P326" s="34">
        <f t="shared" si="132"/>
        <v>52171</v>
      </c>
      <c r="Q326" s="258" t="e">
        <f t="shared" ref="Q326:Q389" si="142">Q325-R326</f>
        <v>#NUM!</v>
      </c>
      <c r="R326" s="259" t="e">
        <f t="shared" ref="R326:R389" si="143">IF(R$128="I/O",0,IF(AND(R$129&gt;0,O326/12&lt;=R$129),0,-PPMT(Q$126/12,O326-(R$129*12),R$126*R$128,Q$125)))</f>
        <v>#NUM!</v>
      </c>
      <c r="S326" s="269" t="e">
        <f t="shared" ref="S326:S389" si="144">T326-R326</f>
        <v>#NUM!</v>
      </c>
      <c r="T326" s="261" t="e">
        <f t="shared" ref="T326:T389" si="145">IF(AND(R$129&gt;0,O326/12&lt;=R$129),Q$125*(Q$126/12),R$125)</f>
        <v>#NUM!</v>
      </c>
      <c r="V326" s="33">
        <v>194</v>
      </c>
      <c r="W326" s="34">
        <v>51227</v>
      </c>
      <c r="X326" s="258" t="e">
        <f t="shared" ref="X326:X389" si="146">X325-Y326</f>
        <v>#NUM!</v>
      </c>
      <c r="Y326" s="259" t="e">
        <f t="shared" ref="Y326:Y389" si="147">IF(Y$128="I/O",0,IF(AND(Y$129&gt;0,V326/12&lt;=Y$129),0,-PPMT(X$126/12,V326-(Y$129*12),Y$126*Y$128,X$125)))</f>
        <v>#NUM!</v>
      </c>
      <c r="Z326" s="269" t="e">
        <f t="shared" ref="Z326:Z389" si="148">AA326-Y326</f>
        <v>#NUM!</v>
      </c>
      <c r="AA326" s="261" t="e">
        <f t="shared" ref="AA326:AA389" si="149">IF(AND(Y$129&gt;0,V326/12&lt;=Y$129),X$125*(X$126/12),Y$125)</f>
        <v>#NUM!</v>
      </c>
      <c r="AC326" s="33">
        <v>194</v>
      </c>
      <c r="AD326" s="34">
        <f t="shared" si="133"/>
        <v>52171</v>
      </c>
      <c r="AE326" s="141" t="e">
        <f t="shared" ref="AE326:AE389" si="150">AE325-AF326</f>
        <v>#VALUE!</v>
      </c>
      <c r="AF326" s="259" t="e">
        <f t="shared" ref="AF326:AF389" si="151">IF(AF$128="I/O",0,IF(AND(AF$129&gt;0,AC326/12&lt;=AF$129),0,-PPMT(AE$126/12,AC326-(AF$129*12),AF$126*AF$128,AE$125)))</f>
        <v>#VALUE!</v>
      </c>
      <c r="AG326" s="274" t="e">
        <f t="shared" ref="AG326:AG389" si="152">AH326-AF326</f>
        <v>#VALUE!</v>
      </c>
      <c r="AH326" s="275" t="e">
        <f t="shared" ref="AH326:AH389" si="153">IF(AND(AF$129&gt;0,AC326/12&lt;=AF$129),AE$125*(AE$126/12),AF$125)</f>
        <v>#VALUE!</v>
      </c>
    </row>
    <row r="327" spans="1:34" x14ac:dyDescent="0.45">
      <c r="A327" s="33">
        <v>195</v>
      </c>
      <c r="B327" s="34">
        <f t="shared" ref="B327:B390" si="154">EDATE(B326,1)</f>
        <v>52201</v>
      </c>
      <c r="C327" s="258" t="e">
        <f t="shared" si="134"/>
        <v>#NUM!</v>
      </c>
      <c r="D327" s="259" t="e">
        <f t="shared" si="135"/>
        <v>#NUM!</v>
      </c>
      <c r="E327" s="260" t="e">
        <f t="shared" si="136"/>
        <v>#NUM!</v>
      </c>
      <c r="F327" s="261" t="e">
        <f t="shared" si="137"/>
        <v>#NUM!</v>
      </c>
      <c r="H327" s="33">
        <v>195</v>
      </c>
      <c r="I327" s="34">
        <f t="shared" ref="I327:I390" si="155">EDATE(I326,1)</f>
        <v>52201</v>
      </c>
      <c r="J327" s="258" t="e">
        <f t="shared" si="138"/>
        <v>#NUM!</v>
      </c>
      <c r="K327" s="259" t="e">
        <f t="shared" si="139"/>
        <v>#NUM!</v>
      </c>
      <c r="L327" s="269" t="e">
        <f t="shared" si="140"/>
        <v>#NUM!</v>
      </c>
      <c r="M327" s="261" t="e">
        <f t="shared" si="141"/>
        <v>#NUM!</v>
      </c>
      <c r="N327" s="9"/>
      <c r="O327" s="33">
        <v>195</v>
      </c>
      <c r="P327" s="34">
        <f t="shared" ref="P327:P390" si="156">EDATE(P326,1)</f>
        <v>52201</v>
      </c>
      <c r="Q327" s="258" t="e">
        <f t="shared" si="142"/>
        <v>#NUM!</v>
      </c>
      <c r="R327" s="259" t="e">
        <f t="shared" si="143"/>
        <v>#NUM!</v>
      </c>
      <c r="S327" s="269" t="e">
        <f t="shared" si="144"/>
        <v>#NUM!</v>
      </c>
      <c r="T327" s="261" t="e">
        <f t="shared" si="145"/>
        <v>#NUM!</v>
      </c>
      <c r="V327" s="33">
        <v>195</v>
      </c>
      <c r="W327" s="34">
        <v>51257</v>
      </c>
      <c r="X327" s="258" t="e">
        <f t="shared" si="146"/>
        <v>#NUM!</v>
      </c>
      <c r="Y327" s="259" t="e">
        <f t="shared" si="147"/>
        <v>#NUM!</v>
      </c>
      <c r="Z327" s="269" t="e">
        <f t="shared" si="148"/>
        <v>#NUM!</v>
      </c>
      <c r="AA327" s="261" t="e">
        <f t="shared" si="149"/>
        <v>#NUM!</v>
      </c>
      <c r="AC327" s="33">
        <v>195</v>
      </c>
      <c r="AD327" s="34">
        <f t="shared" ref="AD327:AD390" si="157">EDATE(AD326,1)</f>
        <v>52201</v>
      </c>
      <c r="AE327" s="141" t="e">
        <f t="shared" si="150"/>
        <v>#VALUE!</v>
      </c>
      <c r="AF327" s="259" t="e">
        <f t="shared" si="151"/>
        <v>#VALUE!</v>
      </c>
      <c r="AG327" s="274" t="e">
        <f t="shared" si="152"/>
        <v>#VALUE!</v>
      </c>
      <c r="AH327" s="275" t="e">
        <f t="shared" si="153"/>
        <v>#VALUE!</v>
      </c>
    </row>
    <row r="328" spans="1:34" x14ac:dyDescent="0.45">
      <c r="A328" s="33">
        <v>196</v>
      </c>
      <c r="B328" s="34">
        <f t="shared" si="154"/>
        <v>52232</v>
      </c>
      <c r="C328" s="258" t="e">
        <f t="shared" si="134"/>
        <v>#NUM!</v>
      </c>
      <c r="D328" s="259" t="e">
        <f t="shared" si="135"/>
        <v>#NUM!</v>
      </c>
      <c r="E328" s="260" t="e">
        <f t="shared" si="136"/>
        <v>#NUM!</v>
      </c>
      <c r="F328" s="261" t="e">
        <f t="shared" si="137"/>
        <v>#NUM!</v>
      </c>
      <c r="H328" s="33">
        <v>196</v>
      </c>
      <c r="I328" s="34">
        <f t="shared" si="155"/>
        <v>52232</v>
      </c>
      <c r="J328" s="258" t="e">
        <f t="shared" si="138"/>
        <v>#NUM!</v>
      </c>
      <c r="K328" s="259" t="e">
        <f t="shared" si="139"/>
        <v>#NUM!</v>
      </c>
      <c r="L328" s="269" t="e">
        <f t="shared" si="140"/>
        <v>#NUM!</v>
      </c>
      <c r="M328" s="261" t="e">
        <f t="shared" si="141"/>
        <v>#NUM!</v>
      </c>
      <c r="N328" s="9"/>
      <c r="O328" s="33">
        <v>196</v>
      </c>
      <c r="P328" s="34">
        <f t="shared" si="156"/>
        <v>52232</v>
      </c>
      <c r="Q328" s="258" t="e">
        <f t="shared" si="142"/>
        <v>#NUM!</v>
      </c>
      <c r="R328" s="259" t="e">
        <f t="shared" si="143"/>
        <v>#NUM!</v>
      </c>
      <c r="S328" s="269" t="e">
        <f t="shared" si="144"/>
        <v>#NUM!</v>
      </c>
      <c r="T328" s="261" t="e">
        <f t="shared" si="145"/>
        <v>#NUM!</v>
      </c>
      <c r="V328" s="33">
        <v>196</v>
      </c>
      <c r="W328" s="34">
        <v>51288</v>
      </c>
      <c r="X328" s="258" t="e">
        <f t="shared" si="146"/>
        <v>#NUM!</v>
      </c>
      <c r="Y328" s="259" t="e">
        <f t="shared" si="147"/>
        <v>#NUM!</v>
      </c>
      <c r="Z328" s="269" t="e">
        <f t="shared" si="148"/>
        <v>#NUM!</v>
      </c>
      <c r="AA328" s="261" t="e">
        <f t="shared" si="149"/>
        <v>#NUM!</v>
      </c>
      <c r="AC328" s="33">
        <v>196</v>
      </c>
      <c r="AD328" s="34">
        <f t="shared" si="157"/>
        <v>52232</v>
      </c>
      <c r="AE328" s="141" t="e">
        <f t="shared" si="150"/>
        <v>#VALUE!</v>
      </c>
      <c r="AF328" s="259" t="e">
        <f t="shared" si="151"/>
        <v>#VALUE!</v>
      </c>
      <c r="AG328" s="274" t="e">
        <f t="shared" si="152"/>
        <v>#VALUE!</v>
      </c>
      <c r="AH328" s="275" t="e">
        <f t="shared" si="153"/>
        <v>#VALUE!</v>
      </c>
    </row>
    <row r="329" spans="1:34" x14ac:dyDescent="0.45">
      <c r="A329" s="33">
        <v>197</v>
      </c>
      <c r="B329" s="34">
        <f t="shared" si="154"/>
        <v>52263</v>
      </c>
      <c r="C329" s="258" t="e">
        <f t="shared" si="134"/>
        <v>#NUM!</v>
      </c>
      <c r="D329" s="259" t="e">
        <f t="shared" si="135"/>
        <v>#NUM!</v>
      </c>
      <c r="E329" s="260" t="e">
        <f t="shared" si="136"/>
        <v>#NUM!</v>
      </c>
      <c r="F329" s="261" t="e">
        <f t="shared" si="137"/>
        <v>#NUM!</v>
      </c>
      <c r="H329" s="33">
        <v>197</v>
      </c>
      <c r="I329" s="34">
        <f t="shared" si="155"/>
        <v>52263</v>
      </c>
      <c r="J329" s="258" t="e">
        <f t="shared" si="138"/>
        <v>#NUM!</v>
      </c>
      <c r="K329" s="259" t="e">
        <f t="shared" si="139"/>
        <v>#NUM!</v>
      </c>
      <c r="L329" s="269" t="e">
        <f t="shared" si="140"/>
        <v>#NUM!</v>
      </c>
      <c r="M329" s="261" t="e">
        <f t="shared" si="141"/>
        <v>#NUM!</v>
      </c>
      <c r="N329" s="9"/>
      <c r="O329" s="33">
        <v>197</v>
      </c>
      <c r="P329" s="34">
        <f t="shared" si="156"/>
        <v>52263</v>
      </c>
      <c r="Q329" s="258" t="e">
        <f t="shared" si="142"/>
        <v>#NUM!</v>
      </c>
      <c r="R329" s="259" t="e">
        <f t="shared" si="143"/>
        <v>#NUM!</v>
      </c>
      <c r="S329" s="269" t="e">
        <f t="shared" si="144"/>
        <v>#NUM!</v>
      </c>
      <c r="T329" s="261" t="e">
        <f t="shared" si="145"/>
        <v>#NUM!</v>
      </c>
      <c r="V329" s="33">
        <v>197</v>
      </c>
      <c r="W329" s="34">
        <v>51318</v>
      </c>
      <c r="X329" s="258" t="e">
        <f t="shared" si="146"/>
        <v>#NUM!</v>
      </c>
      <c r="Y329" s="259" t="e">
        <f t="shared" si="147"/>
        <v>#NUM!</v>
      </c>
      <c r="Z329" s="269" t="e">
        <f t="shared" si="148"/>
        <v>#NUM!</v>
      </c>
      <c r="AA329" s="261" t="e">
        <f t="shared" si="149"/>
        <v>#NUM!</v>
      </c>
      <c r="AC329" s="33">
        <v>197</v>
      </c>
      <c r="AD329" s="34">
        <f t="shared" si="157"/>
        <v>52263</v>
      </c>
      <c r="AE329" s="141" t="e">
        <f t="shared" si="150"/>
        <v>#VALUE!</v>
      </c>
      <c r="AF329" s="259" t="e">
        <f t="shared" si="151"/>
        <v>#VALUE!</v>
      </c>
      <c r="AG329" s="274" t="e">
        <f t="shared" si="152"/>
        <v>#VALUE!</v>
      </c>
      <c r="AH329" s="275" t="e">
        <f t="shared" si="153"/>
        <v>#VALUE!</v>
      </c>
    </row>
    <row r="330" spans="1:34" x14ac:dyDescent="0.45">
      <c r="A330" s="33">
        <v>198</v>
      </c>
      <c r="B330" s="34">
        <f t="shared" si="154"/>
        <v>52291</v>
      </c>
      <c r="C330" s="258" t="e">
        <f t="shared" si="134"/>
        <v>#NUM!</v>
      </c>
      <c r="D330" s="259" t="e">
        <f t="shared" si="135"/>
        <v>#NUM!</v>
      </c>
      <c r="E330" s="260" t="e">
        <f t="shared" si="136"/>
        <v>#NUM!</v>
      </c>
      <c r="F330" s="261" t="e">
        <f t="shared" si="137"/>
        <v>#NUM!</v>
      </c>
      <c r="H330" s="33">
        <v>198</v>
      </c>
      <c r="I330" s="34">
        <f t="shared" si="155"/>
        <v>52291</v>
      </c>
      <c r="J330" s="258" t="e">
        <f t="shared" si="138"/>
        <v>#NUM!</v>
      </c>
      <c r="K330" s="259" t="e">
        <f t="shared" si="139"/>
        <v>#NUM!</v>
      </c>
      <c r="L330" s="269" t="e">
        <f t="shared" si="140"/>
        <v>#NUM!</v>
      </c>
      <c r="M330" s="261" t="e">
        <f t="shared" si="141"/>
        <v>#NUM!</v>
      </c>
      <c r="N330" s="9"/>
      <c r="O330" s="33">
        <v>198</v>
      </c>
      <c r="P330" s="34">
        <f t="shared" si="156"/>
        <v>52291</v>
      </c>
      <c r="Q330" s="258" t="e">
        <f t="shared" si="142"/>
        <v>#NUM!</v>
      </c>
      <c r="R330" s="259" t="e">
        <f t="shared" si="143"/>
        <v>#NUM!</v>
      </c>
      <c r="S330" s="269" t="e">
        <f t="shared" si="144"/>
        <v>#NUM!</v>
      </c>
      <c r="T330" s="261" t="e">
        <f t="shared" si="145"/>
        <v>#NUM!</v>
      </c>
      <c r="V330" s="33">
        <v>198</v>
      </c>
      <c r="W330" s="34">
        <v>51349</v>
      </c>
      <c r="X330" s="258" t="e">
        <f t="shared" si="146"/>
        <v>#NUM!</v>
      </c>
      <c r="Y330" s="259" t="e">
        <f t="shared" si="147"/>
        <v>#NUM!</v>
      </c>
      <c r="Z330" s="269" t="e">
        <f t="shared" si="148"/>
        <v>#NUM!</v>
      </c>
      <c r="AA330" s="261" t="e">
        <f t="shared" si="149"/>
        <v>#NUM!</v>
      </c>
      <c r="AC330" s="33">
        <v>198</v>
      </c>
      <c r="AD330" s="34">
        <f t="shared" si="157"/>
        <v>52291</v>
      </c>
      <c r="AE330" s="141" t="e">
        <f t="shared" si="150"/>
        <v>#VALUE!</v>
      </c>
      <c r="AF330" s="259" t="e">
        <f t="shared" si="151"/>
        <v>#VALUE!</v>
      </c>
      <c r="AG330" s="274" t="e">
        <f t="shared" si="152"/>
        <v>#VALUE!</v>
      </c>
      <c r="AH330" s="275" t="e">
        <f t="shared" si="153"/>
        <v>#VALUE!</v>
      </c>
    </row>
    <row r="331" spans="1:34" x14ac:dyDescent="0.45">
      <c r="A331" s="33">
        <v>199</v>
      </c>
      <c r="B331" s="34">
        <f t="shared" si="154"/>
        <v>52322</v>
      </c>
      <c r="C331" s="258" t="e">
        <f t="shared" si="134"/>
        <v>#NUM!</v>
      </c>
      <c r="D331" s="259" t="e">
        <f t="shared" si="135"/>
        <v>#NUM!</v>
      </c>
      <c r="E331" s="260" t="e">
        <f t="shared" si="136"/>
        <v>#NUM!</v>
      </c>
      <c r="F331" s="261" t="e">
        <f t="shared" si="137"/>
        <v>#NUM!</v>
      </c>
      <c r="H331" s="33">
        <v>199</v>
      </c>
      <c r="I331" s="34">
        <f t="shared" si="155"/>
        <v>52322</v>
      </c>
      <c r="J331" s="258" t="e">
        <f t="shared" si="138"/>
        <v>#NUM!</v>
      </c>
      <c r="K331" s="259" t="e">
        <f t="shared" si="139"/>
        <v>#NUM!</v>
      </c>
      <c r="L331" s="269" t="e">
        <f t="shared" si="140"/>
        <v>#NUM!</v>
      </c>
      <c r="M331" s="261" t="e">
        <f t="shared" si="141"/>
        <v>#NUM!</v>
      </c>
      <c r="N331" s="9"/>
      <c r="O331" s="33">
        <v>199</v>
      </c>
      <c r="P331" s="34">
        <f t="shared" si="156"/>
        <v>52322</v>
      </c>
      <c r="Q331" s="258" t="e">
        <f t="shared" si="142"/>
        <v>#NUM!</v>
      </c>
      <c r="R331" s="259" t="e">
        <f t="shared" si="143"/>
        <v>#NUM!</v>
      </c>
      <c r="S331" s="269" t="e">
        <f t="shared" si="144"/>
        <v>#NUM!</v>
      </c>
      <c r="T331" s="261" t="e">
        <f t="shared" si="145"/>
        <v>#NUM!</v>
      </c>
      <c r="V331" s="33">
        <v>199</v>
      </c>
      <c r="W331" s="34">
        <v>51380</v>
      </c>
      <c r="X331" s="258" t="e">
        <f t="shared" si="146"/>
        <v>#NUM!</v>
      </c>
      <c r="Y331" s="259" t="e">
        <f t="shared" si="147"/>
        <v>#NUM!</v>
      </c>
      <c r="Z331" s="269" t="e">
        <f t="shared" si="148"/>
        <v>#NUM!</v>
      </c>
      <c r="AA331" s="261" t="e">
        <f t="shared" si="149"/>
        <v>#NUM!</v>
      </c>
      <c r="AC331" s="33">
        <v>199</v>
      </c>
      <c r="AD331" s="34">
        <f t="shared" si="157"/>
        <v>52322</v>
      </c>
      <c r="AE331" s="141" t="e">
        <f t="shared" si="150"/>
        <v>#VALUE!</v>
      </c>
      <c r="AF331" s="259" t="e">
        <f t="shared" si="151"/>
        <v>#VALUE!</v>
      </c>
      <c r="AG331" s="274" t="e">
        <f t="shared" si="152"/>
        <v>#VALUE!</v>
      </c>
      <c r="AH331" s="275" t="e">
        <f t="shared" si="153"/>
        <v>#VALUE!</v>
      </c>
    </row>
    <row r="332" spans="1:34" x14ac:dyDescent="0.45">
      <c r="A332" s="33">
        <v>200</v>
      </c>
      <c r="B332" s="34">
        <f t="shared" si="154"/>
        <v>52352</v>
      </c>
      <c r="C332" s="258" t="e">
        <f t="shared" si="134"/>
        <v>#NUM!</v>
      </c>
      <c r="D332" s="259" t="e">
        <f t="shared" si="135"/>
        <v>#NUM!</v>
      </c>
      <c r="E332" s="260" t="e">
        <f t="shared" si="136"/>
        <v>#NUM!</v>
      </c>
      <c r="F332" s="261" t="e">
        <f t="shared" si="137"/>
        <v>#NUM!</v>
      </c>
      <c r="H332" s="33">
        <v>200</v>
      </c>
      <c r="I332" s="34">
        <f t="shared" si="155"/>
        <v>52352</v>
      </c>
      <c r="J332" s="258" t="e">
        <f t="shared" si="138"/>
        <v>#NUM!</v>
      </c>
      <c r="K332" s="259" t="e">
        <f t="shared" si="139"/>
        <v>#NUM!</v>
      </c>
      <c r="L332" s="269" t="e">
        <f t="shared" si="140"/>
        <v>#NUM!</v>
      </c>
      <c r="M332" s="261" t="e">
        <f t="shared" si="141"/>
        <v>#NUM!</v>
      </c>
      <c r="N332" s="9"/>
      <c r="O332" s="33">
        <v>200</v>
      </c>
      <c r="P332" s="34">
        <f t="shared" si="156"/>
        <v>52352</v>
      </c>
      <c r="Q332" s="258" t="e">
        <f t="shared" si="142"/>
        <v>#NUM!</v>
      </c>
      <c r="R332" s="259" t="e">
        <f t="shared" si="143"/>
        <v>#NUM!</v>
      </c>
      <c r="S332" s="269" t="e">
        <f t="shared" si="144"/>
        <v>#NUM!</v>
      </c>
      <c r="T332" s="261" t="e">
        <f t="shared" si="145"/>
        <v>#NUM!</v>
      </c>
      <c r="V332" s="33">
        <v>200</v>
      </c>
      <c r="W332" s="34">
        <v>51410</v>
      </c>
      <c r="X332" s="258" t="e">
        <f t="shared" si="146"/>
        <v>#NUM!</v>
      </c>
      <c r="Y332" s="259" t="e">
        <f t="shared" si="147"/>
        <v>#NUM!</v>
      </c>
      <c r="Z332" s="269" t="e">
        <f t="shared" si="148"/>
        <v>#NUM!</v>
      </c>
      <c r="AA332" s="261" t="e">
        <f t="shared" si="149"/>
        <v>#NUM!</v>
      </c>
      <c r="AC332" s="33">
        <v>200</v>
      </c>
      <c r="AD332" s="34">
        <f t="shared" si="157"/>
        <v>52352</v>
      </c>
      <c r="AE332" s="141" t="e">
        <f t="shared" si="150"/>
        <v>#VALUE!</v>
      </c>
      <c r="AF332" s="259" t="e">
        <f t="shared" si="151"/>
        <v>#VALUE!</v>
      </c>
      <c r="AG332" s="274" t="e">
        <f t="shared" si="152"/>
        <v>#VALUE!</v>
      </c>
      <c r="AH332" s="275" t="e">
        <f t="shared" si="153"/>
        <v>#VALUE!</v>
      </c>
    </row>
    <row r="333" spans="1:34" x14ac:dyDescent="0.45">
      <c r="A333" s="33">
        <v>201</v>
      </c>
      <c r="B333" s="34">
        <f t="shared" si="154"/>
        <v>52383</v>
      </c>
      <c r="C333" s="258" t="e">
        <f t="shared" si="134"/>
        <v>#NUM!</v>
      </c>
      <c r="D333" s="259" t="e">
        <f t="shared" si="135"/>
        <v>#NUM!</v>
      </c>
      <c r="E333" s="260" t="e">
        <f t="shared" si="136"/>
        <v>#NUM!</v>
      </c>
      <c r="F333" s="261" t="e">
        <f t="shared" si="137"/>
        <v>#NUM!</v>
      </c>
      <c r="H333" s="33">
        <v>201</v>
      </c>
      <c r="I333" s="34">
        <f t="shared" si="155"/>
        <v>52383</v>
      </c>
      <c r="J333" s="258" t="e">
        <f t="shared" si="138"/>
        <v>#NUM!</v>
      </c>
      <c r="K333" s="259" t="e">
        <f t="shared" si="139"/>
        <v>#NUM!</v>
      </c>
      <c r="L333" s="269" t="e">
        <f t="shared" si="140"/>
        <v>#NUM!</v>
      </c>
      <c r="M333" s="261" t="e">
        <f t="shared" si="141"/>
        <v>#NUM!</v>
      </c>
      <c r="N333" s="9"/>
      <c r="O333" s="33">
        <v>201</v>
      </c>
      <c r="P333" s="34">
        <f t="shared" si="156"/>
        <v>52383</v>
      </c>
      <c r="Q333" s="258" t="e">
        <f t="shared" si="142"/>
        <v>#NUM!</v>
      </c>
      <c r="R333" s="259" t="e">
        <f t="shared" si="143"/>
        <v>#NUM!</v>
      </c>
      <c r="S333" s="269" t="e">
        <f t="shared" si="144"/>
        <v>#NUM!</v>
      </c>
      <c r="T333" s="261" t="e">
        <f t="shared" si="145"/>
        <v>#NUM!</v>
      </c>
      <c r="V333" s="33">
        <v>201</v>
      </c>
      <c r="W333" s="34">
        <v>51441</v>
      </c>
      <c r="X333" s="258" t="e">
        <f t="shared" si="146"/>
        <v>#NUM!</v>
      </c>
      <c r="Y333" s="259" t="e">
        <f t="shared" si="147"/>
        <v>#NUM!</v>
      </c>
      <c r="Z333" s="269" t="e">
        <f t="shared" si="148"/>
        <v>#NUM!</v>
      </c>
      <c r="AA333" s="261" t="e">
        <f t="shared" si="149"/>
        <v>#NUM!</v>
      </c>
      <c r="AC333" s="33">
        <v>201</v>
      </c>
      <c r="AD333" s="34">
        <f t="shared" si="157"/>
        <v>52383</v>
      </c>
      <c r="AE333" s="141" t="e">
        <f t="shared" si="150"/>
        <v>#VALUE!</v>
      </c>
      <c r="AF333" s="259" t="e">
        <f t="shared" si="151"/>
        <v>#VALUE!</v>
      </c>
      <c r="AG333" s="274" t="e">
        <f t="shared" si="152"/>
        <v>#VALUE!</v>
      </c>
      <c r="AH333" s="275" t="e">
        <f t="shared" si="153"/>
        <v>#VALUE!</v>
      </c>
    </row>
    <row r="334" spans="1:34" x14ac:dyDescent="0.45">
      <c r="A334" s="33">
        <v>202</v>
      </c>
      <c r="B334" s="34">
        <f t="shared" si="154"/>
        <v>52413</v>
      </c>
      <c r="C334" s="258" t="e">
        <f t="shared" si="134"/>
        <v>#NUM!</v>
      </c>
      <c r="D334" s="259" t="e">
        <f t="shared" si="135"/>
        <v>#NUM!</v>
      </c>
      <c r="E334" s="260" t="e">
        <f t="shared" si="136"/>
        <v>#NUM!</v>
      </c>
      <c r="F334" s="261" t="e">
        <f t="shared" si="137"/>
        <v>#NUM!</v>
      </c>
      <c r="H334" s="33">
        <v>202</v>
      </c>
      <c r="I334" s="34">
        <f t="shared" si="155"/>
        <v>52413</v>
      </c>
      <c r="J334" s="258" t="e">
        <f t="shared" si="138"/>
        <v>#NUM!</v>
      </c>
      <c r="K334" s="259" t="e">
        <f t="shared" si="139"/>
        <v>#NUM!</v>
      </c>
      <c r="L334" s="269" t="e">
        <f t="shared" si="140"/>
        <v>#NUM!</v>
      </c>
      <c r="M334" s="261" t="e">
        <f t="shared" si="141"/>
        <v>#NUM!</v>
      </c>
      <c r="N334" s="9"/>
      <c r="O334" s="33">
        <v>202</v>
      </c>
      <c r="P334" s="34">
        <f t="shared" si="156"/>
        <v>52413</v>
      </c>
      <c r="Q334" s="258" t="e">
        <f t="shared" si="142"/>
        <v>#NUM!</v>
      </c>
      <c r="R334" s="259" t="e">
        <f t="shared" si="143"/>
        <v>#NUM!</v>
      </c>
      <c r="S334" s="269" t="e">
        <f t="shared" si="144"/>
        <v>#NUM!</v>
      </c>
      <c r="T334" s="261" t="e">
        <f t="shared" si="145"/>
        <v>#NUM!</v>
      </c>
      <c r="V334" s="33">
        <v>202</v>
      </c>
      <c r="W334" s="34">
        <v>51471</v>
      </c>
      <c r="X334" s="258" t="e">
        <f t="shared" si="146"/>
        <v>#NUM!</v>
      </c>
      <c r="Y334" s="259" t="e">
        <f t="shared" si="147"/>
        <v>#NUM!</v>
      </c>
      <c r="Z334" s="269" t="e">
        <f t="shared" si="148"/>
        <v>#NUM!</v>
      </c>
      <c r="AA334" s="261" t="e">
        <f t="shared" si="149"/>
        <v>#NUM!</v>
      </c>
      <c r="AC334" s="33">
        <v>202</v>
      </c>
      <c r="AD334" s="34">
        <f t="shared" si="157"/>
        <v>52413</v>
      </c>
      <c r="AE334" s="141" t="e">
        <f t="shared" si="150"/>
        <v>#VALUE!</v>
      </c>
      <c r="AF334" s="259" t="e">
        <f t="shared" si="151"/>
        <v>#VALUE!</v>
      </c>
      <c r="AG334" s="274" t="e">
        <f t="shared" si="152"/>
        <v>#VALUE!</v>
      </c>
      <c r="AH334" s="275" t="e">
        <f t="shared" si="153"/>
        <v>#VALUE!</v>
      </c>
    </row>
    <row r="335" spans="1:34" x14ac:dyDescent="0.45">
      <c r="A335" s="33">
        <v>203</v>
      </c>
      <c r="B335" s="34">
        <f t="shared" si="154"/>
        <v>52444</v>
      </c>
      <c r="C335" s="258" t="e">
        <f t="shared" si="134"/>
        <v>#NUM!</v>
      </c>
      <c r="D335" s="259" t="e">
        <f t="shared" si="135"/>
        <v>#NUM!</v>
      </c>
      <c r="E335" s="260" t="e">
        <f t="shared" si="136"/>
        <v>#NUM!</v>
      </c>
      <c r="F335" s="261" t="e">
        <f t="shared" si="137"/>
        <v>#NUM!</v>
      </c>
      <c r="H335" s="33">
        <v>203</v>
      </c>
      <c r="I335" s="34">
        <f t="shared" si="155"/>
        <v>52444</v>
      </c>
      <c r="J335" s="258" t="e">
        <f t="shared" si="138"/>
        <v>#NUM!</v>
      </c>
      <c r="K335" s="259" t="e">
        <f t="shared" si="139"/>
        <v>#NUM!</v>
      </c>
      <c r="L335" s="269" t="e">
        <f t="shared" si="140"/>
        <v>#NUM!</v>
      </c>
      <c r="M335" s="261" t="e">
        <f t="shared" si="141"/>
        <v>#NUM!</v>
      </c>
      <c r="N335" s="9"/>
      <c r="O335" s="33">
        <v>203</v>
      </c>
      <c r="P335" s="34">
        <f t="shared" si="156"/>
        <v>52444</v>
      </c>
      <c r="Q335" s="258" t="e">
        <f t="shared" si="142"/>
        <v>#NUM!</v>
      </c>
      <c r="R335" s="259" t="e">
        <f t="shared" si="143"/>
        <v>#NUM!</v>
      </c>
      <c r="S335" s="269" t="e">
        <f t="shared" si="144"/>
        <v>#NUM!</v>
      </c>
      <c r="T335" s="261" t="e">
        <f t="shared" si="145"/>
        <v>#NUM!</v>
      </c>
      <c r="V335" s="33">
        <v>203</v>
      </c>
      <c r="W335" s="34">
        <v>51502</v>
      </c>
      <c r="X335" s="258" t="e">
        <f t="shared" si="146"/>
        <v>#NUM!</v>
      </c>
      <c r="Y335" s="259" t="e">
        <f t="shared" si="147"/>
        <v>#NUM!</v>
      </c>
      <c r="Z335" s="269" t="e">
        <f t="shared" si="148"/>
        <v>#NUM!</v>
      </c>
      <c r="AA335" s="261" t="e">
        <f t="shared" si="149"/>
        <v>#NUM!</v>
      </c>
      <c r="AC335" s="33">
        <v>203</v>
      </c>
      <c r="AD335" s="34">
        <f t="shared" si="157"/>
        <v>52444</v>
      </c>
      <c r="AE335" s="141" t="e">
        <f t="shared" si="150"/>
        <v>#VALUE!</v>
      </c>
      <c r="AF335" s="259" t="e">
        <f t="shared" si="151"/>
        <v>#VALUE!</v>
      </c>
      <c r="AG335" s="274" t="e">
        <f t="shared" si="152"/>
        <v>#VALUE!</v>
      </c>
      <c r="AH335" s="275" t="e">
        <f t="shared" si="153"/>
        <v>#VALUE!</v>
      </c>
    </row>
    <row r="336" spans="1:34" ht="14.65" thickBot="1" x14ac:dyDescent="0.5">
      <c r="A336" s="40">
        <v>204</v>
      </c>
      <c r="B336" s="267">
        <f t="shared" si="154"/>
        <v>52475</v>
      </c>
      <c r="C336" s="262" t="e">
        <f t="shared" si="134"/>
        <v>#NUM!</v>
      </c>
      <c r="D336" s="263" t="e">
        <f t="shared" si="135"/>
        <v>#NUM!</v>
      </c>
      <c r="E336" s="264" t="e">
        <f t="shared" si="136"/>
        <v>#NUM!</v>
      </c>
      <c r="F336" s="265" t="e">
        <f t="shared" si="137"/>
        <v>#NUM!</v>
      </c>
      <c r="H336" s="40">
        <v>204</v>
      </c>
      <c r="I336" s="41">
        <f t="shared" si="155"/>
        <v>52475</v>
      </c>
      <c r="J336" s="262" t="e">
        <f t="shared" si="138"/>
        <v>#NUM!</v>
      </c>
      <c r="K336" s="263" t="e">
        <f t="shared" si="139"/>
        <v>#NUM!</v>
      </c>
      <c r="L336" s="270" t="e">
        <f t="shared" si="140"/>
        <v>#NUM!</v>
      </c>
      <c r="M336" s="265" t="e">
        <f t="shared" si="141"/>
        <v>#NUM!</v>
      </c>
      <c r="N336" s="9"/>
      <c r="O336" s="40">
        <v>204</v>
      </c>
      <c r="P336" s="41">
        <f t="shared" si="156"/>
        <v>52475</v>
      </c>
      <c r="Q336" s="262" t="e">
        <f t="shared" si="142"/>
        <v>#NUM!</v>
      </c>
      <c r="R336" s="263" t="e">
        <f t="shared" si="143"/>
        <v>#NUM!</v>
      </c>
      <c r="S336" s="270" t="e">
        <f t="shared" si="144"/>
        <v>#NUM!</v>
      </c>
      <c r="T336" s="265" t="e">
        <f t="shared" si="145"/>
        <v>#NUM!</v>
      </c>
      <c r="V336" s="40">
        <v>204</v>
      </c>
      <c r="W336" s="41">
        <v>51533</v>
      </c>
      <c r="X336" s="262" t="e">
        <f t="shared" si="146"/>
        <v>#NUM!</v>
      </c>
      <c r="Y336" s="263" t="e">
        <f t="shared" si="147"/>
        <v>#NUM!</v>
      </c>
      <c r="Z336" s="270" t="e">
        <f t="shared" si="148"/>
        <v>#NUM!</v>
      </c>
      <c r="AA336" s="265" t="e">
        <f t="shared" si="149"/>
        <v>#NUM!</v>
      </c>
      <c r="AC336" s="40">
        <v>204</v>
      </c>
      <c r="AD336" s="41">
        <f t="shared" si="157"/>
        <v>52475</v>
      </c>
      <c r="AE336" s="145" t="e">
        <f t="shared" si="150"/>
        <v>#VALUE!</v>
      </c>
      <c r="AF336" s="263" t="e">
        <f t="shared" si="151"/>
        <v>#VALUE!</v>
      </c>
      <c r="AG336" s="276" t="e">
        <f t="shared" si="152"/>
        <v>#VALUE!</v>
      </c>
      <c r="AH336" s="277" t="e">
        <f t="shared" si="153"/>
        <v>#VALUE!</v>
      </c>
    </row>
    <row r="337" spans="1:34" x14ac:dyDescent="0.45">
      <c r="A337" s="26">
        <v>205</v>
      </c>
      <c r="B337" s="52">
        <f t="shared" si="154"/>
        <v>52505</v>
      </c>
      <c r="C337" s="254" t="e">
        <f t="shared" si="134"/>
        <v>#NUM!</v>
      </c>
      <c r="D337" s="255" t="e">
        <f t="shared" si="135"/>
        <v>#NUM!</v>
      </c>
      <c r="E337" s="256" t="e">
        <f t="shared" si="136"/>
        <v>#NUM!</v>
      </c>
      <c r="F337" s="257" t="e">
        <f t="shared" si="137"/>
        <v>#NUM!</v>
      </c>
      <c r="H337" s="26">
        <v>205</v>
      </c>
      <c r="I337" s="27">
        <f t="shared" si="155"/>
        <v>52505</v>
      </c>
      <c r="J337" s="254" t="e">
        <f t="shared" si="138"/>
        <v>#NUM!</v>
      </c>
      <c r="K337" s="255" t="e">
        <f t="shared" si="139"/>
        <v>#NUM!</v>
      </c>
      <c r="L337" s="268" t="e">
        <f t="shared" si="140"/>
        <v>#NUM!</v>
      </c>
      <c r="M337" s="257" t="e">
        <f t="shared" si="141"/>
        <v>#NUM!</v>
      </c>
      <c r="N337" s="9"/>
      <c r="O337" s="26">
        <v>205</v>
      </c>
      <c r="P337" s="27">
        <f t="shared" si="156"/>
        <v>52505</v>
      </c>
      <c r="Q337" s="254" t="e">
        <f t="shared" si="142"/>
        <v>#NUM!</v>
      </c>
      <c r="R337" s="255" t="e">
        <f t="shared" si="143"/>
        <v>#NUM!</v>
      </c>
      <c r="S337" s="268" t="e">
        <f t="shared" si="144"/>
        <v>#NUM!</v>
      </c>
      <c r="T337" s="257" t="e">
        <f t="shared" si="145"/>
        <v>#NUM!</v>
      </c>
      <c r="V337" s="26">
        <v>205</v>
      </c>
      <c r="W337" s="27">
        <v>51561</v>
      </c>
      <c r="X337" s="254" t="e">
        <f t="shared" si="146"/>
        <v>#NUM!</v>
      </c>
      <c r="Y337" s="255" t="e">
        <f t="shared" si="147"/>
        <v>#NUM!</v>
      </c>
      <c r="Z337" s="268" t="e">
        <f t="shared" si="148"/>
        <v>#NUM!</v>
      </c>
      <c r="AA337" s="257" t="e">
        <f t="shared" si="149"/>
        <v>#NUM!</v>
      </c>
      <c r="AC337" s="26">
        <v>205</v>
      </c>
      <c r="AD337" s="27">
        <f t="shared" si="157"/>
        <v>52505</v>
      </c>
      <c r="AE337" s="137" t="e">
        <f t="shared" si="150"/>
        <v>#VALUE!</v>
      </c>
      <c r="AF337" s="255" t="e">
        <f t="shared" si="151"/>
        <v>#VALUE!</v>
      </c>
      <c r="AG337" s="272" t="e">
        <f t="shared" si="152"/>
        <v>#VALUE!</v>
      </c>
      <c r="AH337" s="273" t="e">
        <f t="shared" si="153"/>
        <v>#VALUE!</v>
      </c>
    </row>
    <row r="338" spans="1:34" x14ac:dyDescent="0.45">
      <c r="A338" s="33">
        <v>206</v>
      </c>
      <c r="B338" s="34">
        <f t="shared" si="154"/>
        <v>52536</v>
      </c>
      <c r="C338" s="258" t="e">
        <f t="shared" si="134"/>
        <v>#NUM!</v>
      </c>
      <c r="D338" s="259" t="e">
        <f t="shared" si="135"/>
        <v>#NUM!</v>
      </c>
      <c r="E338" s="260" t="e">
        <f t="shared" si="136"/>
        <v>#NUM!</v>
      </c>
      <c r="F338" s="261" t="e">
        <f t="shared" si="137"/>
        <v>#NUM!</v>
      </c>
      <c r="H338" s="33">
        <v>206</v>
      </c>
      <c r="I338" s="34">
        <f t="shared" si="155"/>
        <v>52536</v>
      </c>
      <c r="J338" s="258" t="e">
        <f t="shared" si="138"/>
        <v>#NUM!</v>
      </c>
      <c r="K338" s="259" t="e">
        <f t="shared" si="139"/>
        <v>#NUM!</v>
      </c>
      <c r="L338" s="269" t="e">
        <f t="shared" si="140"/>
        <v>#NUM!</v>
      </c>
      <c r="M338" s="261" t="e">
        <f t="shared" si="141"/>
        <v>#NUM!</v>
      </c>
      <c r="N338" s="9"/>
      <c r="O338" s="33">
        <v>206</v>
      </c>
      <c r="P338" s="34">
        <f t="shared" si="156"/>
        <v>52536</v>
      </c>
      <c r="Q338" s="258" t="e">
        <f t="shared" si="142"/>
        <v>#NUM!</v>
      </c>
      <c r="R338" s="259" t="e">
        <f t="shared" si="143"/>
        <v>#NUM!</v>
      </c>
      <c r="S338" s="269" t="e">
        <f t="shared" si="144"/>
        <v>#NUM!</v>
      </c>
      <c r="T338" s="261" t="e">
        <f t="shared" si="145"/>
        <v>#NUM!</v>
      </c>
      <c r="V338" s="33">
        <v>206</v>
      </c>
      <c r="W338" s="34">
        <v>51592</v>
      </c>
      <c r="X338" s="258" t="e">
        <f t="shared" si="146"/>
        <v>#NUM!</v>
      </c>
      <c r="Y338" s="259" t="e">
        <f t="shared" si="147"/>
        <v>#NUM!</v>
      </c>
      <c r="Z338" s="269" t="e">
        <f t="shared" si="148"/>
        <v>#NUM!</v>
      </c>
      <c r="AA338" s="261" t="e">
        <f t="shared" si="149"/>
        <v>#NUM!</v>
      </c>
      <c r="AC338" s="33">
        <v>206</v>
      </c>
      <c r="AD338" s="34">
        <f t="shared" si="157"/>
        <v>52536</v>
      </c>
      <c r="AE338" s="141" t="e">
        <f t="shared" si="150"/>
        <v>#VALUE!</v>
      </c>
      <c r="AF338" s="259" t="e">
        <f t="shared" si="151"/>
        <v>#VALUE!</v>
      </c>
      <c r="AG338" s="274" t="e">
        <f t="shared" si="152"/>
        <v>#VALUE!</v>
      </c>
      <c r="AH338" s="275" t="e">
        <f t="shared" si="153"/>
        <v>#VALUE!</v>
      </c>
    </row>
    <row r="339" spans="1:34" x14ac:dyDescent="0.45">
      <c r="A339" s="33">
        <v>207</v>
      </c>
      <c r="B339" s="34">
        <f t="shared" si="154"/>
        <v>52566</v>
      </c>
      <c r="C339" s="258" t="e">
        <f t="shared" si="134"/>
        <v>#NUM!</v>
      </c>
      <c r="D339" s="259" t="e">
        <f t="shared" si="135"/>
        <v>#NUM!</v>
      </c>
      <c r="E339" s="260" t="e">
        <f t="shared" si="136"/>
        <v>#NUM!</v>
      </c>
      <c r="F339" s="261" t="e">
        <f t="shared" si="137"/>
        <v>#NUM!</v>
      </c>
      <c r="H339" s="33">
        <v>207</v>
      </c>
      <c r="I339" s="34">
        <f t="shared" si="155"/>
        <v>52566</v>
      </c>
      <c r="J339" s="258" t="e">
        <f t="shared" si="138"/>
        <v>#NUM!</v>
      </c>
      <c r="K339" s="259" t="e">
        <f t="shared" si="139"/>
        <v>#NUM!</v>
      </c>
      <c r="L339" s="269" t="e">
        <f t="shared" si="140"/>
        <v>#NUM!</v>
      </c>
      <c r="M339" s="261" t="e">
        <f t="shared" si="141"/>
        <v>#NUM!</v>
      </c>
      <c r="N339" s="9"/>
      <c r="O339" s="33">
        <v>207</v>
      </c>
      <c r="P339" s="34">
        <f t="shared" si="156"/>
        <v>52566</v>
      </c>
      <c r="Q339" s="258" t="e">
        <f t="shared" si="142"/>
        <v>#NUM!</v>
      </c>
      <c r="R339" s="259" t="e">
        <f t="shared" si="143"/>
        <v>#NUM!</v>
      </c>
      <c r="S339" s="269" t="e">
        <f t="shared" si="144"/>
        <v>#NUM!</v>
      </c>
      <c r="T339" s="261" t="e">
        <f t="shared" si="145"/>
        <v>#NUM!</v>
      </c>
      <c r="V339" s="33">
        <v>207</v>
      </c>
      <c r="W339" s="34">
        <v>51622</v>
      </c>
      <c r="X339" s="258" t="e">
        <f t="shared" si="146"/>
        <v>#NUM!</v>
      </c>
      <c r="Y339" s="259" t="e">
        <f t="shared" si="147"/>
        <v>#NUM!</v>
      </c>
      <c r="Z339" s="269" t="e">
        <f t="shared" si="148"/>
        <v>#NUM!</v>
      </c>
      <c r="AA339" s="261" t="e">
        <f t="shared" si="149"/>
        <v>#NUM!</v>
      </c>
      <c r="AC339" s="33">
        <v>207</v>
      </c>
      <c r="AD339" s="34">
        <f t="shared" si="157"/>
        <v>52566</v>
      </c>
      <c r="AE339" s="141" t="e">
        <f t="shared" si="150"/>
        <v>#VALUE!</v>
      </c>
      <c r="AF339" s="259" t="e">
        <f t="shared" si="151"/>
        <v>#VALUE!</v>
      </c>
      <c r="AG339" s="274" t="e">
        <f t="shared" si="152"/>
        <v>#VALUE!</v>
      </c>
      <c r="AH339" s="275" t="e">
        <f t="shared" si="153"/>
        <v>#VALUE!</v>
      </c>
    </row>
    <row r="340" spans="1:34" x14ac:dyDescent="0.45">
      <c r="A340" s="33">
        <v>208</v>
      </c>
      <c r="B340" s="34">
        <f t="shared" si="154"/>
        <v>52597</v>
      </c>
      <c r="C340" s="258" t="e">
        <f t="shared" si="134"/>
        <v>#NUM!</v>
      </c>
      <c r="D340" s="259" t="e">
        <f t="shared" si="135"/>
        <v>#NUM!</v>
      </c>
      <c r="E340" s="260" t="e">
        <f t="shared" si="136"/>
        <v>#NUM!</v>
      </c>
      <c r="F340" s="261" t="e">
        <f t="shared" si="137"/>
        <v>#NUM!</v>
      </c>
      <c r="H340" s="33">
        <v>208</v>
      </c>
      <c r="I340" s="34">
        <f t="shared" si="155"/>
        <v>52597</v>
      </c>
      <c r="J340" s="258" t="e">
        <f t="shared" si="138"/>
        <v>#NUM!</v>
      </c>
      <c r="K340" s="259" t="e">
        <f t="shared" si="139"/>
        <v>#NUM!</v>
      </c>
      <c r="L340" s="269" t="e">
        <f t="shared" si="140"/>
        <v>#NUM!</v>
      </c>
      <c r="M340" s="261" t="e">
        <f t="shared" si="141"/>
        <v>#NUM!</v>
      </c>
      <c r="N340" s="9"/>
      <c r="O340" s="33">
        <v>208</v>
      </c>
      <c r="P340" s="34">
        <f t="shared" si="156"/>
        <v>52597</v>
      </c>
      <c r="Q340" s="258" t="e">
        <f t="shared" si="142"/>
        <v>#NUM!</v>
      </c>
      <c r="R340" s="259" t="e">
        <f t="shared" si="143"/>
        <v>#NUM!</v>
      </c>
      <c r="S340" s="269" t="e">
        <f t="shared" si="144"/>
        <v>#NUM!</v>
      </c>
      <c r="T340" s="261" t="e">
        <f t="shared" si="145"/>
        <v>#NUM!</v>
      </c>
      <c r="V340" s="33">
        <v>208</v>
      </c>
      <c r="W340" s="34">
        <v>51653</v>
      </c>
      <c r="X340" s="258" t="e">
        <f t="shared" si="146"/>
        <v>#NUM!</v>
      </c>
      <c r="Y340" s="259" t="e">
        <f t="shared" si="147"/>
        <v>#NUM!</v>
      </c>
      <c r="Z340" s="269" t="e">
        <f t="shared" si="148"/>
        <v>#NUM!</v>
      </c>
      <c r="AA340" s="261" t="e">
        <f t="shared" si="149"/>
        <v>#NUM!</v>
      </c>
      <c r="AC340" s="33">
        <v>208</v>
      </c>
      <c r="AD340" s="34">
        <f t="shared" si="157"/>
        <v>52597</v>
      </c>
      <c r="AE340" s="141" t="e">
        <f t="shared" si="150"/>
        <v>#VALUE!</v>
      </c>
      <c r="AF340" s="259" t="e">
        <f t="shared" si="151"/>
        <v>#VALUE!</v>
      </c>
      <c r="AG340" s="274" t="e">
        <f t="shared" si="152"/>
        <v>#VALUE!</v>
      </c>
      <c r="AH340" s="275" t="e">
        <f t="shared" si="153"/>
        <v>#VALUE!</v>
      </c>
    </row>
    <row r="341" spans="1:34" x14ac:dyDescent="0.45">
      <c r="A341" s="33">
        <v>209</v>
      </c>
      <c r="B341" s="34">
        <f t="shared" si="154"/>
        <v>52628</v>
      </c>
      <c r="C341" s="258" t="e">
        <f t="shared" si="134"/>
        <v>#NUM!</v>
      </c>
      <c r="D341" s="259" t="e">
        <f t="shared" si="135"/>
        <v>#NUM!</v>
      </c>
      <c r="E341" s="260" t="e">
        <f t="shared" si="136"/>
        <v>#NUM!</v>
      </c>
      <c r="F341" s="261" t="e">
        <f t="shared" si="137"/>
        <v>#NUM!</v>
      </c>
      <c r="H341" s="33">
        <v>209</v>
      </c>
      <c r="I341" s="34">
        <f t="shared" si="155"/>
        <v>52628</v>
      </c>
      <c r="J341" s="258" t="e">
        <f t="shared" si="138"/>
        <v>#NUM!</v>
      </c>
      <c r="K341" s="259" t="e">
        <f t="shared" si="139"/>
        <v>#NUM!</v>
      </c>
      <c r="L341" s="269" t="e">
        <f t="shared" si="140"/>
        <v>#NUM!</v>
      </c>
      <c r="M341" s="261" t="e">
        <f t="shared" si="141"/>
        <v>#NUM!</v>
      </c>
      <c r="N341" s="9"/>
      <c r="O341" s="33">
        <v>209</v>
      </c>
      <c r="P341" s="34">
        <f t="shared" si="156"/>
        <v>52628</v>
      </c>
      <c r="Q341" s="258" t="e">
        <f t="shared" si="142"/>
        <v>#NUM!</v>
      </c>
      <c r="R341" s="259" t="e">
        <f t="shared" si="143"/>
        <v>#NUM!</v>
      </c>
      <c r="S341" s="269" t="e">
        <f t="shared" si="144"/>
        <v>#NUM!</v>
      </c>
      <c r="T341" s="261" t="e">
        <f t="shared" si="145"/>
        <v>#NUM!</v>
      </c>
      <c r="V341" s="33">
        <v>209</v>
      </c>
      <c r="W341" s="34">
        <v>51683</v>
      </c>
      <c r="X341" s="258" t="e">
        <f t="shared" si="146"/>
        <v>#NUM!</v>
      </c>
      <c r="Y341" s="259" t="e">
        <f t="shared" si="147"/>
        <v>#NUM!</v>
      </c>
      <c r="Z341" s="269" t="e">
        <f t="shared" si="148"/>
        <v>#NUM!</v>
      </c>
      <c r="AA341" s="261" t="e">
        <f t="shared" si="149"/>
        <v>#NUM!</v>
      </c>
      <c r="AC341" s="33">
        <v>209</v>
      </c>
      <c r="AD341" s="34">
        <f t="shared" si="157"/>
        <v>52628</v>
      </c>
      <c r="AE341" s="141" t="e">
        <f t="shared" si="150"/>
        <v>#VALUE!</v>
      </c>
      <c r="AF341" s="259" t="e">
        <f t="shared" si="151"/>
        <v>#VALUE!</v>
      </c>
      <c r="AG341" s="274" t="e">
        <f t="shared" si="152"/>
        <v>#VALUE!</v>
      </c>
      <c r="AH341" s="275" t="e">
        <f t="shared" si="153"/>
        <v>#VALUE!</v>
      </c>
    </row>
    <row r="342" spans="1:34" x14ac:dyDescent="0.45">
      <c r="A342" s="33">
        <v>210</v>
      </c>
      <c r="B342" s="34">
        <f t="shared" si="154"/>
        <v>52657</v>
      </c>
      <c r="C342" s="258" t="e">
        <f t="shared" si="134"/>
        <v>#NUM!</v>
      </c>
      <c r="D342" s="259" t="e">
        <f t="shared" si="135"/>
        <v>#NUM!</v>
      </c>
      <c r="E342" s="260" t="e">
        <f t="shared" si="136"/>
        <v>#NUM!</v>
      </c>
      <c r="F342" s="261" t="e">
        <f t="shared" si="137"/>
        <v>#NUM!</v>
      </c>
      <c r="H342" s="33">
        <v>210</v>
      </c>
      <c r="I342" s="34">
        <f t="shared" si="155"/>
        <v>52657</v>
      </c>
      <c r="J342" s="258" t="e">
        <f t="shared" si="138"/>
        <v>#NUM!</v>
      </c>
      <c r="K342" s="259" t="e">
        <f t="shared" si="139"/>
        <v>#NUM!</v>
      </c>
      <c r="L342" s="269" t="e">
        <f t="shared" si="140"/>
        <v>#NUM!</v>
      </c>
      <c r="M342" s="261" t="e">
        <f t="shared" si="141"/>
        <v>#NUM!</v>
      </c>
      <c r="N342" s="9"/>
      <c r="O342" s="33">
        <v>210</v>
      </c>
      <c r="P342" s="34">
        <f t="shared" si="156"/>
        <v>52657</v>
      </c>
      <c r="Q342" s="258" t="e">
        <f t="shared" si="142"/>
        <v>#NUM!</v>
      </c>
      <c r="R342" s="259" t="e">
        <f t="shared" si="143"/>
        <v>#NUM!</v>
      </c>
      <c r="S342" s="269" t="e">
        <f t="shared" si="144"/>
        <v>#NUM!</v>
      </c>
      <c r="T342" s="261" t="e">
        <f t="shared" si="145"/>
        <v>#NUM!</v>
      </c>
      <c r="V342" s="33">
        <v>210</v>
      </c>
      <c r="W342" s="34">
        <v>51714</v>
      </c>
      <c r="X342" s="258" t="e">
        <f t="shared" si="146"/>
        <v>#NUM!</v>
      </c>
      <c r="Y342" s="259" t="e">
        <f t="shared" si="147"/>
        <v>#NUM!</v>
      </c>
      <c r="Z342" s="269" t="e">
        <f t="shared" si="148"/>
        <v>#NUM!</v>
      </c>
      <c r="AA342" s="261" t="e">
        <f t="shared" si="149"/>
        <v>#NUM!</v>
      </c>
      <c r="AC342" s="33">
        <v>210</v>
      </c>
      <c r="AD342" s="34">
        <f t="shared" si="157"/>
        <v>52657</v>
      </c>
      <c r="AE342" s="141" t="e">
        <f t="shared" si="150"/>
        <v>#VALUE!</v>
      </c>
      <c r="AF342" s="259" t="e">
        <f t="shared" si="151"/>
        <v>#VALUE!</v>
      </c>
      <c r="AG342" s="274" t="e">
        <f t="shared" si="152"/>
        <v>#VALUE!</v>
      </c>
      <c r="AH342" s="275" t="e">
        <f t="shared" si="153"/>
        <v>#VALUE!</v>
      </c>
    </row>
    <row r="343" spans="1:34" x14ac:dyDescent="0.45">
      <c r="A343" s="33">
        <v>211</v>
      </c>
      <c r="B343" s="34">
        <f t="shared" si="154"/>
        <v>52688</v>
      </c>
      <c r="C343" s="258" t="e">
        <f t="shared" si="134"/>
        <v>#NUM!</v>
      </c>
      <c r="D343" s="259" t="e">
        <f t="shared" si="135"/>
        <v>#NUM!</v>
      </c>
      <c r="E343" s="260" t="e">
        <f t="shared" si="136"/>
        <v>#NUM!</v>
      </c>
      <c r="F343" s="261" t="e">
        <f t="shared" si="137"/>
        <v>#NUM!</v>
      </c>
      <c r="H343" s="33">
        <v>211</v>
      </c>
      <c r="I343" s="34">
        <f t="shared" si="155"/>
        <v>52688</v>
      </c>
      <c r="J343" s="258" t="e">
        <f t="shared" si="138"/>
        <v>#NUM!</v>
      </c>
      <c r="K343" s="259" t="e">
        <f t="shared" si="139"/>
        <v>#NUM!</v>
      </c>
      <c r="L343" s="269" t="e">
        <f t="shared" si="140"/>
        <v>#NUM!</v>
      </c>
      <c r="M343" s="261" t="e">
        <f t="shared" si="141"/>
        <v>#NUM!</v>
      </c>
      <c r="N343" s="9"/>
      <c r="O343" s="33">
        <v>211</v>
      </c>
      <c r="P343" s="34">
        <f t="shared" si="156"/>
        <v>52688</v>
      </c>
      <c r="Q343" s="258" t="e">
        <f t="shared" si="142"/>
        <v>#NUM!</v>
      </c>
      <c r="R343" s="259" t="e">
        <f t="shared" si="143"/>
        <v>#NUM!</v>
      </c>
      <c r="S343" s="269" t="e">
        <f t="shared" si="144"/>
        <v>#NUM!</v>
      </c>
      <c r="T343" s="261" t="e">
        <f t="shared" si="145"/>
        <v>#NUM!</v>
      </c>
      <c r="V343" s="33">
        <v>211</v>
      </c>
      <c r="W343" s="34">
        <v>51745</v>
      </c>
      <c r="X343" s="258" t="e">
        <f t="shared" si="146"/>
        <v>#NUM!</v>
      </c>
      <c r="Y343" s="259" t="e">
        <f t="shared" si="147"/>
        <v>#NUM!</v>
      </c>
      <c r="Z343" s="269" t="e">
        <f t="shared" si="148"/>
        <v>#NUM!</v>
      </c>
      <c r="AA343" s="261" t="e">
        <f t="shared" si="149"/>
        <v>#NUM!</v>
      </c>
      <c r="AC343" s="33">
        <v>211</v>
      </c>
      <c r="AD343" s="34">
        <f t="shared" si="157"/>
        <v>52688</v>
      </c>
      <c r="AE343" s="141" t="e">
        <f t="shared" si="150"/>
        <v>#VALUE!</v>
      </c>
      <c r="AF343" s="259" t="e">
        <f t="shared" si="151"/>
        <v>#VALUE!</v>
      </c>
      <c r="AG343" s="274" t="e">
        <f t="shared" si="152"/>
        <v>#VALUE!</v>
      </c>
      <c r="AH343" s="275" t="e">
        <f t="shared" si="153"/>
        <v>#VALUE!</v>
      </c>
    </row>
    <row r="344" spans="1:34" x14ac:dyDescent="0.45">
      <c r="A344" s="33">
        <v>212</v>
      </c>
      <c r="B344" s="34">
        <f t="shared" si="154"/>
        <v>52718</v>
      </c>
      <c r="C344" s="258" t="e">
        <f t="shared" si="134"/>
        <v>#NUM!</v>
      </c>
      <c r="D344" s="259" t="e">
        <f t="shared" si="135"/>
        <v>#NUM!</v>
      </c>
      <c r="E344" s="260" t="e">
        <f t="shared" si="136"/>
        <v>#NUM!</v>
      </c>
      <c r="F344" s="261" t="e">
        <f t="shared" si="137"/>
        <v>#NUM!</v>
      </c>
      <c r="H344" s="33">
        <v>212</v>
      </c>
      <c r="I344" s="34">
        <f t="shared" si="155"/>
        <v>52718</v>
      </c>
      <c r="J344" s="258" t="e">
        <f t="shared" si="138"/>
        <v>#NUM!</v>
      </c>
      <c r="K344" s="259" t="e">
        <f t="shared" si="139"/>
        <v>#NUM!</v>
      </c>
      <c r="L344" s="269" t="e">
        <f t="shared" si="140"/>
        <v>#NUM!</v>
      </c>
      <c r="M344" s="261" t="e">
        <f t="shared" si="141"/>
        <v>#NUM!</v>
      </c>
      <c r="N344" s="9"/>
      <c r="O344" s="33">
        <v>212</v>
      </c>
      <c r="P344" s="34">
        <f t="shared" si="156"/>
        <v>52718</v>
      </c>
      <c r="Q344" s="258" t="e">
        <f t="shared" si="142"/>
        <v>#NUM!</v>
      </c>
      <c r="R344" s="259" t="e">
        <f t="shared" si="143"/>
        <v>#NUM!</v>
      </c>
      <c r="S344" s="269" t="e">
        <f t="shared" si="144"/>
        <v>#NUM!</v>
      </c>
      <c r="T344" s="261" t="e">
        <f t="shared" si="145"/>
        <v>#NUM!</v>
      </c>
      <c r="V344" s="33">
        <v>212</v>
      </c>
      <c r="W344" s="34">
        <v>51775</v>
      </c>
      <c r="X344" s="258" t="e">
        <f t="shared" si="146"/>
        <v>#NUM!</v>
      </c>
      <c r="Y344" s="259" t="e">
        <f t="shared" si="147"/>
        <v>#NUM!</v>
      </c>
      <c r="Z344" s="269" t="e">
        <f t="shared" si="148"/>
        <v>#NUM!</v>
      </c>
      <c r="AA344" s="261" t="e">
        <f t="shared" si="149"/>
        <v>#NUM!</v>
      </c>
      <c r="AC344" s="33">
        <v>212</v>
      </c>
      <c r="AD344" s="34">
        <f t="shared" si="157"/>
        <v>52718</v>
      </c>
      <c r="AE344" s="141" t="e">
        <f t="shared" si="150"/>
        <v>#VALUE!</v>
      </c>
      <c r="AF344" s="259" t="e">
        <f t="shared" si="151"/>
        <v>#VALUE!</v>
      </c>
      <c r="AG344" s="274" t="e">
        <f t="shared" si="152"/>
        <v>#VALUE!</v>
      </c>
      <c r="AH344" s="275" t="e">
        <f t="shared" si="153"/>
        <v>#VALUE!</v>
      </c>
    </row>
    <row r="345" spans="1:34" x14ac:dyDescent="0.45">
      <c r="A345" s="33">
        <v>213</v>
      </c>
      <c r="B345" s="34">
        <f t="shared" si="154"/>
        <v>52749</v>
      </c>
      <c r="C345" s="258" t="e">
        <f t="shared" si="134"/>
        <v>#NUM!</v>
      </c>
      <c r="D345" s="259" t="e">
        <f t="shared" si="135"/>
        <v>#NUM!</v>
      </c>
      <c r="E345" s="260" t="e">
        <f t="shared" si="136"/>
        <v>#NUM!</v>
      </c>
      <c r="F345" s="261" t="e">
        <f t="shared" si="137"/>
        <v>#NUM!</v>
      </c>
      <c r="H345" s="33">
        <v>213</v>
      </c>
      <c r="I345" s="34">
        <f t="shared" si="155"/>
        <v>52749</v>
      </c>
      <c r="J345" s="258" t="e">
        <f t="shared" si="138"/>
        <v>#NUM!</v>
      </c>
      <c r="K345" s="259" t="e">
        <f t="shared" si="139"/>
        <v>#NUM!</v>
      </c>
      <c r="L345" s="269" t="e">
        <f t="shared" si="140"/>
        <v>#NUM!</v>
      </c>
      <c r="M345" s="261" t="e">
        <f t="shared" si="141"/>
        <v>#NUM!</v>
      </c>
      <c r="N345" s="9"/>
      <c r="O345" s="33">
        <v>213</v>
      </c>
      <c r="P345" s="34">
        <f t="shared" si="156"/>
        <v>52749</v>
      </c>
      <c r="Q345" s="258" t="e">
        <f t="shared" si="142"/>
        <v>#NUM!</v>
      </c>
      <c r="R345" s="259" t="e">
        <f t="shared" si="143"/>
        <v>#NUM!</v>
      </c>
      <c r="S345" s="269" t="e">
        <f t="shared" si="144"/>
        <v>#NUM!</v>
      </c>
      <c r="T345" s="261" t="e">
        <f t="shared" si="145"/>
        <v>#NUM!</v>
      </c>
      <c r="V345" s="33">
        <v>213</v>
      </c>
      <c r="W345" s="34">
        <v>51806</v>
      </c>
      <c r="X345" s="258" t="e">
        <f t="shared" si="146"/>
        <v>#NUM!</v>
      </c>
      <c r="Y345" s="259" t="e">
        <f t="shared" si="147"/>
        <v>#NUM!</v>
      </c>
      <c r="Z345" s="269" t="e">
        <f t="shared" si="148"/>
        <v>#NUM!</v>
      </c>
      <c r="AA345" s="261" t="e">
        <f t="shared" si="149"/>
        <v>#NUM!</v>
      </c>
      <c r="AC345" s="33">
        <v>213</v>
      </c>
      <c r="AD345" s="34">
        <f t="shared" si="157"/>
        <v>52749</v>
      </c>
      <c r="AE345" s="141" t="e">
        <f t="shared" si="150"/>
        <v>#VALUE!</v>
      </c>
      <c r="AF345" s="259" t="e">
        <f t="shared" si="151"/>
        <v>#VALUE!</v>
      </c>
      <c r="AG345" s="274" t="e">
        <f t="shared" si="152"/>
        <v>#VALUE!</v>
      </c>
      <c r="AH345" s="275" t="e">
        <f t="shared" si="153"/>
        <v>#VALUE!</v>
      </c>
    </row>
    <row r="346" spans="1:34" x14ac:dyDescent="0.45">
      <c r="A346" s="33">
        <v>214</v>
      </c>
      <c r="B346" s="34">
        <f t="shared" si="154"/>
        <v>52779</v>
      </c>
      <c r="C346" s="258" t="e">
        <f t="shared" si="134"/>
        <v>#NUM!</v>
      </c>
      <c r="D346" s="259" t="e">
        <f t="shared" si="135"/>
        <v>#NUM!</v>
      </c>
      <c r="E346" s="260" t="e">
        <f t="shared" si="136"/>
        <v>#NUM!</v>
      </c>
      <c r="F346" s="261" t="e">
        <f t="shared" si="137"/>
        <v>#NUM!</v>
      </c>
      <c r="H346" s="33">
        <v>214</v>
      </c>
      <c r="I346" s="34">
        <f t="shared" si="155"/>
        <v>52779</v>
      </c>
      <c r="J346" s="258" t="e">
        <f t="shared" si="138"/>
        <v>#NUM!</v>
      </c>
      <c r="K346" s="259" t="e">
        <f t="shared" si="139"/>
        <v>#NUM!</v>
      </c>
      <c r="L346" s="269" t="e">
        <f t="shared" si="140"/>
        <v>#NUM!</v>
      </c>
      <c r="M346" s="261" t="e">
        <f t="shared" si="141"/>
        <v>#NUM!</v>
      </c>
      <c r="N346" s="9"/>
      <c r="O346" s="33">
        <v>214</v>
      </c>
      <c r="P346" s="34">
        <f t="shared" si="156"/>
        <v>52779</v>
      </c>
      <c r="Q346" s="258" t="e">
        <f t="shared" si="142"/>
        <v>#NUM!</v>
      </c>
      <c r="R346" s="259" t="e">
        <f t="shared" si="143"/>
        <v>#NUM!</v>
      </c>
      <c r="S346" s="269" t="e">
        <f t="shared" si="144"/>
        <v>#NUM!</v>
      </c>
      <c r="T346" s="261" t="e">
        <f t="shared" si="145"/>
        <v>#NUM!</v>
      </c>
      <c r="V346" s="33">
        <v>214</v>
      </c>
      <c r="W346" s="34">
        <v>51836</v>
      </c>
      <c r="X346" s="258" t="e">
        <f t="shared" si="146"/>
        <v>#NUM!</v>
      </c>
      <c r="Y346" s="259" t="e">
        <f t="shared" si="147"/>
        <v>#NUM!</v>
      </c>
      <c r="Z346" s="269" t="e">
        <f t="shared" si="148"/>
        <v>#NUM!</v>
      </c>
      <c r="AA346" s="261" t="e">
        <f t="shared" si="149"/>
        <v>#NUM!</v>
      </c>
      <c r="AC346" s="33">
        <v>214</v>
      </c>
      <c r="AD346" s="34">
        <f t="shared" si="157"/>
        <v>52779</v>
      </c>
      <c r="AE346" s="141" t="e">
        <f t="shared" si="150"/>
        <v>#VALUE!</v>
      </c>
      <c r="AF346" s="259" t="e">
        <f t="shared" si="151"/>
        <v>#VALUE!</v>
      </c>
      <c r="AG346" s="274" t="e">
        <f t="shared" si="152"/>
        <v>#VALUE!</v>
      </c>
      <c r="AH346" s="275" t="e">
        <f t="shared" si="153"/>
        <v>#VALUE!</v>
      </c>
    </row>
    <row r="347" spans="1:34" x14ac:dyDescent="0.45">
      <c r="A347" s="33">
        <v>215</v>
      </c>
      <c r="B347" s="34">
        <f t="shared" si="154"/>
        <v>52810</v>
      </c>
      <c r="C347" s="258" t="e">
        <f t="shared" si="134"/>
        <v>#NUM!</v>
      </c>
      <c r="D347" s="259" t="e">
        <f t="shared" si="135"/>
        <v>#NUM!</v>
      </c>
      <c r="E347" s="260" t="e">
        <f t="shared" si="136"/>
        <v>#NUM!</v>
      </c>
      <c r="F347" s="261" t="e">
        <f t="shared" si="137"/>
        <v>#NUM!</v>
      </c>
      <c r="H347" s="33">
        <v>215</v>
      </c>
      <c r="I347" s="34">
        <f t="shared" si="155"/>
        <v>52810</v>
      </c>
      <c r="J347" s="258" t="e">
        <f t="shared" si="138"/>
        <v>#NUM!</v>
      </c>
      <c r="K347" s="259" t="e">
        <f t="shared" si="139"/>
        <v>#NUM!</v>
      </c>
      <c r="L347" s="269" t="e">
        <f t="shared" si="140"/>
        <v>#NUM!</v>
      </c>
      <c r="M347" s="261" t="e">
        <f t="shared" si="141"/>
        <v>#NUM!</v>
      </c>
      <c r="N347" s="9"/>
      <c r="O347" s="33">
        <v>215</v>
      </c>
      <c r="P347" s="34">
        <f t="shared" si="156"/>
        <v>52810</v>
      </c>
      <c r="Q347" s="258" t="e">
        <f t="shared" si="142"/>
        <v>#NUM!</v>
      </c>
      <c r="R347" s="259" t="e">
        <f t="shared" si="143"/>
        <v>#NUM!</v>
      </c>
      <c r="S347" s="269" t="e">
        <f t="shared" si="144"/>
        <v>#NUM!</v>
      </c>
      <c r="T347" s="261" t="e">
        <f t="shared" si="145"/>
        <v>#NUM!</v>
      </c>
      <c r="V347" s="33">
        <v>215</v>
      </c>
      <c r="W347" s="34">
        <v>51867</v>
      </c>
      <c r="X347" s="258" t="e">
        <f t="shared" si="146"/>
        <v>#NUM!</v>
      </c>
      <c r="Y347" s="259" t="e">
        <f t="shared" si="147"/>
        <v>#NUM!</v>
      </c>
      <c r="Z347" s="269" t="e">
        <f t="shared" si="148"/>
        <v>#NUM!</v>
      </c>
      <c r="AA347" s="261" t="e">
        <f t="shared" si="149"/>
        <v>#NUM!</v>
      </c>
      <c r="AC347" s="33">
        <v>215</v>
      </c>
      <c r="AD347" s="34">
        <f t="shared" si="157"/>
        <v>52810</v>
      </c>
      <c r="AE347" s="141" t="e">
        <f t="shared" si="150"/>
        <v>#VALUE!</v>
      </c>
      <c r="AF347" s="259" t="e">
        <f t="shared" si="151"/>
        <v>#VALUE!</v>
      </c>
      <c r="AG347" s="274" t="e">
        <f t="shared" si="152"/>
        <v>#VALUE!</v>
      </c>
      <c r="AH347" s="275" t="e">
        <f t="shared" si="153"/>
        <v>#VALUE!</v>
      </c>
    </row>
    <row r="348" spans="1:34" ht="14.65" thickBot="1" x14ac:dyDescent="0.5">
      <c r="A348" s="40">
        <v>216</v>
      </c>
      <c r="B348" s="267">
        <f t="shared" si="154"/>
        <v>52841</v>
      </c>
      <c r="C348" s="262" t="e">
        <f t="shared" si="134"/>
        <v>#NUM!</v>
      </c>
      <c r="D348" s="263" t="e">
        <f t="shared" si="135"/>
        <v>#NUM!</v>
      </c>
      <c r="E348" s="264" t="e">
        <f t="shared" si="136"/>
        <v>#NUM!</v>
      </c>
      <c r="F348" s="265" t="e">
        <f t="shared" si="137"/>
        <v>#NUM!</v>
      </c>
      <c r="H348" s="40">
        <v>216</v>
      </c>
      <c r="I348" s="41">
        <f t="shared" si="155"/>
        <v>52841</v>
      </c>
      <c r="J348" s="262" t="e">
        <f t="shared" si="138"/>
        <v>#NUM!</v>
      </c>
      <c r="K348" s="263" t="e">
        <f t="shared" si="139"/>
        <v>#NUM!</v>
      </c>
      <c r="L348" s="270" t="e">
        <f t="shared" si="140"/>
        <v>#NUM!</v>
      </c>
      <c r="M348" s="265" t="e">
        <f t="shared" si="141"/>
        <v>#NUM!</v>
      </c>
      <c r="N348" s="9"/>
      <c r="O348" s="40">
        <v>216</v>
      </c>
      <c r="P348" s="41">
        <f t="shared" si="156"/>
        <v>52841</v>
      </c>
      <c r="Q348" s="262" t="e">
        <f t="shared" si="142"/>
        <v>#NUM!</v>
      </c>
      <c r="R348" s="263" t="e">
        <f t="shared" si="143"/>
        <v>#NUM!</v>
      </c>
      <c r="S348" s="270" t="e">
        <f t="shared" si="144"/>
        <v>#NUM!</v>
      </c>
      <c r="T348" s="265" t="e">
        <f t="shared" si="145"/>
        <v>#NUM!</v>
      </c>
      <c r="V348" s="40">
        <v>216</v>
      </c>
      <c r="W348" s="41">
        <v>51898</v>
      </c>
      <c r="X348" s="262" t="e">
        <f t="shared" si="146"/>
        <v>#NUM!</v>
      </c>
      <c r="Y348" s="263" t="e">
        <f t="shared" si="147"/>
        <v>#NUM!</v>
      </c>
      <c r="Z348" s="270" t="e">
        <f t="shared" si="148"/>
        <v>#NUM!</v>
      </c>
      <c r="AA348" s="265" t="e">
        <f t="shared" si="149"/>
        <v>#NUM!</v>
      </c>
      <c r="AC348" s="40">
        <v>216</v>
      </c>
      <c r="AD348" s="41">
        <f t="shared" si="157"/>
        <v>52841</v>
      </c>
      <c r="AE348" s="145" t="e">
        <f t="shared" si="150"/>
        <v>#VALUE!</v>
      </c>
      <c r="AF348" s="263" t="e">
        <f t="shared" si="151"/>
        <v>#VALUE!</v>
      </c>
      <c r="AG348" s="276" t="e">
        <f t="shared" si="152"/>
        <v>#VALUE!</v>
      </c>
      <c r="AH348" s="277" t="e">
        <f t="shared" si="153"/>
        <v>#VALUE!</v>
      </c>
    </row>
    <row r="349" spans="1:34" x14ac:dyDescent="0.45">
      <c r="A349" s="26">
        <v>217</v>
      </c>
      <c r="B349" s="52">
        <f t="shared" si="154"/>
        <v>52871</v>
      </c>
      <c r="C349" s="254" t="e">
        <f t="shared" si="134"/>
        <v>#NUM!</v>
      </c>
      <c r="D349" s="255" t="e">
        <f t="shared" si="135"/>
        <v>#NUM!</v>
      </c>
      <c r="E349" s="256" t="e">
        <f t="shared" si="136"/>
        <v>#NUM!</v>
      </c>
      <c r="F349" s="257" t="e">
        <f t="shared" si="137"/>
        <v>#NUM!</v>
      </c>
      <c r="H349" s="26">
        <v>217</v>
      </c>
      <c r="I349" s="27">
        <f t="shared" si="155"/>
        <v>52871</v>
      </c>
      <c r="J349" s="254" t="e">
        <f t="shared" si="138"/>
        <v>#NUM!</v>
      </c>
      <c r="K349" s="255" t="e">
        <f t="shared" si="139"/>
        <v>#NUM!</v>
      </c>
      <c r="L349" s="268" t="e">
        <f t="shared" si="140"/>
        <v>#NUM!</v>
      </c>
      <c r="M349" s="257" t="e">
        <f t="shared" si="141"/>
        <v>#NUM!</v>
      </c>
      <c r="N349" s="9"/>
      <c r="O349" s="26">
        <v>217</v>
      </c>
      <c r="P349" s="27">
        <f t="shared" si="156"/>
        <v>52871</v>
      </c>
      <c r="Q349" s="254" t="e">
        <f t="shared" si="142"/>
        <v>#NUM!</v>
      </c>
      <c r="R349" s="255" t="e">
        <f t="shared" si="143"/>
        <v>#NUM!</v>
      </c>
      <c r="S349" s="268" t="e">
        <f t="shared" si="144"/>
        <v>#NUM!</v>
      </c>
      <c r="T349" s="257" t="e">
        <f t="shared" si="145"/>
        <v>#NUM!</v>
      </c>
      <c r="V349" s="26">
        <v>217</v>
      </c>
      <c r="W349" s="27">
        <v>51926</v>
      </c>
      <c r="X349" s="254" t="e">
        <f t="shared" si="146"/>
        <v>#NUM!</v>
      </c>
      <c r="Y349" s="255" t="e">
        <f t="shared" si="147"/>
        <v>#NUM!</v>
      </c>
      <c r="Z349" s="268" t="e">
        <f t="shared" si="148"/>
        <v>#NUM!</v>
      </c>
      <c r="AA349" s="257" t="e">
        <f t="shared" si="149"/>
        <v>#NUM!</v>
      </c>
      <c r="AC349" s="26">
        <v>217</v>
      </c>
      <c r="AD349" s="27">
        <f t="shared" si="157"/>
        <v>52871</v>
      </c>
      <c r="AE349" s="137" t="e">
        <f t="shared" si="150"/>
        <v>#VALUE!</v>
      </c>
      <c r="AF349" s="255" t="e">
        <f t="shared" si="151"/>
        <v>#VALUE!</v>
      </c>
      <c r="AG349" s="272" t="e">
        <f t="shared" si="152"/>
        <v>#VALUE!</v>
      </c>
      <c r="AH349" s="273" t="e">
        <f t="shared" si="153"/>
        <v>#VALUE!</v>
      </c>
    </row>
    <row r="350" spans="1:34" x14ac:dyDescent="0.45">
      <c r="A350" s="33">
        <v>218</v>
      </c>
      <c r="B350" s="34">
        <f t="shared" si="154"/>
        <v>52902</v>
      </c>
      <c r="C350" s="258" t="e">
        <f t="shared" si="134"/>
        <v>#NUM!</v>
      </c>
      <c r="D350" s="259" t="e">
        <f t="shared" si="135"/>
        <v>#NUM!</v>
      </c>
      <c r="E350" s="260" t="e">
        <f t="shared" si="136"/>
        <v>#NUM!</v>
      </c>
      <c r="F350" s="261" t="e">
        <f t="shared" si="137"/>
        <v>#NUM!</v>
      </c>
      <c r="H350" s="33">
        <v>218</v>
      </c>
      <c r="I350" s="34">
        <f t="shared" si="155"/>
        <v>52902</v>
      </c>
      <c r="J350" s="258" t="e">
        <f t="shared" si="138"/>
        <v>#NUM!</v>
      </c>
      <c r="K350" s="259" t="e">
        <f t="shared" si="139"/>
        <v>#NUM!</v>
      </c>
      <c r="L350" s="269" t="e">
        <f t="shared" si="140"/>
        <v>#NUM!</v>
      </c>
      <c r="M350" s="261" t="e">
        <f t="shared" si="141"/>
        <v>#NUM!</v>
      </c>
      <c r="N350" s="9"/>
      <c r="O350" s="33">
        <v>218</v>
      </c>
      <c r="P350" s="34">
        <f t="shared" si="156"/>
        <v>52902</v>
      </c>
      <c r="Q350" s="258" t="e">
        <f t="shared" si="142"/>
        <v>#NUM!</v>
      </c>
      <c r="R350" s="259" t="e">
        <f t="shared" si="143"/>
        <v>#NUM!</v>
      </c>
      <c r="S350" s="269" t="e">
        <f t="shared" si="144"/>
        <v>#NUM!</v>
      </c>
      <c r="T350" s="261" t="e">
        <f t="shared" si="145"/>
        <v>#NUM!</v>
      </c>
      <c r="V350" s="33">
        <v>218</v>
      </c>
      <c r="W350" s="34">
        <v>51957</v>
      </c>
      <c r="X350" s="258" t="e">
        <f t="shared" si="146"/>
        <v>#NUM!</v>
      </c>
      <c r="Y350" s="259" t="e">
        <f t="shared" si="147"/>
        <v>#NUM!</v>
      </c>
      <c r="Z350" s="269" t="e">
        <f t="shared" si="148"/>
        <v>#NUM!</v>
      </c>
      <c r="AA350" s="261" t="e">
        <f t="shared" si="149"/>
        <v>#NUM!</v>
      </c>
      <c r="AC350" s="33">
        <v>218</v>
      </c>
      <c r="AD350" s="34">
        <f t="shared" si="157"/>
        <v>52902</v>
      </c>
      <c r="AE350" s="141" t="e">
        <f t="shared" si="150"/>
        <v>#VALUE!</v>
      </c>
      <c r="AF350" s="259" t="e">
        <f t="shared" si="151"/>
        <v>#VALUE!</v>
      </c>
      <c r="AG350" s="274" t="e">
        <f t="shared" si="152"/>
        <v>#VALUE!</v>
      </c>
      <c r="AH350" s="275" t="e">
        <f t="shared" si="153"/>
        <v>#VALUE!</v>
      </c>
    </row>
    <row r="351" spans="1:34" x14ac:dyDescent="0.45">
      <c r="A351" s="33">
        <v>219</v>
      </c>
      <c r="B351" s="34">
        <f t="shared" si="154"/>
        <v>52932</v>
      </c>
      <c r="C351" s="258" t="e">
        <f t="shared" si="134"/>
        <v>#NUM!</v>
      </c>
      <c r="D351" s="259" t="e">
        <f t="shared" si="135"/>
        <v>#NUM!</v>
      </c>
      <c r="E351" s="260" t="e">
        <f t="shared" si="136"/>
        <v>#NUM!</v>
      </c>
      <c r="F351" s="261" t="e">
        <f t="shared" si="137"/>
        <v>#NUM!</v>
      </c>
      <c r="H351" s="33">
        <v>219</v>
      </c>
      <c r="I351" s="34">
        <f t="shared" si="155"/>
        <v>52932</v>
      </c>
      <c r="J351" s="258" t="e">
        <f t="shared" si="138"/>
        <v>#NUM!</v>
      </c>
      <c r="K351" s="259" t="e">
        <f t="shared" si="139"/>
        <v>#NUM!</v>
      </c>
      <c r="L351" s="269" t="e">
        <f t="shared" si="140"/>
        <v>#NUM!</v>
      </c>
      <c r="M351" s="261" t="e">
        <f t="shared" si="141"/>
        <v>#NUM!</v>
      </c>
      <c r="N351" s="9"/>
      <c r="O351" s="33">
        <v>219</v>
      </c>
      <c r="P351" s="34">
        <f t="shared" si="156"/>
        <v>52932</v>
      </c>
      <c r="Q351" s="258" t="e">
        <f t="shared" si="142"/>
        <v>#NUM!</v>
      </c>
      <c r="R351" s="259" t="e">
        <f t="shared" si="143"/>
        <v>#NUM!</v>
      </c>
      <c r="S351" s="269" t="e">
        <f t="shared" si="144"/>
        <v>#NUM!</v>
      </c>
      <c r="T351" s="261" t="e">
        <f t="shared" si="145"/>
        <v>#NUM!</v>
      </c>
      <c r="V351" s="33">
        <v>219</v>
      </c>
      <c r="W351" s="34">
        <v>51987</v>
      </c>
      <c r="X351" s="258" t="e">
        <f t="shared" si="146"/>
        <v>#NUM!</v>
      </c>
      <c r="Y351" s="259" t="e">
        <f t="shared" si="147"/>
        <v>#NUM!</v>
      </c>
      <c r="Z351" s="269" t="e">
        <f t="shared" si="148"/>
        <v>#NUM!</v>
      </c>
      <c r="AA351" s="261" t="e">
        <f t="shared" si="149"/>
        <v>#NUM!</v>
      </c>
      <c r="AC351" s="33">
        <v>219</v>
      </c>
      <c r="AD351" s="34">
        <f t="shared" si="157"/>
        <v>52932</v>
      </c>
      <c r="AE351" s="141" t="e">
        <f t="shared" si="150"/>
        <v>#VALUE!</v>
      </c>
      <c r="AF351" s="259" t="e">
        <f t="shared" si="151"/>
        <v>#VALUE!</v>
      </c>
      <c r="AG351" s="274" t="e">
        <f t="shared" si="152"/>
        <v>#VALUE!</v>
      </c>
      <c r="AH351" s="275" t="e">
        <f t="shared" si="153"/>
        <v>#VALUE!</v>
      </c>
    </row>
    <row r="352" spans="1:34" x14ac:dyDescent="0.45">
      <c r="A352" s="33">
        <v>220</v>
      </c>
      <c r="B352" s="34">
        <f t="shared" si="154"/>
        <v>52963</v>
      </c>
      <c r="C352" s="258" t="e">
        <f t="shared" si="134"/>
        <v>#NUM!</v>
      </c>
      <c r="D352" s="259" t="e">
        <f t="shared" si="135"/>
        <v>#NUM!</v>
      </c>
      <c r="E352" s="260" t="e">
        <f t="shared" si="136"/>
        <v>#NUM!</v>
      </c>
      <c r="F352" s="261" t="e">
        <f t="shared" si="137"/>
        <v>#NUM!</v>
      </c>
      <c r="H352" s="33">
        <v>220</v>
      </c>
      <c r="I352" s="34">
        <f t="shared" si="155"/>
        <v>52963</v>
      </c>
      <c r="J352" s="258" t="e">
        <f t="shared" si="138"/>
        <v>#NUM!</v>
      </c>
      <c r="K352" s="259" t="e">
        <f t="shared" si="139"/>
        <v>#NUM!</v>
      </c>
      <c r="L352" s="269" t="e">
        <f t="shared" si="140"/>
        <v>#NUM!</v>
      </c>
      <c r="M352" s="261" t="e">
        <f t="shared" si="141"/>
        <v>#NUM!</v>
      </c>
      <c r="N352" s="9"/>
      <c r="O352" s="33">
        <v>220</v>
      </c>
      <c r="P352" s="34">
        <f t="shared" si="156"/>
        <v>52963</v>
      </c>
      <c r="Q352" s="258" t="e">
        <f t="shared" si="142"/>
        <v>#NUM!</v>
      </c>
      <c r="R352" s="259" t="e">
        <f t="shared" si="143"/>
        <v>#NUM!</v>
      </c>
      <c r="S352" s="269" t="e">
        <f t="shared" si="144"/>
        <v>#NUM!</v>
      </c>
      <c r="T352" s="261" t="e">
        <f t="shared" si="145"/>
        <v>#NUM!</v>
      </c>
      <c r="V352" s="33">
        <v>220</v>
      </c>
      <c r="W352" s="34">
        <v>52018</v>
      </c>
      <c r="X352" s="258" t="e">
        <f t="shared" si="146"/>
        <v>#NUM!</v>
      </c>
      <c r="Y352" s="259" t="e">
        <f t="shared" si="147"/>
        <v>#NUM!</v>
      </c>
      <c r="Z352" s="269" t="e">
        <f t="shared" si="148"/>
        <v>#NUM!</v>
      </c>
      <c r="AA352" s="261" t="e">
        <f t="shared" si="149"/>
        <v>#NUM!</v>
      </c>
      <c r="AC352" s="33">
        <v>220</v>
      </c>
      <c r="AD352" s="34">
        <f t="shared" si="157"/>
        <v>52963</v>
      </c>
      <c r="AE352" s="141" t="e">
        <f t="shared" si="150"/>
        <v>#VALUE!</v>
      </c>
      <c r="AF352" s="259" t="e">
        <f t="shared" si="151"/>
        <v>#VALUE!</v>
      </c>
      <c r="AG352" s="274" t="e">
        <f t="shared" si="152"/>
        <v>#VALUE!</v>
      </c>
      <c r="AH352" s="275" t="e">
        <f t="shared" si="153"/>
        <v>#VALUE!</v>
      </c>
    </row>
    <row r="353" spans="1:34" x14ac:dyDescent="0.45">
      <c r="A353" s="33">
        <v>221</v>
      </c>
      <c r="B353" s="34">
        <f t="shared" si="154"/>
        <v>52994</v>
      </c>
      <c r="C353" s="258" t="e">
        <f t="shared" si="134"/>
        <v>#NUM!</v>
      </c>
      <c r="D353" s="259" t="e">
        <f t="shared" si="135"/>
        <v>#NUM!</v>
      </c>
      <c r="E353" s="260" t="e">
        <f t="shared" si="136"/>
        <v>#NUM!</v>
      </c>
      <c r="F353" s="261" t="e">
        <f t="shared" si="137"/>
        <v>#NUM!</v>
      </c>
      <c r="H353" s="33">
        <v>221</v>
      </c>
      <c r="I353" s="34">
        <f t="shared" si="155"/>
        <v>52994</v>
      </c>
      <c r="J353" s="258" t="e">
        <f t="shared" si="138"/>
        <v>#NUM!</v>
      </c>
      <c r="K353" s="259" t="e">
        <f t="shared" si="139"/>
        <v>#NUM!</v>
      </c>
      <c r="L353" s="269" t="e">
        <f t="shared" si="140"/>
        <v>#NUM!</v>
      </c>
      <c r="M353" s="261" t="e">
        <f t="shared" si="141"/>
        <v>#NUM!</v>
      </c>
      <c r="N353" s="9"/>
      <c r="O353" s="33">
        <v>221</v>
      </c>
      <c r="P353" s="34">
        <f t="shared" si="156"/>
        <v>52994</v>
      </c>
      <c r="Q353" s="258" t="e">
        <f t="shared" si="142"/>
        <v>#NUM!</v>
      </c>
      <c r="R353" s="259" t="e">
        <f t="shared" si="143"/>
        <v>#NUM!</v>
      </c>
      <c r="S353" s="269" t="e">
        <f t="shared" si="144"/>
        <v>#NUM!</v>
      </c>
      <c r="T353" s="261" t="e">
        <f t="shared" si="145"/>
        <v>#NUM!</v>
      </c>
      <c r="V353" s="33">
        <v>221</v>
      </c>
      <c r="W353" s="34">
        <v>52048</v>
      </c>
      <c r="X353" s="258" t="e">
        <f t="shared" si="146"/>
        <v>#NUM!</v>
      </c>
      <c r="Y353" s="259" t="e">
        <f t="shared" si="147"/>
        <v>#NUM!</v>
      </c>
      <c r="Z353" s="269" t="e">
        <f t="shared" si="148"/>
        <v>#NUM!</v>
      </c>
      <c r="AA353" s="261" t="e">
        <f t="shared" si="149"/>
        <v>#NUM!</v>
      </c>
      <c r="AC353" s="33">
        <v>221</v>
      </c>
      <c r="AD353" s="34">
        <f t="shared" si="157"/>
        <v>52994</v>
      </c>
      <c r="AE353" s="141" t="e">
        <f t="shared" si="150"/>
        <v>#VALUE!</v>
      </c>
      <c r="AF353" s="259" t="e">
        <f t="shared" si="151"/>
        <v>#VALUE!</v>
      </c>
      <c r="AG353" s="274" t="e">
        <f t="shared" si="152"/>
        <v>#VALUE!</v>
      </c>
      <c r="AH353" s="275" t="e">
        <f t="shared" si="153"/>
        <v>#VALUE!</v>
      </c>
    </row>
    <row r="354" spans="1:34" x14ac:dyDescent="0.45">
      <c r="A354" s="33">
        <v>222</v>
      </c>
      <c r="B354" s="34">
        <f t="shared" si="154"/>
        <v>53022</v>
      </c>
      <c r="C354" s="258" t="e">
        <f t="shared" si="134"/>
        <v>#NUM!</v>
      </c>
      <c r="D354" s="259" t="e">
        <f t="shared" si="135"/>
        <v>#NUM!</v>
      </c>
      <c r="E354" s="260" t="e">
        <f t="shared" si="136"/>
        <v>#NUM!</v>
      </c>
      <c r="F354" s="261" t="e">
        <f t="shared" si="137"/>
        <v>#NUM!</v>
      </c>
      <c r="H354" s="33">
        <v>222</v>
      </c>
      <c r="I354" s="34">
        <f t="shared" si="155"/>
        <v>53022</v>
      </c>
      <c r="J354" s="258" t="e">
        <f t="shared" si="138"/>
        <v>#NUM!</v>
      </c>
      <c r="K354" s="259" t="e">
        <f t="shared" si="139"/>
        <v>#NUM!</v>
      </c>
      <c r="L354" s="269" t="e">
        <f t="shared" si="140"/>
        <v>#NUM!</v>
      </c>
      <c r="M354" s="261" t="e">
        <f t="shared" si="141"/>
        <v>#NUM!</v>
      </c>
      <c r="N354" s="9"/>
      <c r="O354" s="33">
        <v>222</v>
      </c>
      <c r="P354" s="34">
        <f t="shared" si="156"/>
        <v>53022</v>
      </c>
      <c r="Q354" s="258" t="e">
        <f t="shared" si="142"/>
        <v>#NUM!</v>
      </c>
      <c r="R354" s="259" t="e">
        <f t="shared" si="143"/>
        <v>#NUM!</v>
      </c>
      <c r="S354" s="269" t="e">
        <f t="shared" si="144"/>
        <v>#NUM!</v>
      </c>
      <c r="T354" s="261" t="e">
        <f t="shared" si="145"/>
        <v>#NUM!</v>
      </c>
      <c r="V354" s="33">
        <v>222</v>
      </c>
      <c r="W354" s="34">
        <v>52079</v>
      </c>
      <c r="X354" s="258" t="e">
        <f t="shared" si="146"/>
        <v>#NUM!</v>
      </c>
      <c r="Y354" s="259" t="e">
        <f t="shared" si="147"/>
        <v>#NUM!</v>
      </c>
      <c r="Z354" s="269" t="e">
        <f t="shared" si="148"/>
        <v>#NUM!</v>
      </c>
      <c r="AA354" s="261" t="e">
        <f t="shared" si="149"/>
        <v>#NUM!</v>
      </c>
      <c r="AC354" s="33">
        <v>222</v>
      </c>
      <c r="AD354" s="34">
        <f t="shared" si="157"/>
        <v>53022</v>
      </c>
      <c r="AE354" s="141" t="e">
        <f t="shared" si="150"/>
        <v>#VALUE!</v>
      </c>
      <c r="AF354" s="259" t="e">
        <f t="shared" si="151"/>
        <v>#VALUE!</v>
      </c>
      <c r="AG354" s="274" t="e">
        <f t="shared" si="152"/>
        <v>#VALUE!</v>
      </c>
      <c r="AH354" s="275" t="e">
        <f t="shared" si="153"/>
        <v>#VALUE!</v>
      </c>
    </row>
    <row r="355" spans="1:34" x14ac:dyDescent="0.45">
      <c r="A355" s="33">
        <v>223</v>
      </c>
      <c r="B355" s="34">
        <f t="shared" si="154"/>
        <v>53053</v>
      </c>
      <c r="C355" s="258" t="e">
        <f t="shared" si="134"/>
        <v>#NUM!</v>
      </c>
      <c r="D355" s="259" t="e">
        <f t="shared" si="135"/>
        <v>#NUM!</v>
      </c>
      <c r="E355" s="260" t="e">
        <f t="shared" si="136"/>
        <v>#NUM!</v>
      </c>
      <c r="F355" s="261" t="e">
        <f t="shared" si="137"/>
        <v>#NUM!</v>
      </c>
      <c r="H355" s="33">
        <v>223</v>
      </c>
      <c r="I355" s="34">
        <f t="shared" si="155"/>
        <v>53053</v>
      </c>
      <c r="J355" s="258" t="e">
        <f t="shared" si="138"/>
        <v>#NUM!</v>
      </c>
      <c r="K355" s="259" t="e">
        <f t="shared" si="139"/>
        <v>#NUM!</v>
      </c>
      <c r="L355" s="269" t="e">
        <f t="shared" si="140"/>
        <v>#NUM!</v>
      </c>
      <c r="M355" s="261" t="e">
        <f t="shared" si="141"/>
        <v>#NUM!</v>
      </c>
      <c r="N355" s="9"/>
      <c r="O355" s="33">
        <v>223</v>
      </c>
      <c r="P355" s="34">
        <f t="shared" si="156"/>
        <v>53053</v>
      </c>
      <c r="Q355" s="258" t="e">
        <f t="shared" si="142"/>
        <v>#NUM!</v>
      </c>
      <c r="R355" s="259" t="e">
        <f t="shared" si="143"/>
        <v>#NUM!</v>
      </c>
      <c r="S355" s="269" t="e">
        <f t="shared" si="144"/>
        <v>#NUM!</v>
      </c>
      <c r="T355" s="261" t="e">
        <f t="shared" si="145"/>
        <v>#NUM!</v>
      </c>
      <c r="V355" s="33">
        <v>223</v>
      </c>
      <c r="W355" s="34">
        <v>52110</v>
      </c>
      <c r="X355" s="258" t="e">
        <f t="shared" si="146"/>
        <v>#NUM!</v>
      </c>
      <c r="Y355" s="259" t="e">
        <f t="shared" si="147"/>
        <v>#NUM!</v>
      </c>
      <c r="Z355" s="269" t="e">
        <f t="shared" si="148"/>
        <v>#NUM!</v>
      </c>
      <c r="AA355" s="261" t="e">
        <f t="shared" si="149"/>
        <v>#NUM!</v>
      </c>
      <c r="AC355" s="33">
        <v>223</v>
      </c>
      <c r="AD355" s="34">
        <f t="shared" si="157"/>
        <v>53053</v>
      </c>
      <c r="AE355" s="141" t="e">
        <f t="shared" si="150"/>
        <v>#VALUE!</v>
      </c>
      <c r="AF355" s="259" t="e">
        <f t="shared" si="151"/>
        <v>#VALUE!</v>
      </c>
      <c r="AG355" s="274" t="e">
        <f t="shared" si="152"/>
        <v>#VALUE!</v>
      </c>
      <c r="AH355" s="275" t="e">
        <f t="shared" si="153"/>
        <v>#VALUE!</v>
      </c>
    </row>
    <row r="356" spans="1:34" x14ac:dyDescent="0.45">
      <c r="A356" s="33">
        <v>224</v>
      </c>
      <c r="B356" s="34">
        <f t="shared" si="154"/>
        <v>53083</v>
      </c>
      <c r="C356" s="258" t="e">
        <f t="shared" si="134"/>
        <v>#NUM!</v>
      </c>
      <c r="D356" s="259" t="e">
        <f t="shared" si="135"/>
        <v>#NUM!</v>
      </c>
      <c r="E356" s="260" t="e">
        <f t="shared" si="136"/>
        <v>#NUM!</v>
      </c>
      <c r="F356" s="261" t="e">
        <f t="shared" si="137"/>
        <v>#NUM!</v>
      </c>
      <c r="H356" s="33">
        <v>224</v>
      </c>
      <c r="I356" s="34">
        <f t="shared" si="155"/>
        <v>53083</v>
      </c>
      <c r="J356" s="258" t="e">
        <f t="shared" si="138"/>
        <v>#NUM!</v>
      </c>
      <c r="K356" s="259" t="e">
        <f t="shared" si="139"/>
        <v>#NUM!</v>
      </c>
      <c r="L356" s="269" t="e">
        <f t="shared" si="140"/>
        <v>#NUM!</v>
      </c>
      <c r="M356" s="261" t="e">
        <f t="shared" si="141"/>
        <v>#NUM!</v>
      </c>
      <c r="N356" s="9"/>
      <c r="O356" s="33">
        <v>224</v>
      </c>
      <c r="P356" s="34">
        <f t="shared" si="156"/>
        <v>53083</v>
      </c>
      <c r="Q356" s="258" t="e">
        <f t="shared" si="142"/>
        <v>#NUM!</v>
      </c>
      <c r="R356" s="259" t="e">
        <f t="shared" si="143"/>
        <v>#NUM!</v>
      </c>
      <c r="S356" s="269" t="e">
        <f t="shared" si="144"/>
        <v>#NUM!</v>
      </c>
      <c r="T356" s="261" t="e">
        <f t="shared" si="145"/>
        <v>#NUM!</v>
      </c>
      <c r="V356" s="33">
        <v>224</v>
      </c>
      <c r="W356" s="34">
        <v>52140</v>
      </c>
      <c r="X356" s="258" t="e">
        <f t="shared" si="146"/>
        <v>#NUM!</v>
      </c>
      <c r="Y356" s="259" t="e">
        <f t="shared" si="147"/>
        <v>#NUM!</v>
      </c>
      <c r="Z356" s="269" t="e">
        <f t="shared" si="148"/>
        <v>#NUM!</v>
      </c>
      <c r="AA356" s="261" t="e">
        <f t="shared" si="149"/>
        <v>#NUM!</v>
      </c>
      <c r="AC356" s="33">
        <v>224</v>
      </c>
      <c r="AD356" s="34">
        <f t="shared" si="157"/>
        <v>53083</v>
      </c>
      <c r="AE356" s="141" t="e">
        <f t="shared" si="150"/>
        <v>#VALUE!</v>
      </c>
      <c r="AF356" s="259" t="e">
        <f t="shared" si="151"/>
        <v>#VALUE!</v>
      </c>
      <c r="AG356" s="274" t="e">
        <f t="shared" si="152"/>
        <v>#VALUE!</v>
      </c>
      <c r="AH356" s="275" t="e">
        <f t="shared" si="153"/>
        <v>#VALUE!</v>
      </c>
    </row>
    <row r="357" spans="1:34" x14ac:dyDescent="0.45">
      <c r="A357" s="33">
        <v>225</v>
      </c>
      <c r="B357" s="34">
        <f t="shared" si="154"/>
        <v>53114</v>
      </c>
      <c r="C357" s="258" t="e">
        <f t="shared" si="134"/>
        <v>#NUM!</v>
      </c>
      <c r="D357" s="259" t="e">
        <f t="shared" si="135"/>
        <v>#NUM!</v>
      </c>
      <c r="E357" s="260" t="e">
        <f t="shared" si="136"/>
        <v>#NUM!</v>
      </c>
      <c r="F357" s="261" t="e">
        <f t="shared" si="137"/>
        <v>#NUM!</v>
      </c>
      <c r="H357" s="33">
        <v>225</v>
      </c>
      <c r="I357" s="34">
        <f t="shared" si="155"/>
        <v>53114</v>
      </c>
      <c r="J357" s="258" t="e">
        <f t="shared" si="138"/>
        <v>#NUM!</v>
      </c>
      <c r="K357" s="259" t="e">
        <f t="shared" si="139"/>
        <v>#NUM!</v>
      </c>
      <c r="L357" s="269" t="e">
        <f t="shared" si="140"/>
        <v>#NUM!</v>
      </c>
      <c r="M357" s="261" t="e">
        <f t="shared" si="141"/>
        <v>#NUM!</v>
      </c>
      <c r="N357" s="9"/>
      <c r="O357" s="33">
        <v>225</v>
      </c>
      <c r="P357" s="34">
        <f t="shared" si="156"/>
        <v>53114</v>
      </c>
      <c r="Q357" s="258" t="e">
        <f t="shared" si="142"/>
        <v>#NUM!</v>
      </c>
      <c r="R357" s="259" t="e">
        <f t="shared" si="143"/>
        <v>#NUM!</v>
      </c>
      <c r="S357" s="269" t="e">
        <f t="shared" si="144"/>
        <v>#NUM!</v>
      </c>
      <c r="T357" s="261" t="e">
        <f t="shared" si="145"/>
        <v>#NUM!</v>
      </c>
      <c r="V357" s="33">
        <v>225</v>
      </c>
      <c r="W357" s="34">
        <v>52171</v>
      </c>
      <c r="X357" s="258" t="e">
        <f t="shared" si="146"/>
        <v>#NUM!</v>
      </c>
      <c r="Y357" s="259" t="e">
        <f t="shared" si="147"/>
        <v>#NUM!</v>
      </c>
      <c r="Z357" s="269" t="e">
        <f t="shared" si="148"/>
        <v>#NUM!</v>
      </c>
      <c r="AA357" s="261" t="e">
        <f t="shared" si="149"/>
        <v>#NUM!</v>
      </c>
      <c r="AC357" s="33">
        <v>225</v>
      </c>
      <c r="AD357" s="34">
        <f t="shared" si="157"/>
        <v>53114</v>
      </c>
      <c r="AE357" s="141" t="e">
        <f t="shared" si="150"/>
        <v>#VALUE!</v>
      </c>
      <c r="AF357" s="259" t="e">
        <f t="shared" si="151"/>
        <v>#VALUE!</v>
      </c>
      <c r="AG357" s="274" t="e">
        <f t="shared" si="152"/>
        <v>#VALUE!</v>
      </c>
      <c r="AH357" s="275" t="e">
        <f t="shared" si="153"/>
        <v>#VALUE!</v>
      </c>
    </row>
    <row r="358" spans="1:34" x14ac:dyDescent="0.45">
      <c r="A358" s="33">
        <v>226</v>
      </c>
      <c r="B358" s="34">
        <f t="shared" si="154"/>
        <v>53144</v>
      </c>
      <c r="C358" s="258" t="e">
        <f t="shared" si="134"/>
        <v>#NUM!</v>
      </c>
      <c r="D358" s="259" t="e">
        <f t="shared" si="135"/>
        <v>#NUM!</v>
      </c>
      <c r="E358" s="260" t="e">
        <f t="shared" si="136"/>
        <v>#NUM!</v>
      </c>
      <c r="F358" s="261" t="e">
        <f t="shared" si="137"/>
        <v>#NUM!</v>
      </c>
      <c r="H358" s="33">
        <v>226</v>
      </c>
      <c r="I358" s="34">
        <f t="shared" si="155"/>
        <v>53144</v>
      </c>
      <c r="J358" s="258" t="e">
        <f t="shared" si="138"/>
        <v>#NUM!</v>
      </c>
      <c r="K358" s="259" t="e">
        <f t="shared" si="139"/>
        <v>#NUM!</v>
      </c>
      <c r="L358" s="269" t="e">
        <f t="shared" si="140"/>
        <v>#NUM!</v>
      </c>
      <c r="M358" s="261" t="e">
        <f t="shared" si="141"/>
        <v>#NUM!</v>
      </c>
      <c r="N358" s="9"/>
      <c r="O358" s="33">
        <v>226</v>
      </c>
      <c r="P358" s="34">
        <f t="shared" si="156"/>
        <v>53144</v>
      </c>
      <c r="Q358" s="258" t="e">
        <f t="shared" si="142"/>
        <v>#NUM!</v>
      </c>
      <c r="R358" s="259" t="e">
        <f t="shared" si="143"/>
        <v>#NUM!</v>
      </c>
      <c r="S358" s="269" t="e">
        <f t="shared" si="144"/>
        <v>#NUM!</v>
      </c>
      <c r="T358" s="261" t="e">
        <f t="shared" si="145"/>
        <v>#NUM!</v>
      </c>
      <c r="V358" s="33">
        <v>226</v>
      </c>
      <c r="W358" s="34">
        <v>52201</v>
      </c>
      <c r="X358" s="258" t="e">
        <f t="shared" si="146"/>
        <v>#NUM!</v>
      </c>
      <c r="Y358" s="259" t="e">
        <f t="shared" si="147"/>
        <v>#NUM!</v>
      </c>
      <c r="Z358" s="269" t="e">
        <f t="shared" si="148"/>
        <v>#NUM!</v>
      </c>
      <c r="AA358" s="261" t="e">
        <f t="shared" si="149"/>
        <v>#NUM!</v>
      </c>
      <c r="AC358" s="33">
        <v>226</v>
      </c>
      <c r="AD358" s="34">
        <f t="shared" si="157"/>
        <v>53144</v>
      </c>
      <c r="AE358" s="141" t="e">
        <f t="shared" si="150"/>
        <v>#VALUE!</v>
      </c>
      <c r="AF358" s="259" t="e">
        <f t="shared" si="151"/>
        <v>#VALUE!</v>
      </c>
      <c r="AG358" s="274" t="e">
        <f t="shared" si="152"/>
        <v>#VALUE!</v>
      </c>
      <c r="AH358" s="275" t="e">
        <f t="shared" si="153"/>
        <v>#VALUE!</v>
      </c>
    </row>
    <row r="359" spans="1:34" x14ac:dyDescent="0.45">
      <c r="A359" s="33">
        <v>227</v>
      </c>
      <c r="B359" s="34">
        <f t="shared" si="154"/>
        <v>53175</v>
      </c>
      <c r="C359" s="258" t="e">
        <f t="shared" si="134"/>
        <v>#NUM!</v>
      </c>
      <c r="D359" s="259" t="e">
        <f t="shared" si="135"/>
        <v>#NUM!</v>
      </c>
      <c r="E359" s="260" t="e">
        <f t="shared" si="136"/>
        <v>#NUM!</v>
      </c>
      <c r="F359" s="261" t="e">
        <f t="shared" si="137"/>
        <v>#NUM!</v>
      </c>
      <c r="H359" s="33">
        <v>227</v>
      </c>
      <c r="I359" s="34">
        <f t="shared" si="155"/>
        <v>53175</v>
      </c>
      <c r="J359" s="258" t="e">
        <f t="shared" si="138"/>
        <v>#NUM!</v>
      </c>
      <c r="K359" s="259" t="e">
        <f t="shared" si="139"/>
        <v>#NUM!</v>
      </c>
      <c r="L359" s="269" t="e">
        <f t="shared" si="140"/>
        <v>#NUM!</v>
      </c>
      <c r="M359" s="261" t="e">
        <f t="shared" si="141"/>
        <v>#NUM!</v>
      </c>
      <c r="N359" s="9"/>
      <c r="O359" s="33">
        <v>227</v>
      </c>
      <c r="P359" s="34">
        <f t="shared" si="156"/>
        <v>53175</v>
      </c>
      <c r="Q359" s="258" t="e">
        <f t="shared" si="142"/>
        <v>#NUM!</v>
      </c>
      <c r="R359" s="259" t="e">
        <f t="shared" si="143"/>
        <v>#NUM!</v>
      </c>
      <c r="S359" s="269" t="e">
        <f t="shared" si="144"/>
        <v>#NUM!</v>
      </c>
      <c r="T359" s="261" t="e">
        <f t="shared" si="145"/>
        <v>#NUM!</v>
      </c>
      <c r="V359" s="33">
        <v>227</v>
      </c>
      <c r="W359" s="34">
        <v>52232</v>
      </c>
      <c r="X359" s="258" t="e">
        <f t="shared" si="146"/>
        <v>#NUM!</v>
      </c>
      <c r="Y359" s="259" t="e">
        <f t="shared" si="147"/>
        <v>#NUM!</v>
      </c>
      <c r="Z359" s="269" t="e">
        <f t="shared" si="148"/>
        <v>#NUM!</v>
      </c>
      <c r="AA359" s="261" t="e">
        <f t="shared" si="149"/>
        <v>#NUM!</v>
      </c>
      <c r="AC359" s="33">
        <v>227</v>
      </c>
      <c r="AD359" s="34">
        <f t="shared" si="157"/>
        <v>53175</v>
      </c>
      <c r="AE359" s="141" t="e">
        <f t="shared" si="150"/>
        <v>#VALUE!</v>
      </c>
      <c r="AF359" s="259" t="e">
        <f t="shared" si="151"/>
        <v>#VALUE!</v>
      </c>
      <c r="AG359" s="274" t="e">
        <f t="shared" si="152"/>
        <v>#VALUE!</v>
      </c>
      <c r="AH359" s="275" t="e">
        <f t="shared" si="153"/>
        <v>#VALUE!</v>
      </c>
    </row>
    <row r="360" spans="1:34" ht="14.65" thickBot="1" x14ac:dyDescent="0.5">
      <c r="A360" s="40">
        <v>228</v>
      </c>
      <c r="B360" s="267">
        <f t="shared" si="154"/>
        <v>53206</v>
      </c>
      <c r="C360" s="262" t="e">
        <f t="shared" si="134"/>
        <v>#NUM!</v>
      </c>
      <c r="D360" s="263" t="e">
        <f t="shared" si="135"/>
        <v>#NUM!</v>
      </c>
      <c r="E360" s="264" t="e">
        <f t="shared" si="136"/>
        <v>#NUM!</v>
      </c>
      <c r="F360" s="265" t="e">
        <f t="shared" si="137"/>
        <v>#NUM!</v>
      </c>
      <c r="H360" s="40">
        <v>228</v>
      </c>
      <c r="I360" s="41">
        <f t="shared" si="155"/>
        <v>53206</v>
      </c>
      <c r="J360" s="262" t="e">
        <f t="shared" si="138"/>
        <v>#NUM!</v>
      </c>
      <c r="K360" s="263" t="e">
        <f t="shared" si="139"/>
        <v>#NUM!</v>
      </c>
      <c r="L360" s="270" t="e">
        <f t="shared" si="140"/>
        <v>#NUM!</v>
      </c>
      <c r="M360" s="265" t="e">
        <f t="shared" si="141"/>
        <v>#NUM!</v>
      </c>
      <c r="N360" s="9"/>
      <c r="O360" s="40">
        <v>228</v>
      </c>
      <c r="P360" s="41">
        <f t="shared" si="156"/>
        <v>53206</v>
      </c>
      <c r="Q360" s="262" t="e">
        <f t="shared" si="142"/>
        <v>#NUM!</v>
      </c>
      <c r="R360" s="263" t="e">
        <f t="shared" si="143"/>
        <v>#NUM!</v>
      </c>
      <c r="S360" s="270" t="e">
        <f t="shared" si="144"/>
        <v>#NUM!</v>
      </c>
      <c r="T360" s="265" t="e">
        <f t="shared" si="145"/>
        <v>#NUM!</v>
      </c>
      <c r="V360" s="40">
        <v>228</v>
      </c>
      <c r="W360" s="41">
        <v>52263</v>
      </c>
      <c r="X360" s="262" t="e">
        <f t="shared" si="146"/>
        <v>#NUM!</v>
      </c>
      <c r="Y360" s="263" t="e">
        <f t="shared" si="147"/>
        <v>#NUM!</v>
      </c>
      <c r="Z360" s="270" t="e">
        <f t="shared" si="148"/>
        <v>#NUM!</v>
      </c>
      <c r="AA360" s="265" t="e">
        <f t="shared" si="149"/>
        <v>#NUM!</v>
      </c>
      <c r="AC360" s="40">
        <v>228</v>
      </c>
      <c r="AD360" s="41">
        <f t="shared" si="157"/>
        <v>53206</v>
      </c>
      <c r="AE360" s="145" t="e">
        <f t="shared" si="150"/>
        <v>#VALUE!</v>
      </c>
      <c r="AF360" s="263" t="e">
        <f t="shared" si="151"/>
        <v>#VALUE!</v>
      </c>
      <c r="AG360" s="276" t="e">
        <f t="shared" si="152"/>
        <v>#VALUE!</v>
      </c>
      <c r="AH360" s="277" t="e">
        <f t="shared" si="153"/>
        <v>#VALUE!</v>
      </c>
    </row>
    <row r="361" spans="1:34" x14ac:dyDescent="0.45">
      <c r="A361" s="26">
        <v>229</v>
      </c>
      <c r="B361" s="52">
        <f t="shared" si="154"/>
        <v>53236</v>
      </c>
      <c r="C361" s="254" t="e">
        <f t="shared" si="134"/>
        <v>#NUM!</v>
      </c>
      <c r="D361" s="255" t="e">
        <f t="shared" si="135"/>
        <v>#NUM!</v>
      </c>
      <c r="E361" s="256" t="e">
        <f t="shared" si="136"/>
        <v>#NUM!</v>
      </c>
      <c r="F361" s="257" t="e">
        <f t="shared" si="137"/>
        <v>#NUM!</v>
      </c>
      <c r="H361" s="26">
        <v>229</v>
      </c>
      <c r="I361" s="27">
        <f t="shared" si="155"/>
        <v>53236</v>
      </c>
      <c r="J361" s="254" t="e">
        <f t="shared" si="138"/>
        <v>#NUM!</v>
      </c>
      <c r="K361" s="255" t="e">
        <f t="shared" si="139"/>
        <v>#NUM!</v>
      </c>
      <c r="L361" s="268" t="e">
        <f t="shared" si="140"/>
        <v>#NUM!</v>
      </c>
      <c r="M361" s="257" t="e">
        <f t="shared" si="141"/>
        <v>#NUM!</v>
      </c>
      <c r="N361" s="9"/>
      <c r="O361" s="26">
        <v>229</v>
      </c>
      <c r="P361" s="27">
        <f t="shared" si="156"/>
        <v>53236</v>
      </c>
      <c r="Q361" s="254" t="e">
        <f t="shared" si="142"/>
        <v>#NUM!</v>
      </c>
      <c r="R361" s="255" t="e">
        <f t="shared" si="143"/>
        <v>#NUM!</v>
      </c>
      <c r="S361" s="268" t="e">
        <f t="shared" si="144"/>
        <v>#NUM!</v>
      </c>
      <c r="T361" s="257" t="e">
        <f t="shared" si="145"/>
        <v>#NUM!</v>
      </c>
      <c r="V361" s="26">
        <v>229</v>
      </c>
      <c r="W361" s="27">
        <v>52291</v>
      </c>
      <c r="X361" s="254" t="e">
        <f t="shared" si="146"/>
        <v>#NUM!</v>
      </c>
      <c r="Y361" s="255" t="e">
        <f t="shared" si="147"/>
        <v>#NUM!</v>
      </c>
      <c r="Z361" s="268" t="e">
        <f t="shared" si="148"/>
        <v>#NUM!</v>
      </c>
      <c r="AA361" s="257" t="e">
        <f t="shared" si="149"/>
        <v>#NUM!</v>
      </c>
      <c r="AC361" s="26">
        <v>229</v>
      </c>
      <c r="AD361" s="27">
        <f t="shared" si="157"/>
        <v>53236</v>
      </c>
      <c r="AE361" s="137" t="e">
        <f t="shared" si="150"/>
        <v>#VALUE!</v>
      </c>
      <c r="AF361" s="255" t="e">
        <f t="shared" si="151"/>
        <v>#VALUE!</v>
      </c>
      <c r="AG361" s="272" t="e">
        <f t="shared" si="152"/>
        <v>#VALUE!</v>
      </c>
      <c r="AH361" s="273" t="e">
        <f t="shared" si="153"/>
        <v>#VALUE!</v>
      </c>
    </row>
    <row r="362" spans="1:34" x14ac:dyDescent="0.45">
      <c r="A362" s="33">
        <v>230</v>
      </c>
      <c r="B362" s="34">
        <f t="shared" si="154"/>
        <v>53267</v>
      </c>
      <c r="C362" s="258" t="e">
        <f t="shared" si="134"/>
        <v>#NUM!</v>
      </c>
      <c r="D362" s="259" t="e">
        <f t="shared" si="135"/>
        <v>#NUM!</v>
      </c>
      <c r="E362" s="260" t="e">
        <f t="shared" si="136"/>
        <v>#NUM!</v>
      </c>
      <c r="F362" s="261" t="e">
        <f t="shared" si="137"/>
        <v>#NUM!</v>
      </c>
      <c r="H362" s="33">
        <v>230</v>
      </c>
      <c r="I362" s="34">
        <f t="shared" si="155"/>
        <v>53267</v>
      </c>
      <c r="J362" s="258" t="e">
        <f t="shared" si="138"/>
        <v>#NUM!</v>
      </c>
      <c r="K362" s="259" t="e">
        <f t="shared" si="139"/>
        <v>#NUM!</v>
      </c>
      <c r="L362" s="269" t="e">
        <f t="shared" si="140"/>
        <v>#NUM!</v>
      </c>
      <c r="M362" s="261" t="e">
        <f t="shared" si="141"/>
        <v>#NUM!</v>
      </c>
      <c r="N362" s="9"/>
      <c r="O362" s="33">
        <v>230</v>
      </c>
      <c r="P362" s="34">
        <f t="shared" si="156"/>
        <v>53267</v>
      </c>
      <c r="Q362" s="258" t="e">
        <f t="shared" si="142"/>
        <v>#NUM!</v>
      </c>
      <c r="R362" s="259" t="e">
        <f t="shared" si="143"/>
        <v>#NUM!</v>
      </c>
      <c r="S362" s="269" t="e">
        <f t="shared" si="144"/>
        <v>#NUM!</v>
      </c>
      <c r="T362" s="261" t="e">
        <f t="shared" si="145"/>
        <v>#NUM!</v>
      </c>
      <c r="V362" s="33">
        <v>230</v>
      </c>
      <c r="W362" s="34">
        <v>52322</v>
      </c>
      <c r="X362" s="258" t="e">
        <f t="shared" si="146"/>
        <v>#NUM!</v>
      </c>
      <c r="Y362" s="259" t="e">
        <f t="shared" si="147"/>
        <v>#NUM!</v>
      </c>
      <c r="Z362" s="269" t="e">
        <f t="shared" si="148"/>
        <v>#NUM!</v>
      </c>
      <c r="AA362" s="261" t="e">
        <f t="shared" si="149"/>
        <v>#NUM!</v>
      </c>
      <c r="AC362" s="33">
        <v>230</v>
      </c>
      <c r="AD362" s="34">
        <f t="shared" si="157"/>
        <v>53267</v>
      </c>
      <c r="AE362" s="141" t="e">
        <f t="shared" si="150"/>
        <v>#VALUE!</v>
      </c>
      <c r="AF362" s="259" t="e">
        <f t="shared" si="151"/>
        <v>#VALUE!</v>
      </c>
      <c r="AG362" s="274" t="e">
        <f t="shared" si="152"/>
        <v>#VALUE!</v>
      </c>
      <c r="AH362" s="275" t="e">
        <f t="shared" si="153"/>
        <v>#VALUE!</v>
      </c>
    </row>
    <row r="363" spans="1:34" x14ac:dyDescent="0.45">
      <c r="A363" s="33">
        <v>231</v>
      </c>
      <c r="B363" s="34">
        <f t="shared" si="154"/>
        <v>53297</v>
      </c>
      <c r="C363" s="258" t="e">
        <f t="shared" si="134"/>
        <v>#NUM!</v>
      </c>
      <c r="D363" s="259" t="e">
        <f t="shared" si="135"/>
        <v>#NUM!</v>
      </c>
      <c r="E363" s="260" t="e">
        <f t="shared" si="136"/>
        <v>#NUM!</v>
      </c>
      <c r="F363" s="261" t="e">
        <f t="shared" si="137"/>
        <v>#NUM!</v>
      </c>
      <c r="H363" s="33">
        <v>231</v>
      </c>
      <c r="I363" s="34">
        <f t="shared" si="155"/>
        <v>53297</v>
      </c>
      <c r="J363" s="258" t="e">
        <f t="shared" si="138"/>
        <v>#NUM!</v>
      </c>
      <c r="K363" s="259" t="e">
        <f t="shared" si="139"/>
        <v>#NUM!</v>
      </c>
      <c r="L363" s="269" t="e">
        <f t="shared" si="140"/>
        <v>#NUM!</v>
      </c>
      <c r="M363" s="261" t="e">
        <f t="shared" si="141"/>
        <v>#NUM!</v>
      </c>
      <c r="N363" s="9"/>
      <c r="O363" s="33">
        <v>231</v>
      </c>
      <c r="P363" s="34">
        <f t="shared" si="156"/>
        <v>53297</v>
      </c>
      <c r="Q363" s="258" t="e">
        <f t="shared" si="142"/>
        <v>#NUM!</v>
      </c>
      <c r="R363" s="259" t="e">
        <f t="shared" si="143"/>
        <v>#NUM!</v>
      </c>
      <c r="S363" s="269" t="e">
        <f t="shared" si="144"/>
        <v>#NUM!</v>
      </c>
      <c r="T363" s="261" t="e">
        <f t="shared" si="145"/>
        <v>#NUM!</v>
      </c>
      <c r="V363" s="33">
        <v>231</v>
      </c>
      <c r="W363" s="34">
        <v>52352</v>
      </c>
      <c r="X363" s="258" t="e">
        <f t="shared" si="146"/>
        <v>#NUM!</v>
      </c>
      <c r="Y363" s="259" t="e">
        <f t="shared" si="147"/>
        <v>#NUM!</v>
      </c>
      <c r="Z363" s="269" t="e">
        <f t="shared" si="148"/>
        <v>#NUM!</v>
      </c>
      <c r="AA363" s="261" t="e">
        <f t="shared" si="149"/>
        <v>#NUM!</v>
      </c>
      <c r="AC363" s="33">
        <v>231</v>
      </c>
      <c r="AD363" s="34">
        <f t="shared" si="157"/>
        <v>53297</v>
      </c>
      <c r="AE363" s="141" t="e">
        <f t="shared" si="150"/>
        <v>#VALUE!</v>
      </c>
      <c r="AF363" s="259" t="e">
        <f t="shared" si="151"/>
        <v>#VALUE!</v>
      </c>
      <c r="AG363" s="274" t="e">
        <f t="shared" si="152"/>
        <v>#VALUE!</v>
      </c>
      <c r="AH363" s="275" t="e">
        <f t="shared" si="153"/>
        <v>#VALUE!</v>
      </c>
    </row>
    <row r="364" spans="1:34" x14ac:dyDescent="0.45">
      <c r="A364" s="33">
        <v>232</v>
      </c>
      <c r="B364" s="34">
        <f t="shared" si="154"/>
        <v>53328</v>
      </c>
      <c r="C364" s="258" t="e">
        <f t="shared" si="134"/>
        <v>#NUM!</v>
      </c>
      <c r="D364" s="259" t="e">
        <f t="shared" si="135"/>
        <v>#NUM!</v>
      </c>
      <c r="E364" s="260" t="e">
        <f t="shared" si="136"/>
        <v>#NUM!</v>
      </c>
      <c r="F364" s="261" t="e">
        <f t="shared" si="137"/>
        <v>#NUM!</v>
      </c>
      <c r="H364" s="33">
        <v>232</v>
      </c>
      <c r="I364" s="34">
        <f t="shared" si="155"/>
        <v>53328</v>
      </c>
      <c r="J364" s="258" t="e">
        <f t="shared" si="138"/>
        <v>#NUM!</v>
      </c>
      <c r="K364" s="259" t="e">
        <f t="shared" si="139"/>
        <v>#NUM!</v>
      </c>
      <c r="L364" s="269" t="e">
        <f t="shared" si="140"/>
        <v>#NUM!</v>
      </c>
      <c r="M364" s="261" t="e">
        <f t="shared" si="141"/>
        <v>#NUM!</v>
      </c>
      <c r="N364" s="9"/>
      <c r="O364" s="33">
        <v>232</v>
      </c>
      <c r="P364" s="34">
        <f t="shared" si="156"/>
        <v>53328</v>
      </c>
      <c r="Q364" s="258" t="e">
        <f t="shared" si="142"/>
        <v>#NUM!</v>
      </c>
      <c r="R364" s="259" t="e">
        <f t="shared" si="143"/>
        <v>#NUM!</v>
      </c>
      <c r="S364" s="269" t="e">
        <f t="shared" si="144"/>
        <v>#NUM!</v>
      </c>
      <c r="T364" s="261" t="e">
        <f t="shared" si="145"/>
        <v>#NUM!</v>
      </c>
      <c r="V364" s="33">
        <v>232</v>
      </c>
      <c r="W364" s="34">
        <v>52383</v>
      </c>
      <c r="X364" s="258" t="e">
        <f t="shared" si="146"/>
        <v>#NUM!</v>
      </c>
      <c r="Y364" s="259" t="e">
        <f t="shared" si="147"/>
        <v>#NUM!</v>
      </c>
      <c r="Z364" s="269" t="e">
        <f t="shared" si="148"/>
        <v>#NUM!</v>
      </c>
      <c r="AA364" s="261" t="e">
        <f t="shared" si="149"/>
        <v>#NUM!</v>
      </c>
      <c r="AC364" s="33">
        <v>232</v>
      </c>
      <c r="AD364" s="34">
        <f t="shared" si="157"/>
        <v>53328</v>
      </c>
      <c r="AE364" s="141" t="e">
        <f t="shared" si="150"/>
        <v>#VALUE!</v>
      </c>
      <c r="AF364" s="259" t="e">
        <f t="shared" si="151"/>
        <v>#VALUE!</v>
      </c>
      <c r="AG364" s="274" t="e">
        <f t="shared" si="152"/>
        <v>#VALUE!</v>
      </c>
      <c r="AH364" s="275" t="e">
        <f t="shared" si="153"/>
        <v>#VALUE!</v>
      </c>
    </row>
    <row r="365" spans="1:34" x14ac:dyDescent="0.45">
      <c r="A365" s="33">
        <v>233</v>
      </c>
      <c r="B365" s="34">
        <f t="shared" si="154"/>
        <v>53359</v>
      </c>
      <c r="C365" s="258" t="e">
        <f t="shared" si="134"/>
        <v>#NUM!</v>
      </c>
      <c r="D365" s="259" t="e">
        <f t="shared" si="135"/>
        <v>#NUM!</v>
      </c>
      <c r="E365" s="260" t="e">
        <f t="shared" si="136"/>
        <v>#NUM!</v>
      </c>
      <c r="F365" s="261" t="e">
        <f t="shared" si="137"/>
        <v>#NUM!</v>
      </c>
      <c r="H365" s="33">
        <v>233</v>
      </c>
      <c r="I365" s="34">
        <f t="shared" si="155"/>
        <v>53359</v>
      </c>
      <c r="J365" s="258" t="e">
        <f t="shared" si="138"/>
        <v>#NUM!</v>
      </c>
      <c r="K365" s="259" t="e">
        <f t="shared" si="139"/>
        <v>#NUM!</v>
      </c>
      <c r="L365" s="269" t="e">
        <f t="shared" si="140"/>
        <v>#NUM!</v>
      </c>
      <c r="M365" s="261" t="e">
        <f t="shared" si="141"/>
        <v>#NUM!</v>
      </c>
      <c r="N365" s="9"/>
      <c r="O365" s="33">
        <v>233</v>
      </c>
      <c r="P365" s="34">
        <f t="shared" si="156"/>
        <v>53359</v>
      </c>
      <c r="Q365" s="258" t="e">
        <f t="shared" si="142"/>
        <v>#NUM!</v>
      </c>
      <c r="R365" s="259" t="e">
        <f t="shared" si="143"/>
        <v>#NUM!</v>
      </c>
      <c r="S365" s="269" t="e">
        <f t="shared" si="144"/>
        <v>#NUM!</v>
      </c>
      <c r="T365" s="261" t="e">
        <f t="shared" si="145"/>
        <v>#NUM!</v>
      </c>
      <c r="V365" s="33">
        <v>233</v>
      </c>
      <c r="W365" s="34">
        <v>52413</v>
      </c>
      <c r="X365" s="258" t="e">
        <f t="shared" si="146"/>
        <v>#NUM!</v>
      </c>
      <c r="Y365" s="259" t="e">
        <f t="shared" si="147"/>
        <v>#NUM!</v>
      </c>
      <c r="Z365" s="269" t="e">
        <f t="shared" si="148"/>
        <v>#NUM!</v>
      </c>
      <c r="AA365" s="261" t="e">
        <f t="shared" si="149"/>
        <v>#NUM!</v>
      </c>
      <c r="AC365" s="33">
        <v>233</v>
      </c>
      <c r="AD365" s="34">
        <f t="shared" si="157"/>
        <v>53359</v>
      </c>
      <c r="AE365" s="141" t="e">
        <f t="shared" si="150"/>
        <v>#VALUE!</v>
      </c>
      <c r="AF365" s="259" t="e">
        <f t="shared" si="151"/>
        <v>#VALUE!</v>
      </c>
      <c r="AG365" s="274" t="e">
        <f t="shared" si="152"/>
        <v>#VALUE!</v>
      </c>
      <c r="AH365" s="275" t="e">
        <f t="shared" si="153"/>
        <v>#VALUE!</v>
      </c>
    </row>
    <row r="366" spans="1:34" x14ac:dyDescent="0.45">
      <c r="A366" s="33">
        <v>234</v>
      </c>
      <c r="B366" s="34">
        <f t="shared" si="154"/>
        <v>53387</v>
      </c>
      <c r="C366" s="258" t="e">
        <f t="shared" si="134"/>
        <v>#NUM!</v>
      </c>
      <c r="D366" s="259" t="e">
        <f t="shared" si="135"/>
        <v>#NUM!</v>
      </c>
      <c r="E366" s="260" t="e">
        <f t="shared" si="136"/>
        <v>#NUM!</v>
      </c>
      <c r="F366" s="261" t="e">
        <f t="shared" si="137"/>
        <v>#NUM!</v>
      </c>
      <c r="H366" s="33">
        <v>234</v>
      </c>
      <c r="I366" s="34">
        <f t="shared" si="155"/>
        <v>53387</v>
      </c>
      <c r="J366" s="258" t="e">
        <f t="shared" si="138"/>
        <v>#NUM!</v>
      </c>
      <c r="K366" s="259" t="e">
        <f t="shared" si="139"/>
        <v>#NUM!</v>
      </c>
      <c r="L366" s="269" t="e">
        <f t="shared" si="140"/>
        <v>#NUM!</v>
      </c>
      <c r="M366" s="261" t="e">
        <f t="shared" si="141"/>
        <v>#NUM!</v>
      </c>
      <c r="N366" s="9"/>
      <c r="O366" s="33">
        <v>234</v>
      </c>
      <c r="P366" s="34">
        <f t="shared" si="156"/>
        <v>53387</v>
      </c>
      <c r="Q366" s="258" t="e">
        <f t="shared" si="142"/>
        <v>#NUM!</v>
      </c>
      <c r="R366" s="259" t="e">
        <f t="shared" si="143"/>
        <v>#NUM!</v>
      </c>
      <c r="S366" s="269" t="e">
        <f t="shared" si="144"/>
        <v>#NUM!</v>
      </c>
      <c r="T366" s="261" t="e">
        <f t="shared" si="145"/>
        <v>#NUM!</v>
      </c>
      <c r="V366" s="33">
        <v>234</v>
      </c>
      <c r="W366" s="34">
        <v>52444</v>
      </c>
      <c r="X366" s="258" t="e">
        <f t="shared" si="146"/>
        <v>#NUM!</v>
      </c>
      <c r="Y366" s="259" t="e">
        <f t="shared" si="147"/>
        <v>#NUM!</v>
      </c>
      <c r="Z366" s="269" t="e">
        <f t="shared" si="148"/>
        <v>#NUM!</v>
      </c>
      <c r="AA366" s="261" t="e">
        <f t="shared" si="149"/>
        <v>#NUM!</v>
      </c>
      <c r="AC366" s="33">
        <v>234</v>
      </c>
      <c r="AD366" s="34">
        <f t="shared" si="157"/>
        <v>53387</v>
      </c>
      <c r="AE366" s="141" t="e">
        <f t="shared" si="150"/>
        <v>#VALUE!</v>
      </c>
      <c r="AF366" s="259" t="e">
        <f t="shared" si="151"/>
        <v>#VALUE!</v>
      </c>
      <c r="AG366" s="274" t="e">
        <f t="shared" si="152"/>
        <v>#VALUE!</v>
      </c>
      <c r="AH366" s="275" t="e">
        <f t="shared" si="153"/>
        <v>#VALUE!</v>
      </c>
    </row>
    <row r="367" spans="1:34" x14ac:dyDescent="0.45">
      <c r="A367" s="33">
        <v>235</v>
      </c>
      <c r="B367" s="34">
        <f t="shared" si="154"/>
        <v>53418</v>
      </c>
      <c r="C367" s="258" t="e">
        <f t="shared" si="134"/>
        <v>#NUM!</v>
      </c>
      <c r="D367" s="259" t="e">
        <f t="shared" si="135"/>
        <v>#NUM!</v>
      </c>
      <c r="E367" s="260" t="e">
        <f t="shared" si="136"/>
        <v>#NUM!</v>
      </c>
      <c r="F367" s="261" t="e">
        <f t="shared" si="137"/>
        <v>#NUM!</v>
      </c>
      <c r="H367" s="33">
        <v>235</v>
      </c>
      <c r="I367" s="34">
        <f t="shared" si="155"/>
        <v>53418</v>
      </c>
      <c r="J367" s="258" t="e">
        <f t="shared" si="138"/>
        <v>#NUM!</v>
      </c>
      <c r="K367" s="259" t="e">
        <f t="shared" si="139"/>
        <v>#NUM!</v>
      </c>
      <c r="L367" s="269" t="e">
        <f t="shared" si="140"/>
        <v>#NUM!</v>
      </c>
      <c r="M367" s="261" t="e">
        <f t="shared" si="141"/>
        <v>#NUM!</v>
      </c>
      <c r="N367" s="9"/>
      <c r="O367" s="33">
        <v>235</v>
      </c>
      <c r="P367" s="34">
        <f t="shared" si="156"/>
        <v>53418</v>
      </c>
      <c r="Q367" s="258" t="e">
        <f t="shared" si="142"/>
        <v>#NUM!</v>
      </c>
      <c r="R367" s="259" t="e">
        <f t="shared" si="143"/>
        <v>#NUM!</v>
      </c>
      <c r="S367" s="269" t="e">
        <f t="shared" si="144"/>
        <v>#NUM!</v>
      </c>
      <c r="T367" s="261" t="e">
        <f t="shared" si="145"/>
        <v>#NUM!</v>
      </c>
      <c r="V367" s="33">
        <v>235</v>
      </c>
      <c r="W367" s="34">
        <v>52475</v>
      </c>
      <c r="X367" s="258" t="e">
        <f t="shared" si="146"/>
        <v>#NUM!</v>
      </c>
      <c r="Y367" s="259" t="e">
        <f t="shared" si="147"/>
        <v>#NUM!</v>
      </c>
      <c r="Z367" s="269" t="e">
        <f t="shared" si="148"/>
        <v>#NUM!</v>
      </c>
      <c r="AA367" s="261" t="e">
        <f t="shared" si="149"/>
        <v>#NUM!</v>
      </c>
      <c r="AC367" s="33">
        <v>235</v>
      </c>
      <c r="AD367" s="34">
        <f t="shared" si="157"/>
        <v>53418</v>
      </c>
      <c r="AE367" s="141" t="e">
        <f t="shared" si="150"/>
        <v>#VALUE!</v>
      </c>
      <c r="AF367" s="259" t="e">
        <f t="shared" si="151"/>
        <v>#VALUE!</v>
      </c>
      <c r="AG367" s="274" t="e">
        <f t="shared" si="152"/>
        <v>#VALUE!</v>
      </c>
      <c r="AH367" s="275" t="e">
        <f t="shared" si="153"/>
        <v>#VALUE!</v>
      </c>
    </row>
    <row r="368" spans="1:34" x14ac:dyDescent="0.45">
      <c r="A368" s="33">
        <v>236</v>
      </c>
      <c r="B368" s="34">
        <f t="shared" si="154"/>
        <v>53448</v>
      </c>
      <c r="C368" s="258" t="e">
        <f t="shared" si="134"/>
        <v>#NUM!</v>
      </c>
      <c r="D368" s="259" t="e">
        <f t="shared" si="135"/>
        <v>#NUM!</v>
      </c>
      <c r="E368" s="260" t="e">
        <f t="shared" si="136"/>
        <v>#NUM!</v>
      </c>
      <c r="F368" s="261" t="e">
        <f t="shared" si="137"/>
        <v>#NUM!</v>
      </c>
      <c r="H368" s="33">
        <v>236</v>
      </c>
      <c r="I368" s="34">
        <f t="shared" si="155"/>
        <v>53448</v>
      </c>
      <c r="J368" s="258" t="e">
        <f t="shared" si="138"/>
        <v>#NUM!</v>
      </c>
      <c r="K368" s="259" t="e">
        <f t="shared" si="139"/>
        <v>#NUM!</v>
      </c>
      <c r="L368" s="269" t="e">
        <f t="shared" si="140"/>
        <v>#NUM!</v>
      </c>
      <c r="M368" s="261" t="e">
        <f t="shared" si="141"/>
        <v>#NUM!</v>
      </c>
      <c r="N368" s="9"/>
      <c r="O368" s="33">
        <v>236</v>
      </c>
      <c r="P368" s="34">
        <f t="shared" si="156"/>
        <v>53448</v>
      </c>
      <c r="Q368" s="258" t="e">
        <f t="shared" si="142"/>
        <v>#NUM!</v>
      </c>
      <c r="R368" s="259" t="e">
        <f t="shared" si="143"/>
        <v>#NUM!</v>
      </c>
      <c r="S368" s="269" t="e">
        <f t="shared" si="144"/>
        <v>#NUM!</v>
      </c>
      <c r="T368" s="261" t="e">
        <f t="shared" si="145"/>
        <v>#NUM!</v>
      </c>
      <c r="V368" s="33">
        <v>236</v>
      </c>
      <c r="W368" s="34">
        <v>52505</v>
      </c>
      <c r="X368" s="258" t="e">
        <f t="shared" si="146"/>
        <v>#NUM!</v>
      </c>
      <c r="Y368" s="259" t="e">
        <f t="shared" si="147"/>
        <v>#NUM!</v>
      </c>
      <c r="Z368" s="269" t="e">
        <f t="shared" si="148"/>
        <v>#NUM!</v>
      </c>
      <c r="AA368" s="261" t="e">
        <f t="shared" si="149"/>
        <v>#NUM!</v>
      </c>
      <c r="AC368" s="33">
        <v>236</v>
      </c>
      <c r="AD368" s="34">
        <f t="shared" si="157"/>
        <v>53448</v>
      </c>
      <c r="AE368" s="141" t="e">
        <f t="shared" si="150"/>
        <v>#VALUE!</v>
      </c>
      <c r="AF368" s="259" t="e">
        <f t="shared" si="151"/>
        <v>#VALUE!</v>
      </c>
      <c r="AG368" s="274" t="e">
        <f t="shared" si="152"/>
        <v>#VALUE!</v>
      </c>
      <c r="AH368" s="275" t="e">
        <f t="shared" si="153"/>
        <v>#VALUE!</v>
      </c>
    </row>
    <row r="369" spans="1:34" x14ac:dyDescent="0.45">
      <c r="A369" s="33">
        <v>237</v>
      </c>
      <c r="B369" s="34">
        <f t="shared" si="154"/>
        <v>53479</v>
      </c>
      <c r="C369" s="258" t="e">
        <f t="shared" si="134"/>
        <v>#NUM!</v>
      </c>
      <c r="D369" s="259" t="e">
        <f t="shared" si="135"/>
        <v>#NUM!</v>
      </c>
      <c r="E369" s="260" t="e">
        <f t="shared" si="136"/>
        <v>#NUM!</v>
      </c>
      <c r="F369" s="261" t="e">
        <f t="shared" si="137"/>
        <v>#NUM!</v>
      </c>
      <c r="H369" s="33">
        <v>237</v>
      </c>
      <c r="I369" s="34">
        <f t="shared" si="155"/>
        <v>53479</v>
      </c>
      <c r="J369" s="258" t="e">
        <f t="shared" si="138"/>
        <v>#NUM!</v>
      </c>
      <c r="K369" s="259" t="e">
        <f t="shared" si="139"/>
        <v>#NUM!</v>
      </c>
      <c r="L369" s="269" t="e">
        <f t="shared" si="140"/>
        <v>#NUM!</v>
      </c>
      <c r="M369" s="261" t="e">
        <f t="shared" si="141"/>
        <v>#NUM!</v>
      </c>
      <c r="N369" s="9"/>
      <c r="O369" s="33">
        <v>237</v>
      </c>
      <c r="P369" s="34">
        <f t="shared" si="156"/>
        <v>53479</v>
      </c>
      <c r="Q369" s="258" t="e">
        <f t="shared" si="142"/>
        <v>#NUM!</v>
      </c>
      <c r="R369" s="259" t="e">
        <f t="shared" si="143"/>
        <v>#NUM!</v>
      </c>
      <c r="S369" s="269" t="e">
        <f t="shared" si="144"/>
        <v>#NUM!</v>
      </c>
      <c r="T369" s="261" t="e">
        <f t="shared" si="145"/>
        <v>#NUM!</v>
      </c>
      <c r="V369" s="33">
        <v>237</v>
      </c>
      <c r="W369" s="34">
        <v>52536</v>
      </c>
      <c r="X369" s="258" t="e">
        <f t="shared" si="146"/>
        <v>#NUM!</v>
      </c>
      <c r="Y369" s="259" t="e">
        <f t="shared" si="147"/>
        <v>#NUM!</v>
      </c>
      <c r="Z369" s="269" t="e">
        <f t="shared" si="148"/>
        <v>#NUM!</v>
      </c>
      <c r="AA369" s="261" t="e">
        <f t="shared" si="149"/>
        <v>#NUM!</v>
      </c>
      <c r="AC369" s="33">
        <v>237</v>
      </c>
      <c r="AD369" s="34">
        <f t="shared" si="157"/>
        <v>53479</v>
      </c>
      <c r="AE369" s="141" t="e">
        <f t="shared" si="150"/>
        <v>#VALUE!</v>
      </c>
      <c r="AF369" s="259" t="e">
        <f t="shared" si="151"/>
        <v>#VALUE!</v>
      </c>
      <c r="AG369" s="274" t="e">
        <f t="shared" si="152"/>
        <v>#VALUE!</v>
      </c>
      <c r="AH369" s="275" t="e">
        <f t="shared" si="153"/>
        <v>#VALUE!</v>
      </c>
    </row>
    <row r="370" spans="1:34" x14ac:dyDescent="0.45">
      <c r="A370" s="33">
        <v>238</v>
      </c>
      <c r="B370" s="34">
        <f t="shared" si="154"/>
        <v>53509</v>
      </c>
      <c r="C370" s="258" t="e">
        <f t="shared" si="134"/>
        <v>#NUM!</v>
      </c>
      <c r="D370" s="259" t="e">
        <f t="shared" si="135"/>
        <v>#NUM!</v>
      </c>
      <c r="E370" s="260" t="e">
        <f t="shared" si="136"/>
        <v>#NUM!</v>
      </c>
      <c r="F370" s="261" t="e">
        <f t="shared" si="137"/>
        <v>#NUM!</v>
      </c>
      <c r="H370" s="33">
        <v>238</v>
      </c>
      <c r="I370" s="34">
        <f t="shared" si="155"/>
        <v>53509</v>
      </c>
      <c r="J370" s="258" t="e">
        <f t="shared" si="138"/>
        <v>#NUM!</v>
      </c>
      <c r="K370" s="259" t="e">
        <f t="shared" si="139"/>
        <v>#NUM!</v>
      </c>
      <c r="L370" s="269" t="e">
        <f t="shared" si="140"/>
        <v>#NUM!</v>
      </c>
      <c r="M370" s="261" t="e">
        <f t="shared" si="141"/>
        <v>#NUM!</v>
      </c>
      <c r="N370" s="9"/>
      <c r="O370" s="33">
        <v>238</v>
      </c>
      <c r="P370" s="34">
        <f t="shared" si="156"/>
        <v>53509</v>
      </c>
      <c r="Q370" s="258" t="e">
        <f t="shared" si="142"/>
        <v>#NUM!</v>
      </c>
      <c r="R370" s="259" t="e">
        <f t="shared" si="143"/>
        <v>#NUM!</v>
      </c>
      <c r="S370" s="269" t="e">
        <f t="shared" si="144"/>
        <v>#NUM!</v>
      </c>
      <c r="T370" s="261" t="e">
        <f t="shared" si="145"/>
        <v>#NUM!</v>
      </c>
      <c r="V370" s="33">
        <v>238</v>
      </c>
      <c r="W370" s="34">
        <v>52566</v>
      </c>
      <c r="X370" s="258" t="e">
        <f t="shared" si="146"/>
        <v>#NUM!</v>
      </c>
      <c r="Y370" s="259" t="e">
        <f t="shared" si="147"/>
        <v>#NUM!</v>
      </c>
      <c r="Z370" s="269" t="e">
        <f t="shared" si="148"/>
        <v>#NUM!</v>
      </c>
      <c r="AA370" s="261" t="e">
        <f t="shared" si="149"/>
        <v>#NUM!</v>
      </c>
      <c r="AC370" s="33">
        <v>238</v>
      </c>
      <c r="AD370" s="34">
        <f t="shared" si="157"/>
        <v>53509</v>
      </c>
      <c r="AE370" s="141" t="e">
        <f t="shared" si="150"/>
        <v>#VALUE!</v>
      </c>
      <c r="AF370" s="259" t="e">
        <f t="shared" si="151"/>
        <v>#VALUE!</v>
      </c>
      <c r="AG370" s="274" t="e">
        <f t="shared" si="152"/>
        <v>#VALUE!</v>
      </c>
      <c r="AH370" s="275" t="e">
        <f t="shared" si="153"/>
        <v>#VALUE!</v>
      </c>
    </row>
    <row r="371" spans="1:34" x14ac:dyDescent="0.45">
      <c r="A371" s="33">
        <v>239</v>
      </c>
      <c r="B371" s="34">
        <f t="shared" si="154"/>
        <v>53540</v>
      </c>
      <c r="C371" s="258" t="e">
        <f t="shared" si="134"/>
        <v>#NUM!</v>
      </c>
      <c r="D371" s="259" t="e">
        <f t="shared" si="135"/>
        <v>#NUM!</v>
      </c>
      <c r="E371" s="260" t="e">
        <f t="shared" si="136"/>
        <v>#NUM!</v>
      </c>
      <c r="F371" s="261" t="e">
        <f t="shared" si="137"/>
        <v>#NUM!</v>
      </c>
      <c r="H371" s="33">
        <v>239</v>
      </c>
      <c r="I371" s="34">
        <f t="shared" si="155"/>
        <v>53540</v>
      </c>
      <c r="J371" s="258" t="e">
        <f t="shared" si="138"/>
        <v>#NUM!</v>
      </c>
      <c r="K371" s="259" t="e">
        <f t="shared" si="139"/>
        <v>#NUM!</v>
      </c>
      <c r="L371" s="269" t="e">
        <f t="shared" si="140"/>
        <v>#NUM!</v>
      </c>
      <c r="M371" s="261" t="e">
        <f t="shared" si="141"/>
        <v>#NUM!</v>
      </c>
      <c r="N371" s="9"/>
      <c r="O371" s="33">
        <v>239</v>
      </c>
      <c r="P371" s="34">
        <f t="shared" si="156"/>
        <v>53540</v>
      </c>
      <c r="Q371" s="258" t="e">
        <f t="shared" si="142"/>
        <v>#NUM!</v>
      </c>
      <c r="R371" s="259" t="e">
        <f t="shared" si="143"/>
        <v>#NUM!</v>
      </c>
      <c r="S371" s="269" t="e">
        <f t="shared" si="144"/>
        <v>#NUM!</v>
      </c>
      <c r="T371" s="261" t="e">
        <f t="shared" si="145"/>
        <v>#NUM!</v>
      </c>
      <c r="V371" s="33">
        <v>239</v>
      </c>
      <c r="W371" s="34">
        <v>52597</v>
      </c>
      <c r="X371" s="258" t="e">
        <f t="shared" si="146"/>
        <v>#NUM!</v>
      </c>
      <c r="Y371" s="259" t="e">
        <f t="shared" si="147"/>
        <v>#NUM!</v>
      </c>
      <c r="Z371" s="269" t="e">
        <f t="shared" si="148"/>
        <v>#NUM!</v>
      </c>
      <c r="AA371" s="261" t="e">
        <f t="shared" si="149"/>
        <v>#NUM!</v>
      </c>
      <c r="AC371" s="33">
        <v>239</v>
      </c>
      <c r="AD371" s="34">
        <f t="shared" si="157"/>
        <v>53540</v>
      </c>
      <c r="AE371" s="141" t="e">
        <f t="shared" si="150"/>
        <v>#VALUE!</v>
      </c>
      <c r="AF371" s="259" t="e">
        <f t="shared" si="151"/>
        <v>#VALUE!</v>
      </c>
      <c r="AG371" s="274" t="e">
        <f t="shared" si="152"/>
        <v>#VALUE!</v>
      </c>
      <c r="AH371" s="275" t="e">
        <f t="shared" si="153"/>
        <v>#VALUE!</v>
      </c>
    </row>
    <row r="372" spans="1:34" ht="14.65" thickBot="1" x14ac:dyDescent="0.5">
      <c r="A372" s="40">
        <v>240</v>
      </c>
      <c r="B372" s="267">
        <f t="shared" si="154"/>
        <v>53571</v>
      </c>
      <c r="C372" s="262" t="e">
        <f t="shared" si="134"/>
        <v>#NUM!</v>
      </c>
      <c r="D372" s="263" t="e">
        <f t="shared" si="135"/>
        <v>#NUM!</v>
      </c>
      <c r="E372" s="264" t="e">
        <f t="shared" si="136"/>
        <v>#NUM!</v>
      </c>
      <c r="F372" s="265" t="e">
        <f t="shared" si="137"/>
        <v>#NUM!</v>
      </c>
      <c r="H372" s="40">
        <v>240</v>
      </c>
      <c r="I372" s="41">
        <f t="shared" si="155"/>
        <v>53571</v>
      </c>
      <c r="J372" s="262" t="e">
        <f t="shared" si="138"/>
        <v>#NUM!</v>
      </c>
      <c r="K372" s="263" t="e">
        <f t="shared" si="139"/>
        <v>#NUM!</v>
      </c>
      <c r="L372" s="270" t="e">
        <f t="shared" si="140"/>
        <v>#NUM!</v>
      </c>
      <c r="M372" s="265" t="e">
        <f t="shared" si="141"/>
        <v>#NUM!</v>
      </c>
      <c r="N372" s="9"/>
      <c r="O372" s="40">
        <v>240</v>
      </c>
      <c r="P372" s="41">
        <f t="shared" si="156"/>
        <v>53571</v>
      </c>
      <c r="Q372" s="262" t="e">
        <f t="shared" si="142"/>
        <v>#NUM!</v>
      </c>
      <c r="R372" s="263" t="e">
        <f t="shared" si="143"/>
        <v>#NUM!</v>
      </c>
      <c r="S372" s="270" t="e">
        <f t="shared" si="144"/>
        <v>#NUM!</v>
      </c>
      <c r="T372" s="265" t="e">
        <f t="shared" si="145"/>
        <v>#NUM!</v>
      </c>
      <c r="V372" s="40">
        <v>240</v>
      </c>
      <c r="W372" s="41">
        <v>52628</v>
      </c>
      <c r="X372" s="262" t="e">
        <f t="shared" si="146"/>
        <v>#NUM!</v>
      </c>
      <c r="Y372" s="263" t="e">
        <f t="shared" si="147"/>
        <v>#NUM!</v>
      </c>
      <c r="Z372" s="270" t="e">
        <f t="shared" si="148"/>
        <v>#NUM!</v>
      </c>
      <c r="AA372" s="265" t="e">
        <f t="shared" si="149"/>
        <v>#NUM!</v>
      </c>
      <c r="AC372" s="40">
        <v>240</v>
      </c>
      <c r="AD372" s="41">
        <f t="shared" si="157"/>
        <v>53571</v>
      </c>
      <c r="AE372" s="145" t="e">
        <f t="shared" si="150"/>
        <v>#VALUE!</v>
      </c>
      <c r="AF372" s="263" t="e">
        <f t="shared" si="151"/>
        <v>#VALUE!</v>
      </c>
      <c r="AG372" s="276" t="e">
        <f t="shared" si="152"/>
        <v>#VALUE!</v>
      </c>
      <c r="AH372" s="277" t="e">
        <f t="shared" si="153"/>
        <v>#VALUE!</v>
      </c>
    </row>
    <row r="373" spans="1:34" x14ac:dyDescent="0.45">
      <c r="A373" s="26">
        <v>241</v>
      </c>
      <c r="B373" s="52">
        <f t="shared" si="154"/>
        <v>53601</v>
      </c>
      <c r="C373" s="254" t="e">
        <f t="shared" si="134"/>
        <v>#NUM!</v>
      </c>
      <c r="D373" s="255" t="e">
        <f t="shared" si="135"/>
        <v>#NUM!</v>
      </c>
      <c r="E373" s="256" t="e">
        <f t="shared" si="136"/>
        <v>#NUM!</v>
      </c>
      <c r="F373" s="257" t="e">
        <f t="shared" si="137"/>
        <v>#NUM!</v>
      </c>
      <c r="H373" s="26">
        <v>241</v>
      </c>
      <c r="I373" s="27">
        <f t="shared" si="155"/>
        <v>53601</v>
      </c>
      <c r="J373" s="254" t="e">
        <f t="shared" si="138"/>
        <v>#NUM!</v>
      </c>
      <c r="K373" s="255" t="e">
        <f t="shared" si="139"/>
        <v>#NUM!</v>
      </c>
      <c r="L373" s="268" t="e">
        <f t="shared" si="140"/>
        <v>#NUM!</v>
      </c>
      <c r="M373" s="257" t="e">
        <f t="shared" si="141"/>
        <v>#NUM!</v>
      </c>
      <c r="N373" s="9"/>
      <c r="O373" s="26">
        <v>241</v>
      </c>
      <c r="P373" s="27">
        <f t="shared" si="156"/>
        <v>53601</v>
      </c>
      <c r="Q373" s="254" t="e">
        <f t="shared" si="142"/>
        <v>#NUM!</v>
      </c>
      <c r="R373" s="255" t="e">
        <f t="shared" si="143"/>
        <v>#NUM!</v>
      </c>
      <c r="S373" s="268" t="e">
        <f t="shared" si="144"/>
        <v>#NUM!</v>
      </c>
      <c r="T373" s="257" t="e">
        <f t="shared" si="145"/>
        <v>#NUM!</v>
      </c>
      <c r="V373" s="26">
        <v>241</v>
      </c>
      <c r="W373" s="27">
        <v>52657</v>
      </c>
      <c r="X373" s="254" t="e">
        <f t="shared" si="146"/>
        <v>#NUM!</v>
      </c>
      <c r="Y373" s="255" t="e">
        <f t="shared" si="147"/>
        <v>#NUM!</v>
      </c>
      <c r="Z373" s="268" t="e">
        <f t="shared" si="148"/>
        <v>#NUM!</v>
      </c>
      <c r="AA373" s="257" t="e">
        <f t="shared" si="149"/>
        <v>#NUM!</v>
      </c>
      <c r="AC373" s="26">
        <v>241</v>
      </c>
      <c r="AD373" s="27">
        <f t="shared" si="157"/>
        <v>53601</v>
      </c>
      <c r="AE373" s="137" t="e">
        <f t="shared" si="150"/>
        <v>#VALUE!</v>
      </c>
      <c r="AF373" s="255" t="e">
        <f t="shared" si="151"/>
        <v>#VALUE!</v>
      </c>
      <c r="AG373" s="272" t="e">
        <f t="shared" si="152"/>
        <v>#VALUE!</v>
      </c>
      <c r="AH373" s="273" t="e">
        <f t="shared" si="153"/>
        <v>#VALUE!</v>
      </c>
    </row>
    <row r="374" spans="1:34" x14ac:dyDescent="0.45">
      <c r="A374" s="33">
        <v>242</v>
      </c>
      <c r="B374" s="34">
        <f t="shared" si="154"/>
        <v>53632</v>
      </c>
      <c r="C374" s="258" t="e">
        <f t="shared" si="134"/>
        <v>#NUM!</v>
      </c>
      <c r="D374" s="259" t="e">
        <f t="shared" si="135"/>
        <v>#NUM!</v>
      </c>
      <c r="E374" s="260" t="e">
        <f t="shared" si="136"/>
        <v>#NUM!</v>
      </c>
      <c r="F374" s="261" t="e">
        <f t="shared" si="137"/>
        <v>#NUM!</v>
      </c>
      <c r="H374" s="33">
        <v>242</v>
      </c>
      <c r="I374" s="34">
        <f t="shared" si="155"/>
        <v>53632</v>
      </c>
      <c r="J374" s="258" t="e">
        <f t="shared" si="138"/>
        <v>#NUM!</v>
      </c>
      <c r="K374" s="259" t="e">
        <f t="shared" si="139"/>
        <v>#NUM!</v>
      </c>
      <c r="L374" s="269" t="e">
        <f t="shared" si="140"/>
        <v>#NUM!</v>
      </c>
      <c r="M374" s="261" t="e">
        <f t="shared" si="141"/>
        <v>#NUM!</v>
      </c>
      <c r="N374" s="9"/>
      <c r="O374" s="33">
        <v>242</v>
      </c>
      <c r="P374" s="34">
        <f t="shared" si="156"/>
        <v>53632</v>
      </c>
      <c r="Q374" s="258" t="e">
        <f t="shared" si="142"/>
        <v>#NUM!</v>
      </c>
      <c r="R374" s="259" t="e">
        <f t="shared" si="143"/>
        <v>#NUM!</v>
      </c>
      <c r="S374" s="269" t="e">
        <f t="shared" si="144"/>
        <v>#NUM!</v>
      </c>
      <c r="T374" s="261" t="e">
        <f t="shared" si="145"/>
        <v>#NUM!</v>
      </c>
      <c r="V374" s="33">
        <v>242</v>
      </c>
      <c r="W374" s="34">
        <v>52688</v>
      </c>
      <c r="X374" s="258" t="e">
        <f t="shared" si="146"/>
        <v>#NUM!</v>
      </c>
      <c r="Y374" s="259" t="e">
        <f t="shared" si="147"/>
        <v>#NUM!</v>
      </c>
      <c r="Z374" s="269" t="e">
        <f t="shared" si="148"/>
        <v>#NUM!</v>
      </c>
      <c r="AA374" s="261" t="e">
        <f t="shared" si="149"/>
        <v>#NUM!</v>
      </c>
      <c r="AC374" s="33">
        <v>242</v>
      </c>
      <c r="AD374" s="34">
        <f t="shared" si="157"/>
        <v>53632</v>
      </c>
      <c r="AE374" s="141" t="e">
        <f t="shared" si="150"/>
        <v>#VALUE!</v>
      </c>
      <c r="AF374" s="259" t="e">
        <f t="shared" si="151"/>
        <v>#VALUE!</v>
      </c>
      <c r="AG374" s="274" t="e">
        <f t="shared" si="152"/>
        <v>#VALUE!</v>
      </c>
      <c r="AH374" s="275" t="e">
        <f t="shared" si="153"/>
        <v>#VALUE!</v>
      </c>
    </row>
    <row r="375" spans="1:34" x14ac:dyDescent="0.45">
      <c r="A375" s="33">
        <v>243</v>
      </c>
      <c r="B375" s="34">
        <f t="shared" si="154"/>
        <v>53662</v>
      </c>
      <c r="C375" s="258" t="e">
        <f t="shared" si="134"/>
        <v>#NUM!</v>
      </c>
      <c r="D375" s="259" t="e">
        <f t="shared" si="135"/>
        <v>#NUM!</v>
      </c>
      <c r="E375" s="260" t="e">
        <f t="shared" si="136"/>
        <v>#NUM!</v>
      </c>
      <c r="F375" s="261" t="e">
        <f t="shared" si="137"/>
        <v>#NUM!</v>
      </c>
      <c r="H375" s="33">
        <v>243</v>
      </c>
      <c r="I375" s="34">
        <f t="shared" si="155"/>
        <v>53662</v>
      </c>
      <c r="J375" s="258" t="e">
        <f t="shared" si="138"/>
        <v>#NUM!</v>
      </c>
      <c r="K375" s="259" t="e">
        <f t="shared" si="139"/>
        <v>#NUM!</v>
      </c>
      <c r="L375" s="269" t="e">
        <f t="shared" si="140"/>
        <v>#NUM!</v>
      </c>
      <c r="M375" s="261" t="e">
        <f t="shared" si="141"/>
        <v>#NUM!</v>
      </c>
      <c r="N375" s="9"/>
      <c r="O375" s="33">
        <v>243</v>
      </c>
      <c r="P375" s="34">
        <f t="shared" si="156"/>
        <v>53662</v>
      </c>
      <c r="Q375" s="258" t="e">
        <f t="shared" si="142"/>
        <v>#NUM!</v>
      </c>
      <c r="R375" s="259" t="e">
        <f t="shared" si="143"/>
        <v>#NUM!</v>
      </c>
      <c r="S375" s="269" t="e">
        <f t="shared" si="144"/>
        <v>#NUM!</v>
      </c>
      <c r="T375" s="261" t="e">
        <f t="shared" si="145"/>
        <v>#NUM!</v>
      </c>
      <c r="V375" s="33">
        <v>243</v>
      </c>
      <c r="W375" s="34">
        <v>52718</v>
      </c>
      <c r="X375" s="258" t="e">
        <f t="shared" si="146"/>
        <v>#NUM!</v>
      </c>
      <c r="Y375" s="259" t="e">
        <f t="shared" si="147"/>
        <v>#NUM!</v>
      </c>
      <c r="Z375" s="269" t="e">
        <f t="shared" si="148"/>
        <v>#NUM!</v>
      </c>
      <c r="AA375" s="261" t="e">
        <f t="shared" si="149"/>
        <v>#NUM!</v>
      </c>
      <c r="AC375" s="33">
        <v>243</v>
      </c>
      <c r="AD375" s="34">
        <f t="shared" si="157"/>
        <v>53662</v>
      </c>
      <c r="AE375" s="141" t="e">
        <f t="shared" si="150"/>
        <v>#VALUE!</v>
      </c>
      <c r="AF375" s="259" t="e">
        <f t="shared" si="151"/>
        <v>#VALUE!</v>
      </c>
      <c r="AG375" s="274" t="e">
        <f t="shared" si="152"/>
        <v>#VALUE!</v>
      </c>
      <c r="AH375" s="275" t="e">
        <f t="shared" si="153"/>
        <v>#VALUE!</v>
      </c>
    </row>
    <row r="376" spans="1:34" x14ac:dyDescent="0.45">
      <c r="A376" s="33">
        <v>244</v>
      </c>
      <c r="B376" s="34">
        <f t="shared" si="154"/>
        <v>53693</v>
      </c>
      <c r="C376" s="258" t="e">
        <f t="shared" si="134"/>
        <v>#NUM!</v>
      </c>
      <c r="D376" s="259" t="e">
        <f t="shared" si="135"/>
        <v>#NUM!</v>
      </c>
      <c r="E376" s="260" t="e">
        <f t="shared" si="136"/>
        <v>#NUM!</v>
      </c>
      <c r="F376" s="261" t="e">
        <f t="shared" si="137"/>
        <v>#NUM!</v>
      </c>
      <c r="H376" s="33">
        <v>244</v>
      </c>
      <c r="I376" s="34">
        <f t="shared" si="155"/>
        <v>53693</v>
      </c>
      <c r="J376" s="258" t="e">
        <f t="shared" si="138"/>
        <v>#NUM!</v>
      </c>
      <c r="K376" s="259" t="e">
        <f t="shared" si="139"/>
        <v>#NUM!</v>
      </c>
      <c r="L376" s="269" t="e">
        <f t="shared" si="140"/>
        <v>#NUM!</v>
      </c>
      <c r="M376" s="261" t="e">
        <f t="shared" si="141"/>
        <v>#NUM!</v>
      </c>
      <c r="N376" s="9"/>
      <c r="O376" s="33">
        <v>244</v>
      </c>
      <c r="P376" s="34">
        <f t="shared" si="156"/>
        <v>53693</v>
      </c>
      <c r="Q376" s="258" t="e">
        <f t="shared" si="142"/>
        <v>#NUM!</v>
      </c>
      <c r="R376" s="259" t="e">
        <f t="shared" si="143"/>
        <v>#NUM!</v>
      </c>
      <c r="S376" s="269" t="e">
        <f t="shared" si="144"/>
        <v>#NUM!</v>
      </c>
      <c r="T376" s="261" t="e">
        <f t="shared" si="145"/>
        <v>#NUM!</v>
      </c>
      <c r="V376" s="33">
        <v>244</v>
      </c>
      <c r="W376" s="34">
        <v>52749</v>
      </c>
      <c r="X376" s="258" t="e">
        <f t="shared" si="146"/>
        <v>#NUM!</v>
      </c>
      <c r="Y376" s="259" t="e">
        <f t="shared" si="147"/>
        <v>#NUM!</v>
      </c>
      <c r="Z376" s="269" t="e">
        <f t="shared" si="148"/>
        <v>#NUM!</v>
      </c>
      <c r="AA376" s="261" t="e">
        <f t="shared" si="149"/>
        <v>#NUM!</v>
      </c>
      <c r="AC376" s="33">
        <v>244</v>
      </c>
      <c r="AD376" s="34">
        <f t="shared" si="157"/>
        <v>53693</v>
      </c>
      <c r="AE376" s="141" t="e">
        <f t="shared" si="150"/>
        <v>#VALUE!</v>
      </c>
      <c r="AF376" s="259" t="e">
        <f t="shared" si="151"/>
        <v>#VALUE!</v>
      </c>
      <c r="AG376" s="274" t="e">
        <f t="shared" si="152"/>
        <v>#VALUE!</v>
      </c>
      <c r="AH376" s="275" t="e">
        <f t="shared" si="153"/>
        <v>#VALUE!</v>
      </c>
    </row>
    <row r="377" spans="1:34" x14ac:dyDescent="0.45">
      <c r="A377" s="33">
        <v>245</v>
      </c>
      <c r="B377" s="34">
        <f t="shared" si="154"/>
        <v>53724</v>
      </c>
      <c r="C377" s="258" t="e">
        <f t="shared" si="134"/>
        <v>#NUM!</v>
      </c>
      <c r="D377" s="259" t="e">
        <f t="shared" si="135"/>
        <v>#NUM!</v>
      </c>
      <c r="E377" s="260" t="e">
        <f t="shared" si="136"/>
        <v>#NUM!</v>
      </c>
      <c r="F377" s="261" t="e">
        <f t="shared" si="137"/>
        <v>#NUM!</v>
      </c>
      <c r="H377" s="33">
        <v>245</v>
      </c>
      <c r="I377" s="34">
        <f t="shared" si="155"/>
        <v>53724</v>
      </c>
      <c r="J377" s="258" t="e">
        <f t="shared" si="138"/>
        <v>#NUM!</v>
      </c>
      <c r="K377" s="259" t="e">
        <f t="shared" si="139"/>
        <v>#NUM!</v>
      </c>
      <c r="L377" s="269" t="e">
        <f t="shared" si="140"/>
        <v>#NUM!</v>
      </c>
      <c r="M377" s="261" t="e">
        <f t="shared" si="141"/>
        <v>#NUM!</v>
      </c>
      <c r="N377" s="9"/>
      <c r="O377" s="33">
        <v>245</v>
      </c>
      <c r="P377" s="34">
        <f t="shared" si="156"/>
        <v>53724</v>
      </c>
      <c r="Q377" s="258" t="e">
        <f t="shared" si="142"/>
        <v>#NUM!</v>
      </c>
      <c r="R377" s="259" t="e">
        <f t="shared" si="143"/>
        <v>#NUM!</v>
      </c>
      <c r="S377" s="269" t="e">
        <f t="shared" si="144"/>
        <v>#NUM!</v>
      </c>
      <c r="T377" s="261" t="e">
        <f t="shared" si="145"/>
        <v>#NUM!</v>
      </c>
      <c r="V377" s="33">
        <v>245</v>
      </c>
      <c r="W377" s="34">
        <v>52779</v>
      </c>
      <c r="X377" s="258" t="e">
        <f t="shared" si="146"/>
        <v>#NUM!</v>
      </c>
      <c r="Y377" s="259" t="e">
        <f t="shared" si="147"/>
        <v>#NUM!</v>
      </c>
      <c r="Z377" s="269" t="e">
        <f t="shared" si="148"/>
        <v>#NUM!</v>
      </c>
      <c r="AA377" s="261" t="e">
        <f t="shared" si="149"/>
        <v>#NUM!</v>
      </c>
      <c r="AC377" s="33">
        <v>245</v>
      </c>
      <c r="AD377" s="34">
        <f t="shared" si="157"/>
        <v>53724</v>
      </c>
      <c r="AE377" s="141" t="e">
        <f t="shared" si="150"/>
        <v>#VALUE!</v>
      </c>
      <c r="AF377" s="259" t="e">
        <f t="shared" si="151"/>
        <v>#VALUE!</v>
      </c>
      <c r="AG377" s="274" t="e">
        <f t="shared" si="152"/>
        <v>#VALUE!</v>
      </c>
      <c r="AH377" s="275" t="e">
        <f t="shared" si="153"/>
        <v>#VALUE!</v>
      </c>
    </row>
    <row r="378" spans="1:34" x14ac:dyDescent="0.45">
      <c r="A378" s="33">
        <v>246</v>
      </c>
      <c r="B378" s="34">
        <f t="shared" si="154"/>
        <v>53752</v>
      </c>
      <c r="C378" s="258" t="e">
        <f t="shared" si="134"/>
        <v>#NUM!</v>
      </c>
      <c r="D378" s="259" t="e">
        <f t="shared" si="135"/>
        <v>#NUM!</v>
      </c>
      <c r="E378" s="260" t="e">
        <f t="shared" si="136"/>
        <v>#NUM!</v>
      </c>
      <c r="F378" s="261" t="e">
        <f t="shared" si="137"/>
        <v>#NUM!</v>
      </c>
      <c r="H378" s="33">
        <v>246</v>
      </c>
      <c r="I378" s="34">
        <f t="shared" si="155"/>
        <v>53752</v>
      </c>
      <c r="J378" s="258" t="e">
        <f t="shared" si="138"/>
        <v>#NUM!</v>
      </c>
      <c r="K378" s="259" t="e">
        <f t="shared" si="139"/>
        <v>#NUM!</v>
      </c>
      <c r="L378" s="269" t="e">
        <f t="shared" si="140"/>
        <v>#NUM!</v>
      </c>
      <c r="M378" s="261" t="e">
        <f t="shared" si="141"/>
        <v>#NUM!</v>
      </c>
      <c r="N378" s="9"/>
      <c r="O378" s="33">
        <v>246</v>
      </c>
      <c r="P378" s="34">
        <f t="shared" si="156"/>
        <v>53752</v>
      </c>
      <c r="Q378" s="258" t="e">
        <f t="shared" si="142"/>
        <v>#NUM!</v>
      </c>
      <c r="R378" s="259" t="e">
        <f t="shared" si="143"/>
        <v>#NUM!</v>
      </c>
      <c r="S378" s="269" t="e">
        <f t="shared" si="144"/>
        <v>#NUM!</v>
      </c>
      <c r="T378" s="261" t="e">
        <f t="shared" si="145"/>
        <v>#NUM!</v>
      </c>
      <c r="V378" s="33">
        <v>246</v>
      </c>
      <c r="W378" s="34">
        <v>52810</v>
      </c>
      <c r="X378" s="258" t="e">
        <f t="shared" si="146"/>
        <v>#NUM!</v>
      </c>
      <c r="Y378" s="259" t="e">
        <f t="shared" si="147"/>
        <v>#NUM!</v>
      </c>
      <c r="Z378" s="269" t="e">
        <f t="shared" si="148"/>
        <v>#NUM!</v>
      </c>
      <c r="AA378" s="261" t="e">
        <f t="shared" si="149"/>
        <v>#NUM!</v>
      </c>
      <c r="AC378" s="33">
        <v>246</v>
      </c>
      <c r="AD378" s="34">
        <f t="shared" si="157"/>
        <v>53752</v>
      </c>
      <c r="AE378" s="141" t="e">
        <f t="shared" si="150"/>
        <v>#VALUE!</v>
      </c>
      <c r="AF378" s="259" t="e">
        <f t="shared" si="151"/>
        <v>#VALUE!</v>
      </c>
      <c r="AG378" s="274" t="e">
        <f t="shared" si="152"/>
        <v>#VALUE!</v>
      </c>
      <c r="AH378" s="275" t="e">
        <f t="shared" si="153"/>
        <v>#VALUE!</v>
      </c>
    </row>
    <row r="379" spans="1:34" x14ac:dyDescent="0.45">
      <c r="A379" s="33">
        <v>247</v>
      </c>
      <c r="B379" s="34">
        <f t="shared" si="154"/>
        <v>53783</v>
      </c>
      <c r="C379" s="258" t="e">
        <f t="shared" si="134"/>
        <v>#NUM!</v>
      </c>
      <c r="D379" s="259" t="e">
        <f t="shared" si="135"/>
        <v>#NUM!</v>
      </c>
      <c r="E379" s="260" t="e">
        <f t="shared" si="136"/>
        <v>#NUM!</v>
      </c>
      <c r="F379" s="261" t="e">
        <f t="shared" si="137"/>
        <v>#NUM!</v>
      </c>
      <c r="H379" s="33">
        <v>247</v>
      </c>
      <c r="I379" s="34">
        <f t="shared" si="155"/>
        <v>53783</v>
      </c>
      <c r="J379" s="258" t="e">
        <f t="shared" si="138"/>
        <v>#NUM!</v>
      </c>
      <c r="K379" s="259" t="e">
        <f t="shared" si="139"/>
        <v>#NUM!</v>
      </c>
      <c r="L379" s="269" t="e">
        <f t="shared" si="140"/>
        <v>#NUM!</v>
      </c>
      <c r="M379" s="261" t="e">
        <f t="shared" si="141"/>
        <v>#NUM!</v>
      </c>
      <c r="N379" s="9"/>
      <c r="O379" s="33">
        <v>247</v>
      </c>
      <c r="P379" s="34">
        <f t="shared" si="156"/>
        <v>53783</v>
      </c>
      <c r="Q379" s="258" t="e">
        <f t="shared" si="142"/>
        <v>#NUM!</v>
      </c>
      <c r="R379" s="259" t="e">
        <f t="shared" si="143"/>
        <v>#NUM!</v>
      </c>
      <c r="S379" s="269" t="e">
        <f t="shared" si="144"/>
        <v>#NUM!</v>
      </c>
      <c r="T379" s="261" t="e">
        <f t="shared" si="145"/>
        <v>#NUM!</v>
      </c>
      <c r="V379" s="33">
        <v>247</v>
      </c>
      <c r="W379" s="34">
        <v>52841</v>
      </c>
      <c r="X379" s="258" t="e">
        <f t="shared" si="146"/>
        <v>#NUM!</v>
      </c>
      <c r="Y379" s="259" t="e">
        <f t="shared" si="147"/>
        <v>#NUM!</v>
      </c>
      <c r="Z379" s="269" t="e">
        <f t="shared" si="148"/>
        <v>#NUM!</v>
      </c>
      <c r="AA379" s="261" t="e">
        <f t="shared" si="149"/>
        <v>#NUM!</v>
      </c>
      <c r="AC379" s="33">
        <v>247</v>
      </c>
      <c r="AD379" s="34">
        <f t="shared" si="157"/>
        <v>53783</v>
      </c>
      <c r="AE379" s="141" t="e">
        <f t="shared" si="150"/>
        <v>#VALUE!</v>
      </c>
      <c r="AF379" s="259" t="e">
        <f t="shared" si="151"/>
        <v>#VALUE!</v>
      </c>
      <c r="AG379" s="274" t="e">
        <f t="shared" si="152"/>
        <v>#VALUE!</v>
      </c>
      <c r="AH379" s="275" t="e">
        <f t="shared" si="153"/>
        <v>#VALUE!</v>
      </c>
    </row>
    <row r="380" spans="1:34" x14ac:dyDescent="0.45">
      <c r="A380" s="33">
        <v>248</v>
      </c>
      <c r="B380" s="34">
        <f t="shared" si="154"/>
        <v>53813</v>
      </c>
      <c r="C380" s="258" t="e">
        <f t="shared" si="134"/>
        <v>#NUM!</v>
      </c>
      <c r="D380" s="259" t="e">
        <f t="shared" si="135"/>
        <v>#NUM!</v>
      </c>
      <c r="E380" s="260" t="e">
        <f t="shared" si="136"/>
        <v>#NUM!</v>
      </c>
      <c r="F380" s="261" t="e">
        <f t="shared" si="137"/>
        <v>#NUM!</v>
      </c>
      <c r="H380" s="33">
        <v>248</v>
      </c>
      <c r="I380" s="34">
        <f t="shared" si="155"/>
        <v>53813</v>
      </c>
      <c r="J380" s="258" t="e">
        <f t="shared" si="138"/>
        <v>#NUM!</v>
      </c>
      <c r="K380" s="259" t="e">
        <f t="shared" si="139"/>
        <v>#NUM!</v>
      </c>
      <c r="L380" s="269" t="e">
        <f t="shared" si="140"/>
        <v>#NUM!</v>
      </c>
      <c r="M380" s="261" t="e">
        <f t="shared" si="141"/>
        <v>#NUM!</v>
      </c>
      <c r="N380" s="9"/>
      <c r="O380" s="33">
        <v>248</v>
      </c>
      <c r="P380" s="34">
        <f t="shared" si="156"/>
        <v>53813</v>
      </c>
      <c r="Q380" s="258" t="e">
        <f t="shared" si="142"/>
        <v>#NUM!</v>
      </c>
      <c r="R380" s="259" t="e">
        <f t="shared" si="143"/>
        <v>#NUM!</v>
      </c>
      <c r="S380" s="269" t="e">
        <f t="shared" si="144"/>
        <v>#NUM!</v>
      </c>
      <c r="T380" s="261" t="e">
        <f t="shared" si="145"/>
        <v>#NUM!</v>
      </c>
      <c r="V380" s="33">
        <v>248</v>
      </c>
      <c r="W380" s="34">
        <v>52871</v>
      </c>
      <c r="X380" s="258" t="e">
        <f t="shared" si="146"/>
        <v>#NUM!</v>
      </c>
      <c r="Y380" s="259" t="e">
        <f t="shared" si="147"/>
        <v>#NUM!</v>
      </c>
      <c r="Z380" s="269" t="e">
        <f t="shared" si="148"/>
        <v>#NUM!</v>
      </c>
      <c r="AA380" s="261" t="e">
        <f t="shared" si="149"/>
        <v>#NUM!</v>
      </c>
      <c r="AC380" s="33">
        <v>248</v>
      </c>
      <c r="AD380" s="34">
        <f t="shared" si="157"/>
        <v>53813</v>
      </c>
      <c r="AE380" s="141" t="e">
        <f t="shared" si="150"/>
        <v>#VALUE!</v>
      </c>
      <c r="AF380" s="259" t="e">
        <f t="shared" si="151"/>
        <v>#VALUE!</v>
      </c>
      <c r="AG380" s="274" t="e">
        <f t="shared" si="152"/>
        <v>#VALUE!</v>
      </c>
      <c r="AH380" s="275" t="e">
        <f t="shared" si="153"/>
        <v>#VALUE!</v>
      </c>
    </row>
    <row r="381" spans="1:34" x14ac:dyDescent="0.45">
      <c r="A381" s="33">
        <v>249</v>
      </c>
      <c r="B381" s="34">
        <f t="shared" si="154"/>
        <v>53844</v>
      </c>
      <c r="C381" s="258" t="e">
        <f t="shared" si="134"/>
        <v>#NUM!</v>
      </c>
      <c r="D381" s="259" t="e">
        <f t="shared" si="135"/>
        <v>#NUM!</v>
      </c>
      <c r="E381" s="260" t="e">
        <f t="shared" si="136"/>
        <v>#NUM!</v>
      </c>
      <c r="F381" s="261" t="e">
        <f t="shared" si="137"/>
        <v>#NUM!</v>
      </c>
      <c r="H381" s="33">
        <v>249</v>
      </c>
      <c r="I381" s="34">
        <f t="shared" si="155"/>
        <v>53844</v>
      </c>
      <c r="J381" s="258" t="e">
        <f t="shared" si="138"/>
        <v>#NUM!</v>
      </c>
      <c r="K381" s="259" t="e">
        <f t="shared" si="139"/>
        <v>#NUM!</v>
      </c>
      <c r="L381" s="269" t="e">
        <f t="shared" si="140"/>
        <v>#NUM!</v>
      </c>
      <c r="M381" s="261" t="e">
        <f t="shared" si="141"/>
        <v>#NUM!</v>
      </c>
      <c r="N381" s="9"/>
      <c r="O381" s="33">
        <v>249</v>
      </c>
      <c r="P381" s="34">
        <f t="shared" si="156"/>
        <v>53844</v>
      </c>
      <c r="Q381" s="258" t="e">
        <f t="shared" si="142"/>
        <v>#NUM!</v>
      </c>
      <c r="R381" s="259" t="e">
        <f t="shared" si="143"/>
        <v>#NUM!</v>
      </c>
      <c r="S381" s="269" t="e">
        <f t="shared" si="144"/>
        <v>#NUM!</v>
      </c>
      <c r="T381" s="261" t="e">
        <f t="shared" si="145"/>
        <v>#NUM!</v>
      </c>
      <c r="V381" s="33">
        <v>249</v>
      </c>
      <c r="W381" s="34">
        <v>52902</v>
      </c>
      <c r="X381" s="258" t="e">
        <f t="shared" si="146"/>
        <v>#NUM!</v>
      </c>
      <c r="Y381" s="259" t="e">
        <f t="shared" si="147"/>
        <v>#NUM!</v>
      </c>
      <c r="Z381" s="269" t="e">
        <f t="shared" si="148"/>
        <v>#NUM!</v>
      </c>
      <c r="AA381" s="261" t="e">
        <f t="shared" si="149"/>
        <v>#NUM!</v>
      </c>
      <c r="AC381" s="33">
        <v>249</v>
      </c>
      <c r="AD381" s="34">
        <f t="shared" si="157"/>
        <v>53844</v>
      </c>
      <c r="AE381" s="141" t="e">
        <f t="shared" si="150"/>
        <v>#VALUE!</v>
      </c>
      <c r="AF381" s="259" t="e">
        <f t="shared" si="151"/>
        <v>#VALUE!</v>
      </c>
      <c r="AG381" s="274" t="e">
        <f t="shared" si="152"/>
        <v>#VALUE!</v>
      </c>
      <c r="AH381" s="275" t="e">
        <f t="shared" si="153"/>
        <v>#VALUE!</v>
      </c>
    </row>
    <row r="382" spans="1:34" x14ac:dyDescent="0.45">
      <c r="A382" s="33">
        <v>250</v>
      </c>
      <c r="B382" s="34">
        <f t="shared" si="154"/>
        <v>53874</v>
      </c>
      <c r="C382" s="258" t="e">
        <f t="shared" si="134"/>
        <v>#NUM!</v>
      </c>
      <c r="D382" s="259" t="e">
        <f t="shared" si="135"/>
        <v>#NUM!</v>
      </c>
      <c r="E382" s="260" t="e">
        <f t="shared" si="136"/>
        <v>#NUM!</v>
      </c>
      <c r="F382" s="261" t="e">
        <f t="shared" si="137"/>
        <v>#NUM!</v>
      </c>
      <c r="H382" s="33">
        <v>250</v>
      </c>
      <c r="I382" s="34">
        <f t="shared" si="155"/>
        <v>53874</v>
      </c>
      <c r="J382" s="258" t="e">
        <f t="shared" si="138"/>
        <v>#NUM!</v>
      </c>
      <c r="K382" s="259" t="e">
        <f t="shared" si="139"/>
        <v>#NUM!</v>
      </c>
      <c r="L382" s="269" t="e">
        <f t="shared" si="140"/>
        <v>#NUM!</v>
      </c>
      <c r="M382" s="261" t="e">
        <f t="shared" si="141"/>
        <v>#NUM!</v>
      </c>
      <c r="N382" s="9"/>
      <c r="O382" s="33">
        <v>250</v>
      </c>
      <c r="P382" s="34">
        <f t="shared" si="156"/>
        <v>53874</v>
      </c>
      <c r="Q382" s="258" t="e">
        <f t="shared" si="142"/>
        <v>#NUM!</v>
      </c>
      <c r="R382" s="259" t="e">
        <f t="shared" si="143"/>
        <v>#NUM!</v>
      </c>
      <c r="S382" s="269" t="e">
        <f t="shared" si="144"/>
        <v>#NUM!</v>
      </c>
      <c r="T382" s="261" t="e">
        <f t="shared" si="145"/>
        <v>#NUM!</v>
      </c>
      <c r="V382" s="33">
        <v>250</v>
      </c>
      <c r="W382" s="34">
        <v>52932</v>
      </c>
      <c r="X382" s="258" t="e">
        <f t="shared" si="146"/>
        <v>#NUM!</v>
      </c>
      <c r="Y382" s="259" t="e">
        <f t="shared" si="147"/>
        <v>#NUM!</v>
      </c>
      <c r="Z382" s="269" t="e">
        <f t="shared" si="148"/>
        <v>#NUM!</v>
      </c>
      <c r="AA382" s="261" t="e">
        <f t="shared" si="149"/>
        <v>#NUM!</v>
      </c>
      <c r="AC382" s="33">
        <v>250</v>
      </c>
      <c r="AD382" s="34">
        <f t="shared" si="157"/>
        <v>53874</v>
      </c>
      <c r="AE382" s="141" t="e">
        <f t="shared" si="150"/>
        <v>#VALUE!</v>
      </c>
      <c r="AF382" s="259" t="e">
        <f t="shared" si="151"/>
        <v>#VALUE!</v>
      </c>
      <c r="AG382" s="274" t="e">
        <f t="shared" si="152"/>
        <v>#VALUE!</v>
      </c>
      <c r="AH382" s="275" t="e">
        <f t="shared" si="153"/>
        <v>#VALUE!</v>
      </c>
    </row>
    <row r="383" spans="1:34" x14ac:dyDescent="0.45">
      <c r="A383" s="33">
        <v>251</v>
      </c>
      <c r="B383" s="34">
        <f t="shared" si="154"/>
        <v>53905</v>
      </c>
      <c r="C383" s="258" t="e">
        <f t="shared" si="134"/>
        <v>#NUM!</v>
      </c>
      <c r="D383" s="259" t="e">
        <f t="shared" si="135"/>
        <v>#NUM!</v>
      </c>
      <c r="E383" s="260" t="e">
        <f t="shared" si="136"/>
        <v>#NUM!</v>
      </c>
      <c r="F383" s="261" t="e">
        <f t="shared" si="137"/>
        <v>#NUM!</v>
      </c>
      <c r="H383" s="33">
        <v>251</v>
      </c>
      <c r="I383" s="34">
        <f t="shared" si="155"/>
        <v>53905</v>
      </c>
      <c r="J383" s="258" t="e">
        <f t="shared" si="138"/>
        <v>#NUM!</v>
      </c>
      <c r="K383" s="259" t="e">
        <f t="shared" si="139"/>
        <v>#NUM!</v>
      </c>
      <c r="L383" s="269" t="e">
        <f t="shared" si="140"/>
        <v>#NUM!</v>
      </c>
      <c r="M383" s="261" t="e">
        <f t="shared" si="141"/>
        <v>#NUM!</v>
      </c>
      <c r="N383" s="9"/>
      <c r="O383" s="33">
        <v>251</v>
      </c>
      <c r="P383" s="34">
        <f t="shared" si="156"/>
        <v>53905</v>
      </c>
      <c r="Q383" s="258" t="e">
        <f t="shared" si="142"/>
        <v>#NUM!</v>
      </c>
      <c r="R383" s="259" t="e">
        <f t="shared" si="143"/>
        <v>#NUM!</v>
      </c>
      <c r="S383" s="269" t="e">
        <f t="shared" si="144"/>
        <v>#NUM!</v>
      </c>
      <c r="T383" s="261" t="e">
        <f t="shared" si="145"/>
        <v>#NUM!</v>
      </c>
      <c r="V383" s="33">
        <v>251</v>
      </c>
      <c r="W383" s="34">
        <v>52963</v>
      </c>
      <c r="X383" s="258" t="e">
        <f t="shared" si="146"/>
        <v>#NUM!</v>
      </c>
      <c r="Y383" s="259" t="e">
        <f t="shared" si="147"/>
        <v>#NUM!</v>
      </c>
      <c r="Z383" s="269" t="e">
        <f t="shared" si="148"/>
        <v>#NUM!</v>
      </c>
      <c r="AA383" s="261" t="e">
        <f t="shared" si="149"/>
        <v>#NUM!</v>
      </c>
      <c r="AC383" s="33">
        <v>251</v>
      </c>
      <c r="AD383" s="34">
        <f t="shared" si="157"/>
        <v>53905</v>
      </c>
      <c r="AE383" s="141" t="e">
        <f t="shared" si="150"/>
        <v>#VALUE!</v>
      </c>
      <c r="AF383" s="259" t="e">
        <f t="shared" si="151"/>
        <v>#VALUE!</v>
      </c>
      <c r="AG383" s="274" t="e">
        <f t="shared" si="152"/>
        <v>#VALUE!</v>
      </c>
      <c r="AH383" s="275" t="e">
        <f t="shared" si="153"/>
        <v>#VALUE!</v>
      </c>
    </row>
    <row r="384" spans="1:34" ht="14.65" thickBot="1" x14ac:dyDescent="0.5">
      <c r="A384" s="40">
        <v>252</v>
      </c>
      <c r="B384" s="267">
        <f t="shared" si="154"/>
        <v>53936</v>
      </c>
      <c r="C384" s="262" t="e">
        <f t="shared" si="134"/>
        <v>#NUM!</v>
      </c>
      <c r="D384" s="263" t="e">
        <f t="shared" si="135"/>
        <v>#NUM!</v>
      </c>
      <c r="E384" s="264" t="e">
        <f t="shared" si="136"/>
        <v>#NUM!</v>
      </c>
      <c r="F384" s="265" t="e">
        <f t="shared" si="137"/>
        <v>#NUM!</v>
      </c>
      <c r="H384" s="40">
        <v>252</v>
      </c>
      <c r="I384" s="41">
        <f t="shared" si="155"/>
        <v>53936</v>
      </c>
      <c r="J384" s="262" t="e">
        <f t="shared" si="138"/>
        <v>#NUM!</v>
      </c>
      <c r="K384" s="263" t="e">
        <f t="shared" si="139"/>
        <v>#NUM!</v>
      </c>
      <c r="L384" s="270" t="e">
        <f t="shared" si="140"/>
        <v>#NUM!</v>
      </c>
      <c r="M384" s="265" t="e">
        <f t="shared" si="141"/>
        <v>#NUM!</v>
      </c>
      <c r="N384" s="9"/>
      <c r="O384" s="40">
        <v>252</v>
      </c>
      <c r="P384" s="41">
        <f t="shared" si="156"/>
        <v>53936</v>
      </c>
      <c r="Q384" s="262" t="e">
        <f t="shared" si="142"/>
        <v>#NUM!</v>
      </c>
      <c r="R384" s="263" t="e">
        <f t="shared" si="143"/>
        <v>#NUM!</v>
      </c>
      <c r="S384" s="270" t="e">
        <f t="shared" si="144"/>
        <v>#NUM!</v>
      </c>
      <c r="T384" s="265" t="e">
        <f t="shared" si="145"/>
        <v>#NUM!</v>
      </c>
      <c r="V384" s="40">
        <v>252</v>
      </c>
      <c r="W384" s="41">
        <v>52994</v>
      </c>
      <c r="X384" s="262" t="e">
        <f t="shared" si="146"/>
        <v>#NUM!</v>
      </c>
      <c r="Y384" s="263" t="e">
        <f t="shared" si="147"/>
        <v>#NUM!</v>
      </c>
      <c r="Z384" s="270" t="e">
        <f t="shared" si="148"/>
        <v>#NUM!</v>
      </c>
      <c r="AA384" s="265" t="e">
        <f t="shared" si="149"/>
        <v>#NUM!</v>
      </c>
      <c r="AC384" s="40">
        <v>252</v>
      </c>
      <c r="AD384" s="41">
        <f t="shared" si="157"/>
        <v>53936</v>
      </c>
      <c r="AE384" s="145" t="e">
        <f t="shared" si="150"/>
        <v>#VALUE!</v>
      </c>
      <c r="AF384" s="263" t="e">
        <f t="shared" si="151"/>
        <v>#VALUE!</v>
      </c>
      <c r="AG384" s="276" t="e">
        <f t="shared" si="152"/>
        <v>#VALUE!</v>
      </c>
      <c r="AH384" s="277" t="e">
        <f t="shared" si="153"/>
        <v>#VALUE!</v>
      </c>
    </row>
    <row r="385" spans="1:34" x14ac:dyDescent="0.45">
      <c r="A385" s="26">
        <v>253</v>
      </c>
      <c r="B385" s="52">
        <f t="shared" si="154"/>
        <v>53966</v>
      </c>
      <c r="C385" s="254" t="e">
        <f t="shared" si="134"/>
        <v>#NUM!</v>
      </c>
      <c r="D385" s="255" t="e">
        <f t="shared" si="135"/>
        <v>#NUM!</v>
      </c>
      <c r="E385" s="256" t="e">
        <f t="shared" si="136"/>
        <v>#NUM!</v>
      </c>
      <c r="F385" s="257" t="e">
        <f t="shared" si="137"/>
        <v>#NUM!</v>
      </c>
      <c r="H385" s="26">
        <v>253</v>
      </c>
      <c r="I385" s="27">
        <f t="shared" si="155"/>
        <v>53966</v>
      </c>
      <c r="J385" s="254" t="e">
        <f t="shared" si="138"/>
        <v>#NUM!</v>
      </c>
      <c r="K385" s="255" t="e">
        <f t="shared" si="139"/>
        <v>#NUM!</v>
      </c>
      <c r="L385" s="268" t="e">
        <f t="shared" si="140"/>
        <v>#NUM!</v>
      </c>
      <c r="M385" s="257" t="e">
        <f t="shared" si="141"/>
        <v>#NUM!</v>
      </c>
      <c r="N385" s="9"/>
      <c r="O385" s="26">
        <v>253</v>
      </c>
      <c r="P385" s="27">
        <f t="shared" si="156"/>
        <v>53966</v>
      </c>
      <c r="Q385" s="254" t="e">
        <f t="shared" si="142"/>
        <v>#NUM!</v>
      </c>
      <c r="R385" s="255" t="e">
        <f t="shared" si="143"/>
        <v>#NUM!</v>
      </c>
      <c r="S385" s="268" t="e">
        <f t="shared" si="144"/>
        <v>#NUM!</v>
      </c>
      <c r="T385" s="257" t="e">
        <f t="shared" si="145"/>
        <v>#NUM!</v>
      </c>
      <c r="V385" s="26">
        <v>253</v>
      </c>
      <c r="W385" s="27">
        <v>53022</v>
      </c>
      <c r="X385" s="254" t="e">
        <f t="shared" si="146"/>
        <v>#NUM!</v>
      </c>
      <c r="Y385" s="255" t="e">
        <f t="shared" si="147"/>
        <v>#NUM!</v>
      </c>
      <c r="Z385" s="268" t="e">
        <f t="shared" si="148"/>
        <v>#NUM!</v>
      </c>
      <c r="AA385" s="257" t="e">
        <f t="shared" si="149"/>
        <v>#NUM!</v>
      </c>
      <c r="AC385" s="26">
        <v>253</v>
      </c>
      <c r="AD385" s="27">
        <f t="shared" si="157"/>
        <v>53966</v>
      </c>
      <c r="AE385" s="137" t="e">
        <f t="shared" si="150"/>
        <v>#VALUE!</v>
      </c>
      <c r="AF385" s="255" t="e">
        <f t="shared" si="151"/>
        <v>#VALUE!</v>
      </c>
      <c r="AG385" s="272" t="e">
        <f t="shared" si="152"/>
        <v>#VALUE!</v>
      </c>
      <c r="AH385" s="273" t="e">
        <f t="shared" si="153"/>
        <v>#VALUE!</v>
      </c>
    </row>
    <row r="386" spans="1:34" x14ac:dyDescent="0.45">
      <c r="A386" s="33">
        <v>254</v>
      </c>
      <c r="B386" s="34">
        <f t="shared" si="154"/>
        <v>53997</v>
      </c>
      <c r="C386" s="258" t="e">
        <f t="shared" si="134"/>
        <v>#NUM!</v>
      </c>
      <c r="D386" s="259" t="e">
        <f t="shared" si="135"/>
        <v>#NUM!</v>
      </c>
      <c r="E386" s="260" t="e">
        <f t="shared" si="136"/>
        <v>#NUM!</v>
      </c>
      <c r="F386" s="261" t="e">
        <f t="shared" si="137"/>
        <v>#NUM!</v>
      </c>
      <c r="H386" s="33">
        <v>254</v>
      </c>
      <c r="I386" s="34">
        <f t="shared" si="155"/>
        <v>53997</v>
      </c>
      <c r="J386" s="258" t="e">
        <f t="shared" si="138"/>
        <v>#NUM!</v>
      </c>
      <c r="K386" s="259" t="e">
        <f t="shared" si="139"/>
        <v>#NUM!</v>
      </c>
      <c r="L386" s="269" t="e">
        <f t="shared" si="140"/>
        <v>#NUM!</v>
      </c>
      <c r="M386" s="261" t="e">
        <f t="shared" si="141"/>
        <v>#NUM!</v>
      </c>
      <c r="N386" s="9"/>
      <c r="O386" s="33">
        <v>254</v>
      </c>
      <c r="P386" s="34">
        <f t="shared" si="156"/>
        <v>53997</v>
      </c>
      <c r="Q386" s="258" t="e">
        <f t="shared" si="142"/>
        <v>#NUM!</v>
      </c>
      <c r="R386" s="259" t="e">
        <f t="shared" si="143"/>
        <v>#NUM!</v>
      </c>
      <c r="S386" s="269" t="e">
        <f t="shared" si="144"/>
        <v>#NUM!</v>
      </c>
      <c r="T386" s="261" t="e">
        <f t="shared" si="145"/>
        <v>#NUM!</v>
      </c>
      <c r="V386" s="33">
        <v>254</v>
      </c>
      <c r="W386" s="34">
        <v>53053</v>
      </c>
      <c r="X386" s="258" t="e">
        <f t="shared" si="146"/>
        <v>#NUM!</v>
      </c>
      <c r="Y386" s="259" t="e">
        <f t="shared" si="147"/>
        <v>#NUM!</v>
      </c>
      <c r="Z386" s="269" t="e">
        <f t="shared" si="148"/>
        <v>#NUM!</v>
      </c>
      <c r="AA386" s="261" t="e">
        <f t="shared" si="149"/>
        <v>#NUM!</v>
      </c>
      <c r="AC386" s="33">
        <v>254</v>
      </c>
      <c r="AD386" s="34">
        <f t="shared" si="157"/>
        <v>53997</v>
      </c>
      <c r="AE386" s="141" t="e">
        <f t="shared" si="150"/>
        <v>#VALUE!</v>
      </c>
      <c r="AF386" s="259" t="e">
        <f t="shared" si="151"/>
        <v>#VALUE!</v>
      </c>
      <c r="AG386" s="274" t="e">
        <f t="shared" si="152"/>
        <v>#VALUE!</v>
      </c>
      <c r="AH386" s="275" t="e">
        <f t="shared" si="153"/>
        <v>#VALUE!</v>
      </c>
    </row>
    <row r="387" spans="1:34" x14ac:dyDescent="0.45">
      <c r="A387" s="33">
        <v>255</v>
      </c>
      <c r="B387" s="34">
        <f t="shared" si="154"/>
        <v>54027</v>
      </c>
      <c r="C387" s="258" t="e">
        <f t="shared" si="134"/>
        <v>#NUM!</v>
      </c>
      <c r="D387" s="259" t="e">
        <f t="shared" si="135"/>
        <v>#NUM!</v>
      </c>
      <c r="E387" s="260" t="e">
        <f t="shared" si="136"/>
        <v>#NUM!</v>
      </c>
      <c r="F387" s="261" t="e">
        <f t="shared" si="137"/>
        <v>#NUM!</v>
      </c>
      <c r="H387" s="33">
        <v>255</v>
      </c>
      <c r="I387" s="34">
        <f t="shared" si="155"/>
        <v>54027</v>
      </c>
      <c r="J387" s="258" t="e">
        <f t="shared" si="138"/>
        <v>#NUM!</v>
      </c>
      <c r="K387" s="259" t="e">
        <f t="shared" si="139"/>
        <v>#NUM!</v>
      </c>
      <c r="L387" s="269" t="e">
        <f t="shared" si="140"/>
        <v>#NUM!</v>
      </c>
      <c r="M387" s="261" t="e">
        <f t="shared" si="141"/>
        <v>#NUM!</v>
      </c>
      <c r="N387" s="9"/>
      <c r="O387" s="33">
        <v>255</v>
      </c>
      <c r="P387" s="34">
        <f t="shared" si="156"/>
        <v>54027</v>
      </c>
      <c r="Q387" s="258" t="e">
        <f t="shared" si="142"/>
        <v>#NUM!</v>
      </c>
      <c r="R387" s="259" t="e">
        <f t="shared" si="143"/>
        <v>#NUM!</v>
      </c>
      <c r="S387" s="269" t="e">
        <f t="shared" si="144"/>
        <v>#NUM!</v>
      </c>
      <c r="T387" s="261" t="e">
        <f t="shared" si="145"/>
        <v>#NUM!</v>
      </c>
      <c r="V387" s="33">
        <v>255</v>
      </c>
      <c r="W387" s="34">
        <v>53083</v>
      </c>
      <c r="X387" s="258" t="e">
        <f t="shared" si="146"/>
        <v>#NUM!</v>
      </c>
      <c r="Y387" s="259" t="e">
        <f t="shared" si="147"/>
        <v>#NUM!</v>
      </c>
      <c r="Z387" s="269" t="e">
        <f t="shared" si="148"/>
        <v>#NUM!</v>
      </c>
      <c r="AA387" s="261" t="e">
        <f t="shared" si="149"/>
        <v>#NUM!</v>
      </c>
      <c r="AC387" s="33">
        <v>255</v>
      </c>
      <c r="AD387" s="34">
        <f t="shared" si="157"/>
        <v>54027</v>
      </c>
      <c r="AE387" s="141" t="e">
        <f t="shared" si="150"/>
        <v>#VALUE!</v>
      </c>
      <c r="AF387" s="259" t="e">
        <f t="shared" si="151"/>
        <v>#VALUE!</v>
      </c>
      <c r="AG387" s="274" t="e">
        <f t="shared" si="152"/>
        <v>#VALUE!</v>
      </c>
      <c r="AH387" s="275" t="e">
        <f t="shared" si="153"/>
        <v>#VALUE!</v>
      </c>
    </row>
    <row r="388" spans="1:34" x14ac:dyDescent="0.45">
      <c r="A388" s="33">
        <v>256</v>
      </c>
      <c r="B388" s="34">
        <f t="shared" si="154"/>
        <v>54058</v>
      </c>
      <c r="C388" s="258" t="e">
        <f t="shared" si="134"/>
        <v>#NUM!</v>
      </c>
      <c r="D388" s="259" t="e">
        <f t="shared" si="135"/>
        <v>#NUM!</v>
      </c>
      <c r="E388" s="260" t="e">
        <f t="shared" si="136"/>
        <v>#NUM!</v>
      </c>
      <c r="F388" s="261" t="e">
        <f t="shared" si="137"/>
        <v>#NUM!</v>
      </c>
      <c r="H388" s="33">
        <v>256</v>
      </c>
      <c r="I388" s="34">
        <f t="shared" si="155"/>
        <v>54058</v>
      </c>
      <c r="J388" s="258" t="e">
        <f t="shared" si="138"/>
        <v>#NUM!</v>
      </c>
      <c r="K388" s="259" t="e">
        <f t="shared" si="139"/>
        <v>#NUM!</v>
      </c>
      <c r="L388" s="269" t="e">
        <f t="shared" si="140"/>
        <v>#NUM!</v>
      </c>
      <c r="M388" s="261" t="e">
        <f t="shared" si="141"/>
        <v>#NUM!</v>
      </c>
      <c r="N388" s="9"/>
      <c r="O388" s="33">
        <v>256</v>
      </c>
      <c r="P388" s="34">
        <f t="shared" si="156"/>
        <v>54058</v>
      </c>
      <c r="Q388" s="258" t="e">
        <f t="shared" si="142"/>
        <v>#NUM!</v>
      </c>
      <c r="R388" s="259" t="e">
        <f t="shared" si="143"/>
        <v>#NUM!</v>
      </c>
      <c r="S388" s="269" t="e">
        <f t="shared" si="144"/>
        <v>#NUM!</v>
      </c>
      <c r="T388" s="261" t="e">
        <f t="shared" si="145"/>
        <v>#NUM!</v>
      </c>
      <c r="V388" s="33">
        <v>256</v>
      </c>
      <c r="W388" s="34">
        <v>53114</v>
      </c>
      <c r="X388" s="258" t="e">
        <f t="shared" si="146"/>
        <v>#NUM!</v>
      </c>
      <c r="Y388" s="259" t="e">
        <f t="shared" si="147"/>
        <v>#NUM!</v>
      </c>
      <c r="Z388" s="269" t="e">
        <f t="shared" si="148"/>
        <v>#NUM!</v>
      </c>
      <c r="AA388" s="261" t="e">
        <f t="shared" si="149"/>
        <v>#NUM!</v>
      </c>
      <c r="AC388" s="33">
        <v>256</v>
      </c>
      <c r="AD388" s="34">
        <f t="shared" si="157"/>
        <v>54058</v>
      </c>
      <c r="AE388" s="141" t="e">
        <f t="shared" si="150"/>
        <v>#VALUE!</v>
      </c>
      <c r="AF388" s="259" t="e">
        <f t="shared" si="151"/>
        <v>#VALUE!</v>
      </c>
      <c r="AG388" s="274" t="e">
        <f t="shared" si="152"/>
        <v>#VALUE!</v>
      </c>
      <c r="AH388" s="275" t="e">
        <f t="shared" si="153"/>
        <v>#VALUE!</v>
      </c>
    </row>
    <row r="389" spans="1:34" x14ac:dyDescent="0.45">
      <c r="A389" s="33">
        <v>257</v>
      </c>
      <c r="B389" s="34">
        <f t="shared" si="154"/>
        <v>54089</v>
      </c>
      <c r="C389" s="258" t="e">
        <f t="shared" si="134"/>
        <v>#NUM!</v>
      </c>
      <c r="D389" s="259" t="e">
        <f t="shared" si="135"/>
        <v>#NUM!</v>
      </c>
      <c r="E389" s="260" t="e">
        <f t="shared" si="136"/>
        <v>#NUM!</v>
      </c>
      <c r="F389" s="261" t="e">
        <f t="shared" si="137"/>
        <v>#NUM!</v>
      </c>
      <c r="H389" s="33">
        <v>257</v>
      </c>
      <c r="I389" s="34">
        <f t="shared" si="155"/>
        <v>54089</v>
      </c>
      <c r="J389" s="258" t="e">
        <f t="shared" si="138"/>
        <v>#NUM!</v>
      </c>
      <c r="K389" s="259" t="e">
        <f t="shared" si="139"/>
        <v>#NUM!</v>
      </c>
      <c r="L389" s="269" t="e">
        <f t="shared" si="140"/>
        <v>#NUM!</v>
      </c>
      <c r="M389" s="261" t="e">
        <f t="shared" si="141"/>
        <v>#NUM!</v>
      </c>
      <c r="N389" s="9"/>
      <c r="O389" s="33">
        <v>257</v>
      </c>
      <c r="P389" s="34">
        <f t="shared" si="156"/>
        <v>54089</v>
      </c>
      <c r="Q389" s="258" t="e">
        <f t="shared" si="142"/>
        <v>#NUM!</v>
      </c>
      <c r="R389" s="259" t="e">
        <f t="shared" si="143"/>
        <v>#NUM!</v>
      </c>
      <c r="S389" s="269" t="e">
        <f t="shared" si="144"/>
        <v>#NUM!</v>
      </c>
      <c r="T389" s="261" t="e">
        <f t="shared" si="145"/>
        <v>#NUM!</v>
      </c>
      <c r="V389" s="33">
        <v>257</v>
      </c>
      <c r="W389" s="34">
        <v>53144</v>
      </c>
      <c r="X389" s="258" t="e">
        <f t="shared" si="146"/>
        <v>#NUM!</v>
      </c>
      <c r="Y389" s="259" t="e">
        <f t="shared" si="147"/>
        <v>#NUM!</v>
      </c>
      <c r="Z389" s="269" t="e">
        <f t="shared" si="148"/>
        <v>#NUM!</v>
      </c>
      <c r="AA389" s="261" t="e">
        <f t="shared" si="149"/>
        <v>#NUM!</v>
      </c>
      <c r="AC389" s="33">
        <v>257</v>
      </c>
      <c r="AD389" s="34">
        <f t="shared" si="157"/>
        <v>54089</v>
      </c>
      <c r="AE389" s="141" t="e">
        <f t="shared" si="150"/>
        <v>#VALUE!</v>
      </c>
      <c r="AF389" s="259" t="e">
        <f t="shared" si="151"/>
        <v>#VALUE!</v>
      </c>
      <c r="AG389" s="274" t="e">
        <f t="shared" si="152"/>
        <v>#VALUE!</v>
      </c>
      <c r="AH389" s="275" t="e">
        <f t="shared" si="153"/>
        <v>#VALUE!</v>
      </c>
    </row>
    <row r="390" spans="1:34" x14ac:dyDescent="0.45">
      <c r="A390" s="33">
        <v>258</v>
      </c>
      <c r="B390" s="34">
        <f t="shared" si="154"/>
        <v>54118</v>
      </c>
      <c r="C390" s="258" t="e">
        <f t="shared" ref="C390:C453" si="158">C389-D390</f>
        <v>#NUM!</v>
      </c>
      <c r="D390" s="259" t="e">
        <f t="shared" ref="D390:D453" si="159">IF(D$128="I/O",0,IF(AND(D$129&gt;0,A390/12&lt;=D$129),0,-PPMT(C$126/12,A390-(D$129*12),D$126*D$128,C$125)))</f>
        <v>#NUM!</v>
      </c>
      <c r="E390" s="260" t="e">
        <f t="shared" ref="E390:E453" si="160">F390-D390</f>
        <v>#NUM!</v>
      </c>
      <c r="F390" s="261" t="e">
        <f t="shared" ref="F390:F453" si="161">IF(AND(D$129&gt;0,A390/12&lt;=D$129),C$125*(C$126/12),D$125)</f>
        <v>#NUM!</v>
      </c>
      <c r="H390" s="33">
        <v>258</v>
      </c>
      <c r="I390" s="34">
        <f t="shared" si="155"/>
        <v>54118</v>
      </c>
      <c r="J390" s="258" t="e">
        <f t="shared" ref="J390:J453" si="162">J389-K390</f>
        <v>#NUM!</v>
      </c>
      <c r="K390" s="259" t="e">
        <f t="shared" ref="K390:K453" si="163">IF(K$128="I/O",0,IF(AND(K$129&gt;0,H390/12&lt;=K$129),0,-PPMT(J$126/12,H390-(K$129*12),K$126*K$128,J$125)))</f>
        <v>#NUM!</v>
      </c>
      <c r="L390" s="269" t="e">
        <f t="shared" ref="L390:L453" si="164">M390-K390</f>
        <v>#NUM!</v>
      </c>
      <c r="M390" s="261" t="e">
        <f t="shared" ref="M390:M453" si="165">IF(AND(K$129&gt;0,H390/12&lt;=K$129),J$125*(J$126/12),K$125)</f>
        <v>#NUM!</v>
      </c>
      <c r="N390" s="9"/>
      <c r="O390" s="33">
        <v>258</v>
      </c>
      <c r="P390" s="34">
        <f t="shared" si="156"/>
        <v>54118</v>
      </c>
      <c r="Q390" s="258" t="e">
        <f t="shared" ref="Q390:Q453" si="166">Q389-R390</f>
        <v>#NUM!</v>
      </c>
      <c r="R390" s="259" t="e">
        <f t="shared" ref="R390:R453" si="167">IF(R$128="I/O",0,IF(AND(R$129&gt;0,O390/12&lt;=R$129),0,-PPMT(Q$126/12,O390-(R$129*12),R$126*R$128,Q$125)))</f>
        <v>#NUM!</v>
      </c>
      <c r="S390" s="269" t="e">
        <f t="shared" ref="S390:S453" si="168">T390-R390</f>
        <v>#NUM!</v>
      </c>
      <c r="T390" s="261" t="e">
        <f t="shared" ref="T390:T453" si="169">IF(AND(R$129&gt;0,O390/12&lt;=R$129),Q$125*(Q$126/12),R$125)</f>
        <v>#NUM!</v>
      </c>
      <c r="V390" s="33">
        <v>258</v>
      </c>
      <c r="W390" s="34">
        <v>53175</v>
      </c>
      <c r="X390" s="258" t="e">
        <f t="shared" ref="X390:X453" si="170">X389-Y390</f>
        <v>#NUM!</v>
      </c>
      <c r="Y390" s="259" t="e">
        <f t="shared" ref="Y390:Y453" si="171">IF(Y$128="I/O",0,IF(AND(Y$129&gt;0,V390/12&lt;=Y$129),0,-PPMT(X$126/12,V390-(Y$129*12),Y$126*Y$128,X$125)))</f>
        <v>#NUM!</v>
      </c>
      <c r="Z390" s="269" t="e">
        <f t="shared" ref="Z390:Z453" si="172">AA390-Y390</f>
        <v>#NUM!</v>
      </c>
      <c r="AA390" s="261" t="e">
        <f t="shared" ref="AA390:AA453" si="173">IF(AND(Y$129&gt;0,V390/12&lt;=Y$129),X$125*(X$126/12),Y$125)</f>
        <v>#NUM!</v>
      </c>
      <c r="AC390" s="33">
        <v>258</v>
      </c>
      <c r="AD390" s="34">
        <f t="shared" si="157"/>
        <v>54118</v>
      </c>
      <c r="AE390" s="141" t="e">
        <f t="shared" ref="AE390:AE453" si="174">AE389-AF390</f>
        <v>#VALUE!</v>
      </c>
      <c r="AF390" s="259" t="e">
        <f t="shared" ref="AF390:AF453" si="175">IF(AF$128="I/O",0,IF(AND(AF$129&gt;0,AC390/12&lt;=AF$129),0,-PPMT(AE$126/12,AC390-(AF$129*12),AF$126*AF$128,AE$125)))</f>
        <v>#VALUE!</v>
      </c>
      <c r="AG390" s="274" t="e">
        <f t="shared" ref="AG390:AG453" si="176">AH390-AF390</f>
        <v>#VALUE!</v>
      </c>
      <c r="AH390" s="275" t="e">
        <f t="shared" ref="AH390:AH453" si="177">IF(AND(AF$129&gt;0,AC390/12&lt;=AF$129),AE$125*(AE$126/12),AF$125)</f>
        <v>#VALUE!</v>
      </c>
    </row>
    <row r="391" spans="1:34" x14ac:dyDescent="0.45">
      <c r="A391" s="33">
        <v>259</v>
      </c>
      <c r="B391" s="34">
        <f t="shared" ref="B391:B454" si="178">EDATE(B390,1)</f>
        <v>54149</v>
      </c>
      <c r="C391" s="258" t="e">
        <f t="shared" si="158"/>
        <v>#NUM!</v>
      </c>
      <c r="D391" s="259" t="e">
        <f t="shared" si="159"/>
        <v>#NUM!</v>
      </c>
      <c r="E391" s="260" t="e">
        <f t="shared" si="160"/>
        <v>#NUM!</v>
      </c>
      <c r="F391" s="261" t="e">
        <f t="shared" si="161"/>
        <v>#NUM!</v>
      </c>
      <c r="H391" s="33">
        <v>259</v>
      </c>
      <c r="I391" s="34">
        <f t="shared" ref="I391:I454" si="179">EDATE(I390,1)</f>
        <v>54149</v>
      </c>
      <c r="J391" s="258" t="e">
        <f t="shared" si="162"/>
        <v>#NUM!</v>
      </c>
      <c r="K391" s="259" t="e">
        <f t="shared" si="163"/>
        <v>#NUM!</v>
      </c>
      <c r="L391" s="269" t="e">
        <f t="shared" si="164"/>
        <v>#NUM!</v>
      </c>
      <c r="M391" s="261" t="e">
        <f t="shared" si="165"/>
        <v>#NUM!</v>
      </c>
      <c r="N391" s="9"/>
      <c r="O391" s="33">
        <v>259</v>
      </c>
      <c r="P391" s="34">
        <f t="shared" ref="P391:P454" si="180">EDATE(P390,1)</f>
        <v>54149</v>
      </c>
      <c r="Q391" s="258" t="e">
        <f t="shared" si="166"/>
        <v>#NUM!</v>
      </c>
      <c r="R391" s="259" t="e">
        <f t="shared" si="167"/>
        <v>#NUM!</v>
      </c>
      <c r="S391" s="269" t="e">
        <f t="shared" si="168"/>
        <v>#NUM!</v>
      </c>
      <c r="T391" s="261" t="e">
        <f t="shared" si="169"/>
        <v>#NUM!</v>
      </c>
      <c r="V391" s="33">
        <v>259</v>
      </c>
      <c r="W391" s="34">
        <v>53206</v>
      </c>
      <c r="X391" s="258" t="e">
        <f t="shared" si="170"/>
        <v>#NUM!</v>
      </c>
      <c r="Y391" s="259" t="e">
        <f t="shared" si="171"/>
        <v>#NUM!</v>
      </c>
      <c r="Z391" s="269" t="e">
        <f t="shared" si="172"/>
        <v>#NUM!</v>
      </c>
      <c r="AA391" s="261" t="e">
        <f t="shared" si="173"/>
        <v>#NUM!</v>
      </c>
      <c r="AC391" s="33">
        <v>259</v>
      </c>
      <c r="AD391" s="34">
        <f t="shared" ref="AD391:AD454" si="181">EDATE(AD390,1)</f>
        <v>54149</v>
      </c>
      <c r="AE391" s="141" t="e">
        <f t="shared" si="174"/>
        <v>#VALUE!</v>
      </c>
      <c r="AF391" s="259" t="e">
        <f t="shared" si="175"/>
        <v>#VALUE!</v>
      </c>
      <c r="AG391" s="274" t="e">
        <f t="shared" si="176"/>
        <v>#VALUE!</v>
      </c>
      <c r="AH391" s="275" t="e">
        <f t="shared" si="177"/>
        <v>#VALUE!</v>
      </c>
    </row>
    <row r="392" spans="1:34" x14ac:dyDescent="0.45">
      <c r="A392" s="33">
        <v>260</v>
      </c>
      <c r="B392" s="34">
        <f t="shared" si="178"/>
        <v>54179</v>
      </c>
      <c r="C392" s="258" t="e">
        <f t="shared" si="158"/>
        <v>#NUM!</v>
      </c>
      <c r="D392" s="259" t="e">
        <f t="shared" si="159"/>
        <v>#NUM!</v>
      </c>
      <c r="E392" s="260" t="e">
        <f t="shared" si="160"/>
        <v>#NUM!</v>
      </c>
      <c r="F392" s="261" t="e">
        <f t="shared" si="161"/>
        <v>#NUM!</v>
      </c>
      <c r="H392" s="33">
        <v>260</v>
      </c>
      <c r="I392" s="34">
        <f t="shared" si="179"/>
        <v>54179</v>
      </c>
      <c r="J392" s="258" t="e">
        <f t="shared" si="162"/>
        <v>#NUM!</v>
      </c>
      <c r="K392" s="259" t="e">
        <f t="shared" si="163"/>
        <v>#NUM!</v>
      </c>
      <c r="L392" s="269" t="e">
        <f t="shared" si="164"/>
        <v>#NUM!</v>
      </c>
      <c r="M392" s="261" t="e">
        <f t="shared" si="165"/>
        <v>#NUM!</v>
      </c>
      <c r="N392" s="9"/>
      <c r="O392" s="33">
        <v>260</v>
      </c>
      <c r="P392" s="34">
        <f t="shared" si="180"/>
        <v>54179</v>
      </c>
      <c r="Q392" s="258" t="e">
        <f t="shared" si="166"/>
        <v>#NUM!</v>
      </c>
      <c r="R392" s="259" t="e">
        <f t="shared" si="167"/>
        <v>#NUM!</v>
      </c>
      <c r="S392" s="269" t="e">
        <f t="shared" si="168"/>
        <v>#NUM!</v>
      </c>
      <c r="T392" s="261" t="e">
        <f t="shared" si="169"/>
        <v>#NUM!</v>
      </c>
      <c r="V392" s="33">
        <v>260</v>
      </c>
      <c r="W392" s="34">
        <v>53236</v>
      </c>
      <c r="X392" s="258" t="e">
        <f t="shared" si="170"/>
        <v>#NUM!</v>
      </c>
      <c r="Y392" s="259" t="e">
        <f t="shared" si="171"/>
        <v>#NUM!</v>
      </c>
      <c r="Z392" s="269" t="e">
        <f t="shared" si="172"/>
        <v>#NUM!</v>
      </c>
      <c r="AA392" s="261" t="e">
        <f t="shared" si="173"/>
        <v>#NUM!</v>
      </c>
      <c r="AC392" s="33">
        <v>260</v>
      </c>
      <c r="AD392" s="34">
        <f t="shared" si="181"/>
        <v>54179</v>
      </c>
      <c r="AE392" s="141" t="e">
        <f t="shared" si="174"/>
        <v>#VALUE!</v>
      </c>
      <c r="AF392" s="259" t="e">
        <f t="shared" si="175"/>
        <v>#VALUE!</v>
      </c>
      <c r="AG392" s="274" t="e">
        <f t="shared" si="176"/>
        <v>#VALUE!</v>
      </c>
      <c r="AH392" s="275" t="e">
        <f t="shared" si="177"/>
        <v>#VALUE!</v>
      </c>
    </row>
    <row r="393" spans="1:34" x14ac:dyDescent="0.45">
      <c r="A393" s="33">
        <v>261</v>
      </c>
      <c r="B393" s="34">
        <f t="shared" si="178"/>
        <v>54210</v>
      </c>
      <c r="C393" s="258" t="e">
        <f t="shared" si="158"/>
        <v>#NUM!</v>
      </c>
      <c r="D393" s="259" t="e">
        <f t="shared" si="159"/>
        <v>#NUM!</v>
      </c>
      <c r="E393" s="260" t="e">
        <f t="shared" si="160"/>
        <v>#NUM!</v>
      </c>
      <c r="F393" s="261" t="e">
        <f t="shared" si="161"/>
        <v>#NUM!</v>
      </c>
      <c r="H393" s="33">
        <v>261</v>
      </c>
      <c r="I393" s="34">
        <f t="shared" si="179"/>
        <v>54210</v>
      </c>
      <c r="J393" s="258" t="e">
        <f t="shared" si="162"/>
        <v>#NUM!</v>
      </c>
      <c r="K393" s="259" t="e">
        <f t="shared" si="163"/>
        <v>#NUM!</v>
      </c>
      <c r="L393" s="269" t="e">
        <f t="shared" si="164"/>
        <v>#NUM!</v>
      </c>
      <c r="M393" s="261" t="e">
        <f t="shared" si="165"/>
        <v>#NUM!</v>
      </c>
      <c r="N393" s="9"/>
      <c r="O393" s="33">
        <v>261</v>
      </c>
      <c r="P393" s="34">
        <f t="shared" si="180"/>
        <v>54210</v>
      </c>
      <c r="Q393" s="258" t="e">
        <f t="shared" si="166"/>
        <v>#NUM!</v>
      </c>
      <c r="R393" s="259" t="e">
        <f t="shared" si="167"/>
        <v>#NUM!</v>
      </c>
      <c r="S393" s="269" t="e">
        <f t="shared" si="168"/>
        <v>#NUM!</v>
      </c>
      <c r="T393" s="261" t="e">
        <f t="shared" si="169"/>
        <v>#NUM!</v>
      </c>
      <c r="V393" s="33">
        <v>261</v>
      </c>
      <c r="W393" s="34">
        <v>53267</v>
      </c>
      <c r="X393" s="258" t="e">
        <f t="shared" si="170"/>
        <v>#NUM!</v>
      </c>
      <c r="Y393" s="259" t="e">
        <f t="shared" si="171"/>
        <v>#NUM!</v>
      </c>
      <c r="Z393" s="269" t="e">
        <f t="shared" si="172"/>
        <v>#NUM!</v>
      </c>
      <c r="AA393" s="261" t="e">
        <f t="shared" si="173"/>
        <v>#NUM!</v>
      </c>
      <c r="AC393" s="33">
        <v>261</v>
      </c>
      <c r="AD393" s="34">
        <f t="shared" si="181"/>
        <v>54210</v>
      </c>
      <c r="AE393" s="141" t="e">
        <f t="shared" si="174"/>
        <v>#VALUE!</v>
      </c>
      <c r="AF393" s="259" t="e">
        <f t="shared" si="175"/>
        <v>#VALUE!</v>
      </c>
      <c r="AG393" s="274" t="e">
        <f t="shared" si="176"/>
        <v>#VALUE!</v>
      </c>
      <c r="AH393" s="275" t="e">
        <f t="shared" si="177"/>
        <v>#VALUE!</v>
      </c>
    </row>
    <row r="394" spans="1:34" x14ac:dyDescent="0.45">
      <c r="A394" s="33">
        <v>262</v>
      </c>
      <c r="B394" s="34">
        <f t="shared" si="178"/>
        <v>54240</v>
      </c>
      <c r="C394" s="258" t="e">
        <f t="shared" si="158"/>
        <v>#NUM!</v>
      </c>
      <c r="D394" s="259" t="e">
        <f t="shared" si="159"/>
        <v>#NUM!</v>
      </c>
      <c r="E394" s="260" t="e">
        <f t="shared" si="160"/>
        <v>#NUM!</v>
      </c>
      <c r="F394" s="261" t="e">
        <f t="shared" si="161"/>
        <v>#NUM!</v>
      </c>
      <c r="H394" s="33">
        <v>262</v>
      </c>
      <c r="I394" s="34">
        <f t="shared" si="179"/>
        <v>54240</v>
      </c>
      <c r="J394" s="258" t="e">
        <f t="shared" si="162"/>
        <v>#NUM!</v>
      </c>
      <c r="K394" s="259" t="e">
        <f t="shared" si="163"/>
        <v>#NUM!</v>
      </c>
      <c r="L394" s="269" t="e">
        <f t="shared" si="164"/>
        <v>#NUM!</v>
      </c>
      <c r="M394" s="261" t="e">
        <f t="shared" si="165"/>
        <v>#NUM!</v>
      </c>
      <c r="N394" s="9"/>
      <c r="O394" s="33">
        <v>262</v>
      </c>
      <c r="P394" s="34">
        <f t="shared" si="180"/>
        <v>54240</v>
      </c>
      <c r="Q394" s="258" t="e">
        <f t="shared" si="166"/>
        <v>#NUM!</v>
      </c>
      <c r="R394" s="259" t="e">
        <f t="shared" si="167"/>
        <v>#NUM!</v>
      </c>
      <c r="S394" s="269" t="e">
        <f t="shared" si="168"/>
        <v>#NUM!</v>
      </c>
      <c r="T394" s="261" t="e">
        <f t="shared" si="169"/>
        <v>#NUM!</v>
      </c>
      <c r="V394" s="33">
        <v>262</v>
      </c>
      <c r="W394" s="34">
        <v>53297</v>
      </c>
      <c r="X394" s="258" t="e">
        <f t="shared" si="170"/>
        <v>#NUM!</v>
      </c>
      <c r="Y394" s="259" t="e">
        <f t="shared" si="171"/>
        <v>#NUM!</v>
      </c>
      <c r="Z394" s="269" t="e">
        <f t="shared" si="172"/>
        <v>#NUM!</v>
      </c>
      <c r="AA394" s="261" t="e">
        <f t="shared" si="173"/>
        <v>#NUM!</v>
      </c>
      <c r="AC394" s="33">
        <v>262</v>
      </c>
      <c r="AD394" s="34">
        <f t="shared" si="181"/>
        <v>54240</v>
      </c>
      <c r="AE394" s="141" t="e">
        <f t="shared" si="174"/>
        <v>#VALUE!</v>
      </c>
      <c r="AF394" s="259" t="e">
        <f t="shared" si="175"/>
        <v>#VALUE!</v>
      </c>
      <c r="AG394" s="274" t="e">
        <f t="shared" si="176"/>
        <v>#VALUE!</v>
      </c>
      <c r="AH394" s="275" t="e">
        <f t="shared" si="177"/>
        <v>#VALUE!</v>
      </c>
    </row>
    <row r="395" spans="1:34" x14ac:dyDescent="0.45">
      <c r="A395" s="33">
        <v>263</v>
      </c>
      <c r="B395" s="34">
        <f t="shared" si="178"/>
        <v>54271</v>
      </c>
      <c r="C395" s="258" t="e">
        <f t="shared" si="158"/>
        <v>#NUM!</v>
      </c>
      <c r="D395" s="259" t="e">
        <f t="shared" si="159"/>
        <v>#NUM!</v>
      </c>
      <c r="E395" s="260" t="e">
        <f t="shared" si="160"/>
        <v>#NUM!</v>
      </c>
      <c r="F395" s="261" t="e">
        <f t="shared" si="161"/>
        <v>#NUM!</v>
      </c>
      <c r="H395" s="33">
        <v>263</v>
      </c>
      <c r="I395" s="34">
        <f t="shared" si="179"/>
        <v>54271</v>
      </c>
      <c r="J395" s="258" t="e">
        <f t="shared" si="162"/>
        <v>#NUM!</v>
      </c>
      <c r="K395" s="259" t="e">
        <f t="shared" si="163"/>
        <v>#NUM!</v>
      </c>
      <c r="L395" s="269" t="e">
        <f t="shared" si="164"/>
        <v>#NUM!</v>
      </c>
      <c r="M395" s="261" t="e">
        <f t="shared" si="165"/>
        <v>#NUM!</v>
      </c>
      <c r="N395" s="9"/>
      <c r="O395" s="33">
        <v>263</v>
      </c>
      <c r="P395" s="34">
        <f t="shared" si="180"/>
        <v>54271</v>
      </c>
      <c r="Q395" s="258" t="e">
        <f t="shared" si="166"/>
        <v>#NUM!</v>
      </c>
      <c r="R395" s="259" t="e">
        <f t="shared" si="167"/>
        <v>#NUM!</v>
      </c>
      <c r="S395" s="269" t="e">
        <f t="shared" si="168"/>
        <v>#NUM!</v>
      </c>
      <c r="T395" s="261" t="e">
        <f t="shared" si="169"/>
        <v>#NUM!</v>
      </c>
      <c r="V395" s="33">
        <v>263</v>
      </c>
      <c r="W395" s="34">
        <v>53328</v>
      </c>
      <c r="X395" s="258" t="e">
        <f t="shared" si="170"/>
        <v>#NUM!</v>
      </c>
      <c r="Y395" s="259" t="e">
        <f t="shared" si="171"/>
        <v>#NUM!</v>
      </c>
      <c r="Z395" s="269" t="e">
        <f t="shared" si="172"/>
        <v>#NUM!</v>
      </c>
      <c r="AA395" s="261" t="e">
        <f t="shared" si="173"/>
        <v>#NUM!</v>
      </c>
      <c r="AC395" s="33">
        <v>263</v>
      </c>
      <c r="AD395" s="34">
        <f t="shared" si="181"/>
        <v>54271</v>
      </c>
      <c r="AE395" s="141" t="e">
        <f t="shared" si="174"/>
        <v>#VALUE!</v>
      </c>
      <c r="AF395" s="259" t="e">
        <f t="shared" si="175"/>
        <v>#VALUE!</v>
      </c>
      <c r="AG395" s="274" t="e">
        <f t="shared" si="176"/>
        <v>#VALUE!</v>
      </c>
      <c r="AH395" s="275" t="e">
        <f t="shared" si="177"/>
        <v>#VALUE!</v>
      </c>
    </row>
    <row r="396" spans="1:34" ht="14.65" thickBot="1" x14ac:dyDescent="0.5">
      <c r="A396" s="40">
        <v>264</v>
      </c>
      <c r="B396" s="267">
        <f t="shared" si="178"/>
        <v>54302</v>
      </c>
      <c r="C396" s="262" t="e">
        <f t="shared" si="158"/>
        <v>#NUM!</v>
      </c>
      <c r="D396" s="263" t="e">
        <f t="shared" si="159"/>
        <v>#NUM!</v>
      </c>
      <c r="E396" s="264" t="e">
        <f t="shared" si="160"/>
        <v>#NUM!</v>
      </c>
      <c r="F396" s="265" t="e">
        <f t="shared" si="161"/>
        <v>#NUM!</v>
      </c>
      <c r="H396" s="40">
        <v>264</v>
      </c>
      <c r="I396" s="41">
        <f t="shared" si="179"/>
        <v>54302</v>
      </c>
      <c r="J396" s="262" t="e">
        <f t="shared" si="162"/>
        <v>#NUM!</v>
      </c>
      <c r="K396" s="263" t="e">
        <f t="shared" si="163"/>
        <v>#NUM!</v>
      </c>
      <c r="L396" s="270" t="e">
        <f t="shared" si="164"/>
        <v>#NUM!</v>
      </c>
      <c r="M396" s="265" t="e">
        <f t="shared" si="165"/>
        <v>#NUM!</v>
      </c>
      <c r="N396" s="9"/>
      <c r="O396" s="40">
        <v>264</v>
      </c>
      <c r="P396" s="41">
        <f t="shared" si="180"/>
        <v>54302</v>
      </c>
      <c r="Q396" s="262" t="e">
        <f t="shared" si="166"/>
        <v>#NUM!</v>
      </c>
      <c r="R396" s="263" t="e">
        <f t="shared" si="167"/>
        <v>#NUM!</v>
      </c>
      <c r="S396" s="270" t="e">
        <f t="shared" si="168"/>
        <v>#NUM!</v>
      </c>
      <c r="T396" s="265" t="e">
        <f t="shared" si="169"/>
        <v>#NUM!</v>
      </c>
      <c r="V396" s="40">
        <v>264</v>
      </c>
      <c r="W396" s="41">
        <v>53359</v>
      </c>
      <c r="X396" s="262" t="e">
        <f t="shared" si="170"/>
        <v>#NUM!</v>
      </c>
      <c r="Y396" s="263" t="e">
        <f t="shared" si="171"/>
        <v>#NUM!</v>
      </c>
      <c r="Z396" s="270" t="e">
        <f t="shared" si="172"/>
        <v>#NUM!</v>
      </c>
      <c r="AA396" s="265" t="e">
        <f t="shared" si="173"/>
        <v>#NUM!</v>
      </c>
      <c r="AC396" s="40">
        <v>264</v>
      </c>
      <c r="AD396" s="41">
        <f t="shared" si="181"/>
        <v>54302</v>
      </c>
      <c r="AE396" s="145" t="e">
        <f t="shared" si="174"/>
        <v>#VALUE!</v>
      </c>
      <c r="AF396" s="263" t="e">
        <f t="shared" si="175"/>
        <v>#VALUE!</v>
      </c>
      <c r="AG396" s="276" t="e">
        <f t="shared" si="176"/>
        <v>#VALUE!</v>
      </c>
      <c r="AH396" s="277" t="e">
        <f t="shared" si="177"/>
        <v>#VALUE!</v>
      </c>
    </row>
    <row r="397" spans="1:34" x14ac:dyDescent="0.45">
      <c r="A397" s="26">
        <v>265</v>
      </c>
      <c r="B397" s="52">
        <f t="shared" si="178"/>
        <v>54332</v>
      </c>
      <c r="C397" s="254" t="e">
        <f t="shared" si="158"/>
        <v>#NUM!</v>
      </c>
      <c r="D397" s="255" t="e">
        <f t="shared" si="159"/>
        <v>#NUM!</v>
      </c>
      <c r="E397" s="256" t="e">
        <f t="shared" si="160"/>
        <v>#NUM!</v>
      </c>
      <c r="F397" s="257" t="e">
        <f t="shared" si="161"/>
        <v>#NUM!</v>
      </c>
      <c r="H397" s="26">
        <v>265</v>
      </c>
      <c r="I397" s="27">
        <f t="shared" si="179"/>
        <v>54332</v>
      </c>
      <c r="J397" s="254" t="e">
        <f t="shared" si="162"/>
        <v>#NUM!</v>
      </c>
      <c r="K397" s="255" t="e">
        <f t="shared" si="163"/>
        <v>#NUM!</v>
      </c>
      <c r="L397" s="268" t="e">
        <f t="shared" si="164"/>
        <v>#NUM!</v>
      </c>
      <c r="M397" s="257" t="e">
        <f t="shared" si="165"/>
        <v>#NUM!</v>
      </c>
      <c r="N397" s="9"/>
      <c r="O397" s="26">
        <v>265</v>
      </c>
      <c r="P397" s="27">
        <f t="shared" si="180"/>
        <v>54332</v>
      </c>
      <c r="Q397" s="254" t="e">
        <f t="shared" si="166"/>
        <v>#NUM!</v>
      </c>
      <c r="R397" s="255" t="e">
        <f t="shared" si="167"/>
        <v>#NUM!</v>
      </c>
      <c r="S397" s="268" t="e">
        <f t="shared" si="168"/>
        <v>#NUM!</v>
      </c>
      <c r="T397" s="257" t="e">
        <f t="shared" si="169"/>
        <v>#NUM!</v>
      </c>
      <c r="V397" s="26">
        <v>265</v>
      </c>
      <c r="W397" s="27">
        <v>53387</v>
      </c>
      <c r="X397" s="254" t="e">
        <f t="shared" si="170"/>
        <v>#NUM!</v>
      </c>
      <c r="Y397" s="255" t="e">
        <f t="shared" si="171"/>
        <v>#NUM!</v>
      </c>
      <c r="Z397" s="268" t="e">
        <f t="shared" si="172"/>
        <v>#NUM!</v>
      </c>
      <c r="AA397" s="257" t="e">
        <f t="shared" si="173"/>
        <v>#NUM!</v>
      </c>
      <c r="AC397" s="26">
        <v>265</v>
      </c>
      <c r="AD397" s="27">
        <f t="shared" si="181"/>
        <v>54332</v>
      </c>
      <c r="AE397" s="137" t="e">
        <f t="shared" si="174"/>
        <v>#VALUE!</v>
      </c>
      <c r="AF397" s="255" t="e">
        <f t="shared" si="175"/>
        <v>#VALUE!</v>
      </c>
      <c r="AG397" s="272" t="e">
        <f t="shared" si="176"/>
        <v>#VALUE!</v>
      </c>
      <c r="AH397" s="273" t="e">
        <f t="shared" si="177"/>
        <v>#VALUE!</v>
      </c>
    </row>
    <row r="398" spans="1:34" x14ac:dyDescent="0.45">
      <c r="A398" s="33">
        <v>266</v>
      </c>
      <c r="B398" s="34">
        <f t="shared" si="178"/>
        <v>54363</v>
      </c>
      <c r="C398" s="258" t="e">
        <f t="shared" si="158"/>
        <v>#NUM!</v>
      </c>
      <c r="D398" s="259" t="e">
        <f t="shared" si="159"/>
        <v>#NUM!</v>
      </c>
      <c r="E398" s="260" t="e">
        <f t="shared" si="160"/>
        <v>#NUM!</v>
      </c>
      <c r="F398" s="261" t="e">
        <f t="shared" si="161"/>
        <v>#NUM!</v>
      </c>
      <c r="H398" s="33">
        <v>266</v>
      </c>
      <c r="I398" s="34">
        <f t="shared" si="179"/>
        <v>54363</v>
      </c>
      <c r="J398" s="258" t="e">
        <f t="shared" si="162"/>
        <v>#NUM!</v>
      </c>
      <c r="K398" s="259" t="e">
        <f t="shared" si="163"/>
        <v>#NUM!</v>
      </c>
      <c r="L398" s="269" t="e">
        <f t="shared" si="164"/>
        <v>#NUM!</v>
      </c>
      <c r="M398" s="261" t="e">
        <f t="shared" si="165"/>
        <v>#NUM!</v>
      </c>
      <c r="N398" s="9"/>
      <c r="O398" s="33">
        <v>266</v>
      </c>
      <c r="P398" s="34">
        <f t="shared" si="180"/>
        <v>54363</v>
      </c>
      <c r="Q398" s="258" t="e">
        <f t="shared" si="166"/>
        <v>#NUM!</v>
      </c>
      <c r="R398" s="259" t="e">
        <f t="shared" si="167"/>
        <v>#NUM!</v>
      </c>
      <c r="S398" s="269" t="e">
        <f t="shared" si="168"/>
        <v>#NUM!</v>
      </c>
      <c r="T398" s="261" t="e">
        <f t="shared" si="169"/>
        <v>#NUM!</v>
      </c>
      <c r="V398" s="33">
        <v>266</v>
      </c>
      <c r="W398" s="34">
        <v>53418</v>
      </c>
      <c r="X398" s="258" t="e">
        <f t="shared" si="170"/>
        <v>#NUM!</v>
      </c>
      <c r="Y398" s="259" t="e">
        <f t="shared" si="171"/>
        <v>#NUM!</v>
      </c>
      <c r="Z398" s="269" t="e">
        <f t="shared" si="172"/>
        <v>#NUM!</v>
      </c>
      <c r="AA398" s="261" t="e">
        <f t="shared" si="173"/>
        <v>#NUM!</v>
      </c>
      <c r="AC398" s="33">
        <v>266</v>
      </c>
      <c r="AD398" s="34">
        <f t="shared" si="181"/>
        <v>54363</v>
      </c>
      <c r="AE398" s="141" t="e">
        <f t="shared" si="174"/>
        <v>#VALUE!</v>
      </c>
      <c r="AF398" s="259" t="e">
        <f t="shared" si="175"/>
        <v>#VALUE!</v>
      </c>
      <c r="AG398" s="274" t="e">
        <f t="shared" si="176"/>
        <v>#VALUE!</v>
      </c>
      <c r="AH398" s="275" t="e">
        <f t="shared" si="177"/>
        <v>#VALUE!</v>
      </c>
    </row>
    <row r="399" spans="1:34" x14ac:dyDescent="0.45">
      <c r="A399" s="33">
        <v>267</v>
      </c>
      <c r="B399" s="34">
        <f t="shared" si="178"/>
        <v>54393</v>
      </c>
      <c r="C399" s="258" t="e">
        <f t="shared" si="158"/>
        <v>#NUM!</v>
      </c>
      <c r="D399" s="259" t="e">
        <f t="shared" si="159"/>
        <v>#NUM!</v>
      </c>
      <c r="E399" s="260" t="e">
        <f t="shared" si="160"/>
        <v>#NUM!</v>
      </c>
      <c r="F399" s="261" t="e">
        <f t="shared" si="161"/>
        <v>#NUM!</v>
      </c>
      <c r="H399" s="33">
        <v>267</v>
      </c>
      <c r="I399" s="34">
        <f t="shared" si="179"/>
        <v>54393</v>
      </c>
      <c r="J399" s="258" t="e">
        <f t="shared" si="162"/>
        <v>#NUM!</v>
      </c>
      <c r="K399" s="259" t="e">
        <f t="shared" si="163"/>
        <v>#NUM!</v>
      </c>
      <c r="L399" s="269" t="e">
        <f t="shared" si="164"/>
        <v>#NUM!</v>
      </c>
      <c r="M399" s="261" t="e">
        <f t="shared" si="165"/>
        <v>#NUM!</v>
      </c>
      <c r="N399" s="9"/>
      <c r="O399" s="33">
        <v>267</v>
      </c>
      <c r="P399" s="34">
        <f t="shared" si="180"/>
        <v>54393</v>
      </c>
      <c r="Q399" s="258" t="e">
        <f t="shared" si="166"/>
        <v>#NUM!</v>
      </c>
      <c r="R399" s="259" t="e">
        <f t="shared" si="167"/>
        <v>#NUM!</v>
      </c>
      <c r="S399" s="269" t="e">
        <f t="shared" si="168"/>
        <v>#NUM!</v>
      </c>
      <c r="T399" s="261" t="e">
        <f t="shared" si="169"/>
        <v>#NUM!</v>
      </c>
      <c r="V399" s="33">
        <v>267</v>
      </c>
      <c r="W399" s="34">
        <v>53448</v>
      </c>
      <c r="X399" s="258" t="e">
        <f t="shared" si="170"/>
        <v>#NUM!</v>
      </c>
      <c r="Y399" s="259" t="e">
        <f t="shared" si="171"/>
        <v>#NUM!</v>
      </c>
      <c r="Z399" s="269" t="e">
        <f t="shared" si="172"/>
        <v>#NUM!</v>
      </c>
      <c r="AA399" s="261" t="e">
        <f t="shared" si="173"/>
        <v>#NUM!</v>
      </c>
      <c r="AC399" s="33">
        <v>267</v>
      </c>
      <c r="AD399" s="34">
        <f t="shared" si="181"/>
        <v>54393</v>
      </c>
      <c r="AE399" s="141" t="e">
        <f t="shared" si="174"/>
        <v>#VALUE!</v>
      </c>
      <c r="AF399" s="259" t="e">
        <f t="shared" si="175"/>
        <v>#VALUE!</v>
      </c>
      <c r="AG399" s="274" t="e">
        <f t="shared" si="176"/>
        <v>#VALUE!</v>
      </c>
      <c r="AH399" s="275" t="e">
        <f t="shared" si="177"/>
        <v>#VALUE!</v>
      </c>
    </row>
    <row r="400" spans="1:34" x14ac:dyDescent="0.45">
      <c r="A400" s="33">
        <v>268</v>
      </c>
      <c r="B400" s="34">
        <f t="shared" si="178"/>
        <v>54424</v>
      </c>
      <c r="C400" s="258" t="e">
        <f t="shared" si="158"/>
        <v>#NUM!</v>
      </c>
      <c r="D400" s="259" t="e">
        <f t="shared" si="159"/>
        <v>#NUM!</v>
      </c>
      <c r="E400" s="260" t="e">
        <f t="shared" si="160"/>
        <v>#NUM!</v>
      </c>
      <c r="F400" s="261" t="e">
        <f t="shared" si="161"/>
        <v>#NUM!</v>
      </c>
      <c r="H400" s="33">
        <v>268</v>
      </c>
      <c r="I400" s="34">
        <f t="shared" si="179"/>
        <v>54424</v>
      </c>
      <c r="J400" s="258" t="e">
        <f t="shared" si="162"/>
        <v>#NUM!</v>
      </c>
      <c r="K400" s="259" t="e">
        <f t="shared" si="163"/>
        <v>#NUM!</v>
      </c>
      <c r="L400" s="269" t="e">
        <f t="shared" si="164"/>
        <v>#NUM!</v>
      </c>
      <c r="M400" s="261" t="e">
        <f t="shared" si="165"/>
        <v>#NUM!</v>
      </c>
      <c r="N400" s="9"/>
      <c r="O400" s="33">
        <v>268</v>
      </c>
      <c r="P400" s="34">
        <f t="shared" si="180"/>
        <v>54424</v>
      </c>
      <c r="Q400" s="258" t="e">
        <f t="shared" si="166"/>
        <v>#NUM!</v>
      </c>
      <c r="R400" s="259" t="e">
        <f t="shared" si="167"/>
        <v>#NUM!</v>
      </c>
      <c r="S400" s="269" t="e">
        <f t="shared" si="168"/>
        <v>#NUM!</v>
      </c>
      <c r="T400" s="261" t="e">
        <f t="shared" si="169"/>
        <v>#NUM!</v>
      </c>
      <c r="V400" s="33">
        <v>268</v>
      </c>
      <c r="W400" s="34">
        <v>53479</v>
      </c>
      <c r="X400" s="258" t="e">
        <f t="shared" si="170"/>
        <v>#NUM!</v>
      </c>
      <c r="Y400" s="259" t="e">
        <f t="shared" si="171"/>
        <v>#NUM!</v>
      </c>
      <c r="Z400" s="269" t="e">
        <f t="shared" si="172"/>
        <v>#NUM!</v>
      </c>
      <c r="AA400" s="261" t="e">
        <f t="shared" si="173"/>
        <v>#NUM!</v>
      </c>
      <c r="AC400" s="33">
        <v>268</v>
      </c>
      <c r="AD400" s="34">
        <f t="shared" si="181"/>
        <v>54424</v>
      </c>
      <c r="AE400" s="141" t="e">
        <f t="shared" si="174"/>
        <v>#VALUE!</v>
      </c>
      <c r="AF400" s="259" t="e">
        <f t="shared" si="175"/>
        <v>#VALUE!</v>
      </c>
      <c r="AG400" s="274" t="e">
        <f t="shared" si="176"/>
        <v>#VALUE!</v>
      </c>
      <c r="AH400" s="275" t="e">
        <f t="shared" si="177"/>
        <v>#VALUE!</v>
      </c>
    </row>
    <row r="401" spans="1:34" x14ac:dyDescent="0.45">
      <c r="A401" s="33">
        <v>269</v>
      </c>
      <c r="B401" s="34">
        <f t="shared" si="178"/>
        <v>54455</v>
      </c>
      <c r="C401" s="258" t="e">
        <f t="shared" si="158"/>
        <v>#NUM!</v>
      </c>
      <c r="D401" s="259" t="e">
        <f t="shared" si="159"/>
        <v>#NUM!</v>
      </c>
      <c r="E401" s="260" t="e">
        <f t="shared" si="160"/>
        <v>#NUM!</v>
      </c>
      <c r="F401" s="261" t="e">
        <f t="shared" si="161"/>
        <v>#NUM!</v>
      </c>
      <c r="H401" s="33">
        <v>269</v>
      </c>
      <c r="I401" s="34">
        <f t="shared" si="179"/>
        <v>54455</v>
      </c>
      <c r="J401" s="258" t="e">
        <f t="shared" si="162"/>
        <v>#NUM!</v>
      </c>
      <c r="K401" s="259" t="e">
        <f t="shared" si="163"/>
        <v>#NUM!</v>
      </c>
      <c r="L401" s="269" t="e">
        <f t="shared" si="164"/>
        <v>#NUM!</v>
      </c>
      <c r="M401" s="261" t="e">
        <f t="shared" si="165"/>
        <v>#NUM!</v>
      </c>
      <c r="N401" s="9"/>
      <c r="O401" s="33">
        <v>269</v>
      </c>
      <c r="P401" s="34">
        <f t="shared" si="180"/>
        <v>54455</v>
      </c>
      <c r="Q401" s="258" t="e">
        <f t="shared" si="166"/>
        <v>#NUM!</v>
      </c>
      <c r="R401" s="259" t="e">
        <f t="shared" si="167"/>
        <v>#NUM!</v>
      </c>
      <c r="S401" s="269" t="e">
        <f t="shared" si="168"/>
        <v>#NUM!</v>
      </c>
      <c r="T401" s="261" t="e">
        <f t="shared" si="169"/>
        <v>#NUM!</v>
      </c>
      <c r="V401" s="33">
        <v>269</v>
      </c>
      <c r="W401" s="34">
        <v>53509</v>
      </c>
      <c r="X401" s="258" t="e">
        <f t="shared" si="170"/>
        <v>#NUM!</v>
      </c>
      <c r="Y401" s="259" t="e">
        <f t="shared" si="171"/>
        <v>#NUM!</v>
      </c>
      <c r="Z401" s="269" t="e">
        <f t="shared" si="172"/>
        <v>#NUM!</v>
      </c>
      <c r="AA401" s="261" t="e">
        <f t="shared" si="173"/>
        <v>#NUM!</v>
      </c>
      <c r="AC401" s="33">
        <v>269</v>
      </c>
      <c r="AD401" s="34">
        <f t="shared" si="181"/>
        <v>54455</v>
      </c>
      <c r="AE401" s="141" t="e">
        <f t="shared" si="174"/>
        <v>#VALUE!</v>
      </c>
      <c r="AF401" s="259" t="e">
        <f t="shared" si="175"/>
        <v>#VALUE!</v>
      </c>
      <c r="AG401" s="274" t="e">
        <f t="shared" si="176"/>
        <v>#VALUE!</v>
      </c>
      <c r="AH401" s="275" t="e">
        <f t="shared" si="177"/>
        <v>#VALUE!</v>
      </c>
    </row>
    <row r="402" spans="1:34" x14ac:dyDescent="0.45">
      <c r="A402" s="33">
        <v>270</v>
      </c>
      <c r="B402" s="34">
        <f t="shared" si="178"/>
        <v>54483</v>
      </c>
      <c r="C402" s="258" t="e">
        <f t="shared" si="158"/>
        <v>#NUM!</v>
      </c>
      <c r="D402" s="259" t="e">
        <f t="shared" si="159"/>
        <v>#NUM!</v>
      </c>
      <c r="E402" s="260" t="e">
        <f t="shared" si="160"/>
        <v>#NUM!</v>
      </c>
      <c r="F402" s="261" t="e">
        <f t="shared" si="161"/>
        <v>#NUM!</v>
      </c>
      <c r="H402" s="33">
        <v>270</v>
      </c>
      <c r="I402" s="34">
        <f t="shared" si="179"/>
        <v>54483</v>
      </c>
      <c r="J402" s="258" t="e">
        <f t="shared" si="162"/>
        <v>#NUM!</v>
      </c>
      <c r="K402" s="259" t="e">
        <f t="shared" si="163"/>
        <v>#NUM!</v>
      </c>
      <c r="L402" s="269" t="e">
        <f t="shared" si="164"/>
        <v>#NUM!</v>
      </c>
      <c r="M402" s="261" t="e">
        <f t="shared" si="165"/>
        <v>#NUM!</v>
      </c>
      <c r="N402" s="9"/>
      <c r="O402" s="33">
        <v>270</v>
      </c>
      <c r="P402" s="34">
        <f t="shared" si="180"/>
        <v>54483</v>
      </c>
      <c r="Q402" s="258" t="e">
        <f t="shared" si="166"/>
        <v>#NUM!</v>
      </c>
      <c r="R402" s="259" t="e">
        <f t="shared" si="167"/>
        <v>#NUM!</v>
      </c>
      <c r="S402" s="269" t="e">
        <f t="shared" si="168"/>
        <v>#NUM!</v>
      </c>
      <c r="T402" s="261" t="e">
        <f t="shared" si="169"/>
        <v>#NUM!</v>
      </c>
      <c r="V402" s="33">
        <v>270</v>
      </c>
      <c r="W402" s="34">
        <v>53540</v>
      </c>
      <c r="X402" s="258" t="e">
        <f t="shared" si="170"/>
        <v>#NUM!</v>
      </c>
      <c r="Y402" s="259" t="e">
        <f t="shared" si="171"/>
        <v>#NUM!</v>
      </c>
      <c r="Z402" s="269" t="e">
        <f t="shared" si="172"/>
        <v>#NUM!</v>
      </c>
      <c r="AA402" s="261" t="e">
        <f t="shared" si="173"/>
        <v>#NUM!</v>
      </c>
      <c r="AC402" s="33">
        <v>270</v>
      </c>
      <c r="AD402" s="34">
        <f t="shared" si="181"/>
        <v>54483</v>
      </c>
      <c r="AE402" s="141" t="e">
        <f t="shared" si="174"/>
        <v>#VALUE!</v>
      </c>
      <c r="AF402" s="259" t="e">
        <f t="shared" si="175"/>
        <v>#VALUE!</v>
      </c>
      <c r="AG402" s="274" t="e">
        <f t="shared" si="176"/>
        <v>#VALUE!</v>
      </c>
      <c r="AH402" s="275" t="e">
        <f t="shared" si="177"/>
        <v>#VALUE!</v>
      </c>
    </row>
    <row r="403" spans="1:34" x14ac:dyDescent="0.45">
      <c r="A403" s="33">
        <v>271</v>
      </c>
      <c r="B403" s="34">
        <f t="shared" si="178"/>
        <v>54514</v>
      </c>
      <c r="C403" s="258" t="e">
        <f t="shared" si="158"/>
        <v>#NUM!</v>
      </c>
      <c r="D403" s="259" t="e">
        <f t="shared" si="159"/>
        <v>#NUM!</v>
      </c>
      <c r="E403" s="260" t="e">
        <f t="shared" si="160"/>
        <v>#NUM!</v>
      </c>
      <c r="F403" s="261" t="e">
        <f t="shared" si="161"/>
        <v>#NUM!</v>
      </c>
      <c r="H403" s="33">
        <v>271</v>
      </c>
      <c r="I403" s="34">
        <f t="shared" si="179"/>
        <v>54514</v>
      </c>
      <c r="J403" s="258" t="e">
        <f t="shared" si="162"/>
        <v>#NUM!</v>
      </c>
      <c r="K403" s="259" t="e">
        <f t="shared" si="163"/>
        <v>#NUM!</v>
      </c>
      <c r="L403" s="269" t="e">
        <f t="shared" si="164"/>
        <v>#NUM!</v>
      </c>
      <c r="M403" s="261" t="e">
        <f t="shared" si="165"/>
        <v>#NUM!</v>
      </c>
      <c r="N403" s="9"/>
      <c r="O403" s="33">
        <v>271</v>
      </c>
      <c r="P403" s="34">
        <f t="shared" si="180"/>
        <v>54514</v>
      </c>
      <c r="Q403" s="258" t="e">
        <f t="shared" si="166"/>
        <v>#NUM!</v>
      </c>
      <c r="R403" s="259" t="e">
        <f t="shared" si="167"/>
        <v>#NUM!</v>
      </c>
      <c r="S403" s="269" t="e">
        <f t="shared" si="168"/>
        <v>#NUM!</v>
      </c>
      <c r="T403" s="261" t="e">
        <f t="shared" si="169"/>
        <v>#NUM!</v>
      </c>
      <c r="V403" s="33">
        <v>271</v>
      </c>
      <c r="W403" s="34">
        <v>53571</v>
      </c>
      <c r="X403" s="258" t="e">
        <f t="shared" si="170"/>
        <v>#NUM!</v>
      </c>
      <c r="Y403" s="259" t="e">
        <f t="shared" si="171"/>
        <v>#NUM!</v>
      </c>
      <c r="Z403" s="269" t="e">
        <f t="shared" si="172"/>
        <v>#NUM!</v>
      </c>
      <c r="AA403" s="261" t="e">
        <f t="shared" si="173"/>
        <v>#NUM!</v>
      </c>
      <c r="AC403" s="33">
        <v>271</v>
      </c>
      <c r="AD403" s="34">
        <f t="shared" si="181"/>
        <v>54514</v>
      </c>
      <c r="AE403" s="141" t="e">
        <f t="shared" si="174"/>
        <v>#VALUE!</v>
      </c>
      <c r="AF403" s="259" t="e">
        <f t="shared" si="175"/>
        <v>#VALUE!</v>
      </c>
      <c r="AG403" s="274" t="e">
        <f t="shared" si="176"/>
        <v>#VALUE!</v>
      </c>
      <c r="AH403" s="275" t="e">
        <f t="shared" si="177"/>
        <v>#VALUE!</v>
      </c>
    </row>
    <row r="404" spans="1:34" x14ac:dyDescent="0.45">
      <c r="A404" s="33">
        <v>272</v>
      </c>
      <c r="B404" s="34">
        <f t="shared" si="178"/>
        <v>54544</v>
      </c>
      <c r="C404" s="258" t="e">
        <f t="shared" si="158"/>
        <v>#NUM!</v>
      </c>
      <c r="D404" s="259" t="e">
        <f t="shared" si="159"/>
        <v>#NUM!</v>
      </c>
      <c r="E404" s="260" t="e">
        <f t="shared" si="160"/>
        <v>#NUM!</v>
      </c>
      <c r="F404" s="261" t="e">
        <f t="shared" si="161"/>
        <v>#NUM!</v>
      </c>
      <c r="H404" s="33">
        <v>272</v>
      </c>
      <c r="I404" s="34">
        <f t="shared" si="179"/>
        <v>54544</v>
      </c>
      <c r="J404" s="258" t="e">
        <f t="shared" si="162"/>
        <v>#NUM!</v>
      </c>
      <c r="K404" s="259" t="e">
        <f t="shared" si="163"/>
        <v>#NUM!</v>
      </c>
      <c r="L404" s="269" t="e">
        <f t="shared" si="164"/>
        <v>#NUM!</v>
      </c>
      <c r="M404" s="261" t="e">
        <f t="shared" si="165"/>
        <v>#NUM!</v>
      </c>
      <c r="N404" s="9"/>
      <c r="O404" s="33">
        <v>272</v>
      </c>
      <c r="P404" s="34">
        <f t="shared" si="180"/>
        <v>54544</v>
      </c>
      <c r="Q404" s="258" t="e">
        <f t="shared" si="166"/>
        <v>#NUM!</v>
      </c>
      <c r="R404" s="259" t="e">
        <f t="shared" si="167"/>
        <v>#NUM!</v>
      </c>
      <c r="S404" s="269" t="e">
        <f t="shared" si="168"/>
        <v>#NUM!</v>
      </c>
      <c r="T404" s="261" t="e">
        <f t="shared" si="169"/>
        <v>#NUM!</v>
      </c>
      <c r="V404" s="33">
        <v>272</v>
      </c>
      <c r="W404" s="34">
        <v>53601</v>
      </c>
      <c r="X404" s="258" t="e">
        <f t="shared" si="170"/>
        <v>#NUM!</v>
      </c>
      <c r="Y404" s="259" t="e">
        <f t="shared" si="171"/>
        <v>#NUM!</v>
      </c>
      <c r="Z404" s="269" t="e">
        <f t="shared" si="172"/>
        <v>#NUM!</v>
      </c>
      <c r="AA404" s="261" t="e">
        <f t="shared" si="173"/>
        <v>#NUM!</v>
      </c>
      <c r="AC404" s="33">
        <v>272</v>
      </c>
      <c r="AD404" s="34">
        <f t="shared" si="181"/>
        <v>54544</v>
      </c>
      <c r="AE404" s="141" t="e">
        <f t="shared" si="174"/>
        <v>#VALUE!</v>
      </c>
      <c r="AF404" s="259" t="e">
        <f t="shared" si="175"/>
        <v>#VALUE!</v>
      </c>
      <c r="AG404" s="274" t="e">
        <f t="shared" si="176"/>
        <v>#VALUE!</v>
      </c>
      <c r="AH404" s="275" t="e">
        <f t="shared" si="177"/>
        <v>#VALUE!</v>
      </c>
    </row>
    <row r="405" spans="1:34" x14ac:dyDescent="0.45">
      <c r="A405" s="33">
        <v>273</v>
      </c>
      <c r="B405" s="34">
        <f t="shared" si="178"/>
        <v>54575</v>
      </c>
      <c r="C405" s="258" t="e">
        <f t="shared" si="158"/>
        <v>#NUM!</v>
      </c>
      <c r="D405" s="259" t="e">
        <f t="shared" si="159"/>
        <v>#NUM!</v>
      </c>
      <c r="E405" s="260" t="e">
        <f t="shared" si="160"/>
        <v>#NUM!</v>
      </c>
      <c r="F405" s="261" t="e">
        <f t="shared" si="161"/>
        <v>#NUM!</v>
      </c>
      <c r="H405" s="33">
        <v>273</v>
      </c>
      <c r="I405" s="34">
        <f t="shared" si="179"/>
        <v>54575</v>
      </c>
      <c r="J405" s="258" t="e">
        <f t="shared" si="162"/>
        <v>#NUM!</v>
      </c>
      <c r="K405" s="259" t="e">
        <f t="shared" si="163"/>
        <v>#NUM!</v>
      </c>
      <c r="L405" s="269" t="e">
        <f t="shared" si="164"/>
        <v>#NUM!</v>
      </c>
      <c r="M405" s="261" t="e">
        <f t="shared" si="165"/>
        <v>#NUM!</v>
      </c>
      <c r="N405" s="9"/>
      <c r="O405" s="33">
        <v>273</v>
      </c>
      <c r="P405" s="34">
        <f t="shared" si="180"/>
        <v>54575</v>
      </c>
      <c r="Q405" s="258" t="e">
        <f t="shared" si="166"/>
        <v>#NUM!</v>
      </c>
      <c r="R405" s="259" t="e">
        <f t="shared" si="167"/>
        <v>#NUM!</v>
      </c>
      <c r="S405" s="269" t="e">
        <f t="shared" si="168"/>
        <v>#NUM!</v>
      </c>
      <c r="T405" s="261" t="e">
        <f t="shared" si="169"/>
        <v>#NUM!</v>
      </c>
      <c r="V405" s="33">
        <v>273</v>
      </c>
      <c r="W405" s="34">
        <v>53632</v>
      </c>
      <c r="X405" s="258" t="e">
        <f t="shared" si="170"/>
        <v>#NUM!</v>
      </c>
      <c r="Y405" s="259" t="e">
        <f t="shared" si="171"/>
        <v>#NUM!</v>
      </c>
      <c r="Z405" s="269" t="e">
        <f t="shared" si="172"/>
        <v>#NUM!</v>
      </c>
      <c r="AA405" s="261" t="e">
        <f t="shared" si="173"/>
        <v>#NUM!</v>
      </c>
      <c r="AC405" s="33">
        <v>273</v>
      </c>
      <c r="AD405" s="34">
        <f t="shared" si="181"/>
        <v>54575</v>
      </c>
      <c r="AE405" s="141" t="e">
        <f t="shared" si="174"/>
        <v>#VALUE!</v>
      </c>
      <c r="AF405" s="259" t="e">
        <f t="shared" si="175"/>
        <v>#VALUE!</v>
      </c>
      <c r="AG405" s="274" t="e">
        <f t="shared" si="176"/>
        <v>#VALUE!</v>
      </c>
      <c r="AH405" s="275" t="e">
        <f t="shared" si="177"/>
        <v>#VALUE!</v>
      </c>
    </row>
    <row r="406" spans="1:34" x14ac:dyDescent="0.45">
      <c r="A406" s="33">
        <v>274</v>
      </c>
      <c r="B406" s="34">
        <f t="shared" si="178"/>
        <v>54605</v>
      </c>
      <c r="C406" s="258" t="e">
        <f t="shared" si="158"/>
        <v>#NUM!</v>
      </c>
      <c r="D406" s="259" t="e">
        <f t="shared" si="159"/>
        <v>#NUM!</v>
      </c>
      <c r="E406" s="260" t="e">
        <f t="shared" si="160"/>
        <v>#NUM!</v>
      </c>
      <c r="F406" s="261" t="e">
        <f t="shared" si="161"/>
        <v>#NUM!</v>
      </c>
      <c r="H406" s="33">
        <v>274</v>
      </c>
      <c r="I406" s="34">
        <f t="shared" si="179"/>
        <v>54605</v>
      </c>
      <c r="J406" s="258" t="e">
        <f t="shared" si="162"/>
        <v>#NUM!</v>
      </c>
      <c r="K406" s="259" t="e">
        <f t="shared" si="163"/>
        <v>#NUM!</v>
      </c>
      <c r="L406" s="269" t="e">
        <f t="shared" si="164"/>
        <v>#NUM!</v>
      </c>
      <c r="M406" s="261" t="e">
        <f t="shared" si="165"/>
        <v>#NUM!</v>
      </c>
      <c r="N406" s="9"/>
      <c r="O406" s="33">
        <v>274</v>
      </c>
      <c r="P406" s="34">
        <f t="shared" si="180"/>
        <v>54605</v>
      </c>
      <c r="Q406" s="258" t="e">
        <f t="shared" si="166"/>
        <v>#NUM!</v>
      </c>
      <c r="R406" s="259" t="e">
        <f t="shared" si="167"/>
        <v>#NUM!</v>
      </c>
      <c r="S406" s="269" t="e">
        <f t="shared" si="168"/>
        <v>#NUM!</v>
      </c>
      <c r="T406" s="261" t="e">
        <f t="shared" si="169"/>
        <v>#NUM!</v>
      </c>
      <c r="V406" s="33">
        <v>274</v>
      </c>
      <c r="W406" s="34">
        <v>53662</v>
      </c>
      <c r="X406" s="258" t="e">
        <f t="shared" si="170"/>
        <v>#NUM!</v>
      </c>
      <c r="Y406" s="259" t="e">
        <f t="shared" si="171"/>
        <v>#NUM!</v>
      </c>
      <c r="Z406" s="269" t="e">
        <f t="shared" si="172"/>
        <v>#NUM!</v>
      </c>
      <c r="AA406" s="261" t="e">
        <f t="shared" si="173"/>
        <v>#NUM!</v>
      </c>
      <c r="AC406" s="33">
        <v>274</v>
      </c>
      <c r="AD406" s="34">
        <f t="shared" si="181"/>
        <v>54605</v>
      </c>
      <c r="AE406" s="141" t="e">
        <f t="shared" si="174"/>
        <v>#VALUE!</v>
      </c>
      <c r="AF406" s="259" t="e">
        <f t="shared" si="175"/>
        <v>#VALUE!</v>
      </c>
      <c r="AG406" s="274" t="e">
        <f t="shared" si="176"/>
        <v>#VALUE!</v>
      </c>
      <c r="AH406" s="275" t="e">
        <f t="shared" si="177"/>
        <v>#VALUE!</v>
      </c>
    </row>
    <row r="407" spans="1:34" x14ac:dyDescent="0.45">
      <c r="A407" s="33">
        <v>275</v>
      </c>
      <c r="B407" s="34">
        <f t="shared" si="178"/>
        <v>54636</v>
      </c>
      <c r="C407" s="258" t="e">
        <f t="shared" si="158"/>
        <v>#NUM!</v>
      </c>
      <c r="D407" s="259" t="e">
        <f t="shared" si="159"/>
        <v>#NUM!</v>
      </c>
      <c r="E407" s="260" t="e">
        <f t="shared" si="160"/>
        <v>#NUM!</v>
      </c>
      <c r="F407" s="261" t="e">
        <f t="shared" si="161"/>
        <v>#NUM!</v>
      </c>
      <c r="H407" s="33">
        <v>275</v>
      </c>
      <c r="I407" s="34">
        <f t="shared" si="179"/>
        <v>54636</v>
      </c>
      <c r="J407" s="258" t="e">
        <f t="shared" si="162"/>
        <v>#NUM!</v>
      </c>
      <c r="K407" s="259" t="e">
        <f t="shared" si="163"/>
        <v>#NUM!</v>
      </c>
      <c r="L407" s="269" t="e">
        <f t="shared" si="164"/>
        <v>#NUM!</v>
      </c>
      <c r="M407" s="261" t="e">
        <f t="shared" si="165"/>
        <v>#NUM!</v>
      </c>
      <c r="N407" s="9"/>
      <c r="O407" s="33">
        <v>275</v>
      </c>
      <c r="P407" s="34">
        <f t="shared" si="180"/>
        <v>54636</v>
      </c>
      <c r="Q407" s="258" t="e">
        <f t="shared" si="166"/>
        <v>#NUM!</v>
      </c>
      <c r="R407" s="259" t="e">
        <f t="shared" si="167"/>
        <v>#NUM!</v>
      </c>
      <c r="S407" s="269" t="e">
        <f t="shared" si="168"/>
        <v>#NUM!</v>
      </c>
      <c r="T407" s="261" t="e">
        <f t="shared" si="169"/>
        <v>#NUM!</v>
      </c>
      <c r="V407" s="33">
        <v>275</v>
      </c>
      <c r="W407" s="34">
        <v>53693</v>
      </c>
      <c r="X407" s="258" t="e">
        <f t="shared" si="170"/>
        <v>#NUM!</v>
      </c>
      <c r="Y407" s="259" t="e">
        <f t="shared" si="171"/>
        <v>#NUM!</v>
      </c>
      <c r="Z407" s="269" t="e">
        <f t="shared" si="172"/>
        <v>#NUM!</v>
      </c>
      <c r="AA407" s="261" t="e">
        <f t="shared" si="173"/>
        <v>#NUM!</v>
      </c>
      <c r="AC407" s="33">
        <v>275</v>
      </c>
      <c r="AD407" s="34">
        <f t="shared" si="181"/>
        <v>54636</v>
      </c>
      <c r="AE407" s="141" t="e">
        <f t="shared" si="174"/>
        <v>#VALUE!</v>
      </c>
      <c r="AF407" s="259" t="e">
        <f t="shared" si="175"/>
        <v>#VALUE!</v>
      </c>
      <c r="AG407" s="274" t="e">
        <f t="shared" si="176"/>
        <v>#VALUE!</v>
      </c>
      <c r="AH407" s="275" t="e">
        <f t="shared" si="177"/>
        <v>#VALUE!</v>
      </c>
    </row>
    <row r="408" spans="1:34" ht="14.65" thickBot="1" x14ac:dyDescent="0.5">
      <c r="A408" s="40">
        <v>276</v>
      </c>
      <c r="B408" s="267">
        <f t="shared" si="178"/>
        <v>54667</v>
      </c>
      <c r="C408" s="262" t="e">
        <f t="shared" si="158"/>
        <v>#NUM!</v>
      </c>
      <c r="D408" s="263" t="e">
        <f t="shared" si="159"/>
        <v>#NUM!</v>
      </c>
      <c r="E408" s="264" t="e">
        <f t="shared" si="160"/>
        <v>#NUM!</v>
      </c>
      <c r="F408" s="265" t="e">
        <f t="shared" si="161"/>
        <v>#NUM!</v>
      </c>
      <c r="H408" s="40">
        <v>276</v>
      </c>
      <c r="I408" s="41">
        <f t="shared" si="179"/>
        <v>54667</v>
      </c>
      <c r="J408" s="262" t="e">
        <f t="shared" si="162"/>
        <v>#NUM!</v>
      </c>
      <c r="K408" s="263" t="e">
        <f t="shared" si="163"/>
        <v>#NUM!</v>
      </c>
      <c r="L408" s="270" t="e">
        <f t="shared" si="164"/>
        <v>#NUM!</v>
      </c>
      <c r="M408" s="265" t="e">
        <f t="shared" si="165"/>
        <v>#NUM!</v>
      </c>
      <c r="N408" s="9"/>
      <c r="O408" s="40">
        <v>276</v>
      </c>
      <c r="P408" s="41">
        <f t="shared" si="180"/>
        <v>54667</v>
      </c>
      <c r="Q408" s="262" t="e">
        <f t="shared" si="166"/>
        <v>#NUM!</v>
      </c>
      <c r="R408" s="263" t="e">
        <f t="shared" si="167"/>
        <v>#NUM!</v>
      </c>
      <c r="S408" s="270" t="e">
        <f t="shared" si="168"/>
        <v>#NUM!</v>
      </c>
      <c r="T408" s="265" t="e">
        <f t="shared" si="169"/>
        <v>#NUM!</v>
      </c>
      <c r="V408" s="40">
        <v>276</v>
      </c>
      <c r="W408" s="41">
        <v>53724</v>
      </c>
      <c r="X408" s="262" t="e">
        <f t="shared" si="170"/>
        <v>#NUM!</v>
      </c>
      <c r="Y408" s="263" t="e">
        <f t="shared" si="171"/>
        <v>#NUM!</v>
      </c>
      <c r="Z408" s="270" t="e">
        <f t="shared" si="172"/>
        <v>#NUM!</v>
      </c>
      <c r="AA408" s="265" t="e">
        <f t="shared" si="173"/>
        <v>#NUM!</v>
      </c>
      <c r="AC408" s="40">
        <v>276</v>
      </c>
      <c r="AD408" s="41">
        <f t="shared" si="181"/>
        <v>54667</v>
      </c>
      <c r="AE408" s="145" t="e">
        <f t="shared" si="174"/>
        <v>#VALUE!</v>
      </c>
      <c r="AF408" s="263" t="e">
        <f t="shared" si="175"/>
        <v>#VALUE!</v>
      </c>
      <c r="AG408" s="276" t="e">
        <f t="shared" si="176"/>
        <v>#VALUE!</v>
      </c>
      <c r="AH408" s="277" t="e">
        <f t="shared" si="177"/>
        <v>#VALUE!</v>
      </c>
    </row>
    <row r="409" spans="1:34" x14ac:dyDescent="0.45">
      <c r="A409" s="26">
        <v>277</v>
      </c>
      <c r="B409" s="52">
        <f t="shared" si="178"/>
        <v>54697</v>
      </c>
      <c r="C409" s="254" t="e">
        <f t="shared" si="158"/>
        <v>#NUM!</v>
      </c>
      <c r="D409" s="255" t="e">
        <f t="shared" si="159"/>
        <v>#NUM!</v>
      </c>
      <c r="E409" s="256" t="e">
        <f t="shared" si="160"/>
        <v>#NUM!</v>
      </c>
      <c r="F409" s="257" t="e">
        <f t="shared" si="161"/>
        <v>#NUM!</v>
      </c>
      <c r="H409" s="26">
        <v>277</v>
      </c>
      <c r="I409" s="27">
        <f t="shared" si="179"/>
        <v>54697</v>
      </c>
      <c r="J409" s="254" t="e">
        <f t="shared" si="162"/>
        <v>#NUM!</v>
      </c>
      <c r="K409" s="255" t="e">
        <f t="shared" si="163"/>
        <v>#NUM!</v>
      </c>
      <c r="L409" s="268" t="e">
        <f t="shared" si="164"/>
        <v>#NUM!</v>
      </c>
      <c r="M409" s="257" t="e">
        <f t="shared" si="165"/>
        <v>#NUM!</v>
      </c>
      <c r="N409" s="9"/>
      <c r="O409" s="26">
        <v>277</v>
      </c>
      <c r="P409" s="27">
        <f t="shared" si="180"/>
        <v>54697</v>
      </c>
      <c r="Q409" s="254" t="e">
        <f t="shared" si="166"/>
        <v>#NUM!</v>
      </c>
      <c r="R409" s="255" t="e">
        <f t="shared" si="167"/>
        <v>#NUM!</v>
      </c>
      <c r="S409" s="268" t="e">
        <f t="shared" si="168"/>
        <v>#NUM!</v>
      </c>
      <c r="T409" s="257" t="e">
        <f t="shared" si="169"/>
        <v>#NUM!</v>
      </c>
      <c r="V409" s="26">
        <v>277</v>
      </c>
      <c r="W409" s="27">
        <v>53752</v>
      </c>
      <c r="X409" s="254" t="e">
        <f t="shared" si="170"/>
        <v>#NUM!</v>
      </c>
      <c r="Y409" s="255" t="e">
        <f t="shared" si="171"/>
        <v>#NUM!</v>
      </c>
      <c r="Z409" s="268" t="e">
        <f t="shared" si="172"/>
        <v>#NUM!</v>
      </c>
      <c r="AA409" s="257" t="e">
        <f t="shared" si="173"/>
        <v>#NUM!</v>
      </c>
      <c r="AC409" s="26">
        <v>277</v>
      </c>
      <c r="AD409" s="27">
        <f t="shared" si="181"/>
        <v>54697</v>
      </c>
      <c r="AE409" s="137" t="e">
        <f t="shared" si="174"/>
        <v>#VALUE!</v>
      </c>
      <c r="AF409" s="255" t="e">
        <f t="shared" si="175"/>
        <v>#VALUE!</v>
      </c>
      <c r="AG409" s="272" t="e">
        <f t="shared" si="176"/>
        <v>#VALUE!</v>
      </c>
      <c r="AH409" s="273" t="e">
        <f t="shared" si="177"/>
        <v>#VALUE!</v>
      </c>
    </row>
    <row r="410" spans="1:34" x14ac:dyDescent="0.45">
      <c r="A410" s="33">
        <v>278</v>
      </c>
      <c r="B410" s="34">
        <f t="shared" si="178"/>
        <v>54728</v>
      </c>
      <c r="C410" s="258" t="e">
        <f t="shared" si="158"/>
        <v>#NUM!</v>
      </c>
      <c r="D410" s="259" t="e">
        <f t="shared" si="159"/>
        <v>#NUM!</v>
      </c>
      <c r="E410" s="260" t="e">
        <f t="shared" si="160"/>
        <v>#NUM!</v>
      </c>
      <c r="F410" s="261" t="e">
        <f t="shared" si="161"/>
        <v>#NUM!</v>
      </c>
      <c r="H410" s="33">
        <v>278</v>
      </c>
      <c r="I410" s="34">
        <f t="shared" si="179"/>
        <v>54728</v>
      </c>
      <c r="J410" s="258" t="e">
        <f t="shared" si="162"/>
        <v>#NUM!</v>
      </c>
      <c r="K410" s="259" t="e">
        <f t="shared" si="163"/>
        <v>#NUM!</v>
      </c>
      <c r="L410" s="269" t="e">
        <f t="shared" si="164"/>
        <v>#NUM!</v>
      </c>
      <c r="M410" s="261" t="e">
        <f t="shared" si="165"/>
        <v>#NUM!</v>
      </c>
      <c r="N410" s="9"/>
      <c r="O410" s="33">
        <v>278</v>
      </c>
      <c r="P410" s="34">
        <f t="shared" si="180"/>
        <v>54728</v>
      </c>
      <c r="Q410" s="258" t="e">
        <f t="shared" si="166"/>
        <v>#NUM!</v>
      </c>
      <c r="R410" s="259" t="e">
        <f t="shared" si="167"/>
        <v>#NUM!</v>
      </c>
      <c r="S410" s="269" t="e">
        <f t="shared" si="168"/>
        <v>#NUM!</v>
      </c>
      <c r="T410" s="261" t="e">
        <f t="shared" si="169"/>
        <v>#NUM!</v>
      </c>
      <c r="V410" s="33">
        <v>278</v>
      </c>
      <c r="W410" s="34">
        <v>53783</v>
      </c>
      <c r="X410" s="258" t="e">
        <f t="shared" si="170"/>
        <v>#NUM!</v>
      </c>
      <c r="Y410" s="259" t="e">
        <f t="shared" si="171"/>
        <v>#NUM!</v>
      </c>
      <c r="Z410" s="269" t="e">
        <f t="shared" si="172"/>
        <v>#NUM!</v>
      </c>
      <c r="AA410" s="261" t="e">
        <f t="shared" si="173"/>
        <v>#NUM!</v>
      </c>
      <c r="AC410" s="33">
        <v>278</v>
      </c>
      <c r="AD410" s="34">
        <f t="shared" si="181"/>
        <v>54728</v>
      </c>
      <c r="AE410" s="141" t="e">
        <f t="shared" si="174"/>
        <v>#VALUE!</v>
      </c>
      <c r="AF410" s="259" t="e">
        <f t="shared" si="175"/>
        <v>#VALUE!</v>
      </c>
      <c r="AG410" s="274" t="e">
        <f t="shared" si="176"/>
        <v>#VALUE!</v>
      </c>
      <c r="AH410" s="275" t="e">
        <f t="shared" si="177"/>
        <v>#VALUE!</v>
      </c>
    </row>
    <row r="411" spans="1:34" x14ac:dyDescent="0.45">
      <c r="A411" s="33">
        <v>279</v>
      </c>
      <c r="B411" s="34">
        <f t="shared" si="178"/>
        <v>54758</v>
      </c>
      <c r="C411" s="258" t="e">
        <f t="shared" si="158"/>
        <v>#NUM!</v>
      </c>
      <c r="D411" s="259" t="e">
        <f t="shared" si="159"/>
        <v>#NUM!</v>
      </c>
      <c r="E411" s="260" t="e">
        <f t="shared" si="160"/>
        <v>#NUM!</v>
      </c>
      <c r="F411" s="261" t="e">
        <f t="shared" si="161"/>
        <v>#NUM!</v>
      </c>
      <c r="H411" s="33">
        <v>279</v>
      </c>
      <c r="I411" s="34">
        <f t="shared" si="179"/>
        <v>54758</v>
      </c>
      <c r="J411" s="258" t="e">
        <f t="shared" si="162"/>
        <v>#NUM!</v>
      </c>
      <c r="K411" s="259" t="e">
        <f t="shared" si="163"/>
        <v>#NUM!</v>
      </c>
      <c r="L411" s="269" t="e">
        <f t="shared" si="164"/>
        <v>#NUM!</v>
      </c>
      <c r="M411" s="261" t="e">
        <f t="shared" si="165"/>
        <v>#NUM!</v>
      </c>
      <c r="N411" s="9"/>
      <c r="O411" s="33">
        <v>279</v>
      </c>
      <c r="P411" s="34">
        <f t="shared" si="180"/>
        <v>54758</v>
      </c>
      <c r="Q411" s="258" t="e">
        <f t="shared" si="166"/>
        <v>#NUM!</v>
      </c>
      <c r="R411" s="259" t="e">
        <f t="shared" si="167"/>
        <v>#NUM!</v>
      </c>
      <c r="S411" s="269" t="e">
        <f t="shared" si="168"/>
        <v>#NUM!</v>
      </c>
      <c r="T411" s="261" t="e">
        <f t="shared" si="169"/>
        <v>#NUM!</v>
      </c>
      <c r="V411" s="33">
        <v>279</v>
      </c>
      <c r="W411" s="34">
        <v>53813</v>
      </c>
      <c r="X411" s="258" t="e">
        <f t="shared" si="170"/>
        <v>#NUM!</v>
      </c>
      <c r="Y411" s="259" t="e">
        <f t="shared" si="171"/>
        <v>#NUM!</v>
      </c>
      <c r="Z411" s="269" t="e">
        <f t="shared" si="172"/>
        <v>#NUM!</v>
      </c>
      <c r="AA411" s="261" t="e">
        <f t="shared" si="173"/>
        <v>#NUM!</v>
      </c>
      <c r="AC411" s="33">
        <v>279</v>
      </c>
      <c r="AD411" s="34">
        <f t="shared" si="181"/>
        <v>54758</v>
      </c>
      <c r="AE411" s="141" t="e">
        <f t="shared" si="174"/>
        <v>#VALUE!</v>
      </c>
      <c r="AF411" s="259" t="e">
        <f t="shared" si="175"/>
        <v>#VALUE!</v>
      </c>
      <c r="AG411" s="274" t="e">
        <f t="shared" si="176"/>
        <v>#VALUE!</v>
      </c>
      <c r="AH411" s="275" t="e">
        <f t="shared" si="177"/>
        <v>#VALUE!</v>
      </c>
    </row>
    <row r="412" spans="1:34" x14ac:dyDescent="0.45">
      <c r="A412" s="33">
        <v>280</v>
      </c>
      <c r="B412" s="34">
        <f t="shared" si="178"/>
        <v>54789</v>
      </c>
      <c r="C412" s="258" t="e">
        <f t="shared" si="158"/>
        <v>#NUM!</v>
      </c>
      <c r="D412" s="259" t="e">
        <f t="shared" si="159"/>
        <v>#NUM!</v>
      </c>
      <c r="E412" s="260" t="e">
        <f t="shared" si="160"/>
        <v>#NUM!</v>
      </c>
      <c r="F412" s="261" t="e">
        <f t="shared" si="161"/>
        <v>#NUM!</v>
      </c>
      <c r="H412" s="33">
        <v>280</v>
      </c>
      <c r="I412" s="34">
        <f t="shared" si="179"/>
        <v>54789</v>
      </c>
      <c r="J412" s="258" t="e">
        <f t="shared" si="162"/>
        <v>#NUM!</v>
      </c>
      <c r="K412" s="259" t="e">
        <f t="shared" si="163"/>
        <v>#NUM!</v>
      </c>
      <c r="L412" s="269" t="e">
        <f t="shared" si="164"/>
        <v>#NUM!</v>
      </c>
      <c r="M412" s="261" t="e">
        <f t="shared" si="165"/>
        <v>#NUM!</v>
      </c>
      <c r="N412" s="9"/>
      <c r="O412" s="33">
        <v>280</v>
      </c>
      <c r="P412" s="34">
        <f t="shared" si="180"/>
        <v>54789</v>
      </c>
      <c r="Q412" s="258" t="e">
        <f t="shared" si="166"/>
        <v>#NUM!</v>
      </c>
      <c r="R412" s="259" t="e">
        <f t="shared" si="167"/>
        <v>#NUM!</v>
      </c>
      <c r="S412" s="269" t="e">
        <f t="shared" si="168"/>
        <v>#NUM!</v>
      </c>
      <c r="T412" s="261" t="e">
        <f t="shared" si="169"/>
        <v>#NUM!</v>
      </c>
      <c r="V412" s="33">
        <v>280</v>
      </c>
      <c r="W412" s="34">
        <v>53844</v>
      </c>
      <c r="X412" s="258" t="e">
        <f t="shared" si="170"/>
        <v>#NUM!</v>
      </c>
      <c r="Y412" s="259" t="e">
        <f t="shared" si="171"/>
        <v>#NUM!</v>
      </c>
      <c r="Z412" s="269" t="e">
        <f t="shared" si="172"/>
        <v>#NUM!</v>
      </c>
      <c r="AA412" s="261" t="e">
        <f t="shared" si="173"/>
        <v>#NUM!</v>
      </c>
      <c r="AC412" s="33">
        <v>280</v>
      </c>
      <c r="AD412" s="34">
        <f t="shared" si="181"/>
        <v>54789</v>
      </c>
      <c r="AE412" s="141" t="e">
        <f t="shared" si="174"/>
        <v>#VALUE!</v>
      </c>
      <c r="AF412" s="259" t="e">
        <f t="shared" si="175"/>
        <v>#VALUE!</v>
      </c>
      <c r="AG412" s="274" t="e">
        <f t="shared" si="176"/>
        <v>#VALUE!</v>
      </c>
      <c r="AH412" s="275" t="e">
        <f t="shared" si="177"/>
        <v>#VALUE!</v>
      </c>
    </row>
    <row r="413" spans="1:34" x14ac:dyDescent="0.45">
      <c r="A413" s="33">
        <v>281</v>
      </c>
      <c r="B413" s="34">
        <f t="shared" si="178"/>
        <v>54820</v>
      </c>
      <c r="C413" s="258" t="e">
        <f t="shared" si="158"/>
        <v>#NUM!</v>
      </c>
      <c r="D413" s="259" t="e">
        <f t="shared" si="159"/>
        <v>#NUM!</v>
      </c>
      <c r="E413" s="260" t="e">
        <f t="shared" si="160"/>
        <v>#NUM!</v>
      </c>
      <c r="F413" s="261" t="e">
        <f t="shared" si="161"/>
        <v>#NUM!</v>
      </c>
      <c r="H413" s="33">
        <v>281</v>
      </c>
      <c r="I413" s="34">
        <f t="shared" si="179"/>
        <v>54820</v>
      </c>
      <c r="J413" s="258" t="e">
        <f t="shared" si="162"/>
        <v>#NUM!</v>
      </c>
      <c r="K413" s="259" t="e">
        <f t="shared" si="163"/>
        <v>#NUM!</v>
      </c>
      <c r="L413" s="269" t="e">
        <f t="shared" si="164"/>
        <v>#NUM!</v>
      </c>
      <c r="M413" s="261" t="e">
        <f t="shared" si="165"/>
        <v>#NUM!</v>
      </c>
      <c r="N413" s="9"/>
      <c r="O413" s="33">
        <v>281</v>
      </c>
      <c r="P413" s="34">
        <f t="shared" si="180"/>
        <v>54820</v>
      </c>
      <c r="Q413" s="258" t="e">
        <f t="shared" si="166"/>
        <v>#NUM!</v>
      </c>
      <c r="R413" s="259" t="e">
        <f t="shared" si="167"/>
        <v>#NUM!</v>
      </c>
      <c r="S413" s="269" t="e">
        <f t="shared" si="168"/>
        <v>#NUM!</v>
      </c>
      <c r="T413" s="261" t="e">
        <f t="shared" si="169"/>
        <v>#NUM!</v>
      </c>
      <c r="V413" s="33">
        <v>281</v>
      </c>
      <c r="W413" s="34">
        <v>53874</v>
      </c>
      <c r="X413" s="258" t="e">
        <f t="shared" si="170"/>
        <v>#NUM!</v>
      </c>
      <c r="Y413" s="259" t="e">
        <f t="shared" si="171"/>
        <v>#NUM!</v>
      </c>
      <c r="Z413" s="269" t="e">
        <f t="shared" si="172"/>
        <v>#NUM!</v>
      </c>
      <c r="AA413" s="261" t="e">
        <f t="shared" si="173"/>
        <v>#NUM!</v>
      </c>
      <c r="AC413" s="33">
        <v>281</v>
      </c>
      <c r="AD413" s="34">
        <f t="shared" si="181"/>
        <v>54820</v>
      </c>
      <c r="AE413" s="141" t="e">
        <f t="shared" si="174"/>
        <v>#VALUE!</v>
      </c>
      <c r="AF413" s="259" t="e">
        <f t="shared" si="175"/>
        <v>#VALUE!</v>
      </c>
      <c r="AG413" s="274" t="e">
        <f t="shared" si="176"/>
        <v>#VALUE!</v>
      </c>
      <c r="AH413" s="275" t="e">
        <f t="shared" si="177"/>
        <v>#VALUE!</v>
      </c>
    </row>
    <row r="414" spans="1:34" x14ac:dyDescent="0.45">
      <c r="A414" s="33">
        <v>282</v>
      </c>
      <c r="B414" s="34">
        <f t="shared" si="178"/>
        <v>54848</v>
      </c>
      <c r="C414" s="258" t="e">
        <f t="shared" si="158"/>
        <v>#NUM!</v>
      </c>
      <c r="D414" s="259" t="e">
        <f t="shared" si="159"/>
        <v>#NUM!</v>
      </c>
      <c r="E414" s="260" t="e">
        <f t="shared" si="160"/>
        <v>#NUM!</v>
      </c>
      <c r="F414" s="261" t="e">
        <f t="shared" si="161"/>
        <v>#NUM!</v>
      </c>
      <c r="H414" s="33">
        <v>282</v>
      </c>
      <c r="I414" s="34">
        <f t="shared" si="179"/>
        <v>54848</v>
      </c>
      <c r="J414" s="258" t="e">
        <f t="shared" si="162"/>
        <v>#NUM!</v>
      </c>
      <c r="K414" s="259" t="e">
        <f t="shared" si="163"/>
        <v>#NUM!</v>
      </c>
      <c r="L414" s="269" t="e">
        <f t="shared" si="164"/>
        <v>#NUM!</v>
      </c>
      <c r="M414" s="261" t="e">
        <f t="shared" si="165"/>
        <v>#NUM!</v>
      </c>
      <c r="N414" s="9"/>
      <c r="O414" s="33">
        <v>282</v>
      </c>
      <c r="P414" s="34">
        <f t="shared" si="180"/>
        <v>54848</v>
      </c>
      <c r="Q414" s="258" t="e">
        <f t="shared" si="166"/>
        <v>#NUM!</v>
      </c>
      <c r="R414" s="259" t="e">
        <f t="shared" si="167"/>
        <v>#NUM!</v>
      </c>
      <c r="S414" s="269" t="e">
        <f t="shared" si="168"/>
        <v>#NUM!</v>
      </c>
      <c r="T414" s="261" t="e">
        <f t="shared" si="169"/>
        <v>#NUM!</v>
      </c>
      <c r="V414" s="33">
        <v>282</v>
      </c>
      <c r="W414" s="34">
        <v>53905</v>
      </c>
      <c r="X414" s="258" t="e">
        <f t="shared" si="170"/>
        <v>#NUM!</v>
      </c>
      <c r="Y414" s="259" t="e">
        <f t="shared" si="171"/>
        <v>#NUM!</v>
      </c>
      <c r="Z414" s="269" t="e">
        <f t="shared" si="172"/>
        <v>#NUM!</v>
      </c>
      <c r="AA414" s="261" t="e">
        <f t="shared" si="173"/>
        <v>#NUM!</v>
      </c>
      <c r="AC414" s="33">
        <v>282</v>
      </c>
      <c r="AD414" s="34">
        <f t="shared" si="181"/>
        <v>54848</v>
      </c>
      <c r="AE414" s="141" t="e">
        <f t="shared" si="174"/>
        <v>#VALUE!</v>
      </c>
      <c r="AF414" s="259" t="e">
        <f t="shared" si="175"/>
        <v>#VALUE!</v>
      </c>
      <c r="AG414" s="274" t="e">
        <f t="shared" si="176"/>
        <v>#VALUE!</v>
      </c>
      <c r="AH414" s="275" t="e">
        <f t="shared" si="177"/>
        <v>#VALUE!</v>
      </c>
    </row>
    <row r="415" spans="1:34" x14ac:dyDescent="0.45">
      <c r="A415" s="33">
        <v>283</v>
      </c>
      <c r="B415" s="34">
        <f t="shared" si="178"/>
        <v>54879</v>
      </c>
      <c r="C415" s="258" t="e">
        <f t="shared" si="158"/>
        <v>#NUM!</v>
      </c>
      <c r="D415" s="259" t="e">
        <f t="shared" si="159"/>
        <v>#NUM!</v>
      </c>
      <c r="E415" s="260" t="e">
        <f t="shared" si="160"/>
        <v>#NUM!</v>
      </c>
      <c r="F415" s="261" t="e">
        <f t="shared" si="161"/>
        <v>#NUM!</v>
      </c>
      <c r="H415" s="33">
        <v>283</v>
      </c>
      <c r="I415" s="34">
        <f t="shared" si="179"/>
        <v>54879</v>
      </c>
      <c r="J415" s="258" t="e">
        <f t="shared" si="162"/>
        <v>#NUM!</v>
      </c>
      <c r="K415" s="259" t="e">
        <f t="shared" si="163"/>
        <v>#NUM!</v>
      </c>
      <c r="L415" s="269" t="e">
        <f t="shared" si="164"/>
        <v>#NUM!</v>
      </c>
      <c r="M415" s="261" t="e">
        <f t="shared" si="165"/>
        <v>#NUM!</v>
      </c>
      <c r="N415" s="9"/>
      <c r="O415" s="33">
        <v>283</v>
      </c>
      <c r="P415" s="34">
        <f t="shared" si="180"/>
        <v>54879</v>
      </c>
      <c r="Q415" s="258" t="e">
        <f t="shared" si="166"/>
        <v>#NUM!</v>
      </c>
      <c r="R415" s="259" t="e">
        <f t="shared" si="167"/>
        <v>#NUM!</v>
      </c>
      <c r="S415" s="269" t="e">
        <f t="shared" si="168"/>
        <v>#NUM!</v>
      </c>
      <c r="T415" s="261" t="e">
        <f t="shared" si="169"/>
        <v>#NUM!</v>
      </c>
      <c r="V415" s="33">
        <v>283</v>
      </c>
      <c r="W415" s="34">
        <v>53936</v>
      </c>
      <c r="X415" s="258" t="e">
        <f t="shared" si="170"/>
        <v>#NUM!</v>
      </c>
      <c r="Y415" s="259" t="e">
        <f t="shared" si="171"/>
        <v>#NUM!</v>
      </c>
      <c r="Z415" s="269" t="e">
        <f t="shared" si="172"/>
        <v>#NUM!</v>
      </c>
      <c r="AA415" s="261" t="e">
        <f t="shared" si="173"/>
        <v>#NUM!</v>
      </c>
      <c r="AC415" s="33">
        <v>283</v>
      </c>
      <c r="AD415" s="34">
        <f t="shared" si="181"/>
        <v>54879</v>
      </c>
      <c r="AE415" s="141" t="e">
        <f t="shared" si="174"/>
        <v>#VALUE!</v>
      </c>
      <c r="AF415" s="259" t="e">
        <f t="shared" si="175"/>
        <v>#VALUE!</v>
      </c>
      <c r="AG415" s="274" t="e">
        <f t="shared" si="176"/>
        <v>#VALUE!</v>
      </c>
      <c r="AH415" s="275" t="e">
        <f t="shared" si="177"/>
        <v>#VALUE!</v>
      </c>
    </row>
    <row r="416" spans="1:34" x14ac:dyDescent="0.45">
      <c r="A416" s="33">
        <v>284</v>
      </c>
      <c r="B416" s="34">
        <f t="shared" si="178"/>
        <v>54909</v>
      </c>
      <c r="C416" s="258" t="e">
        <f t="shared" si="158"/>
        <v>#NUM!</v>
      </c>
      <c r="D416" s="259" t="e">
        <f t="shared" si="159"/>
        <v>#NUM!</v>
      </c>
      <c r="E416" s="260" t="e">
        <f t="shared" si="160"/>
        <v>#NUM!</v>
      </c>
      <c r="F416" s="261" t="e">
        <f t="shared" si="161"/>
        <v>#NUM!</v>
      </c>
      <c r="H416" s="33">
        <v>284</v>
      </c>
      <c r="I416" s="34">
        <f t="shared" si="179"/>
        <v>54909</v>
      </c>
      <c r="J416" s="258" t="e">
        <f t="shared" si="162"/>
        <v>#NUM!</v>
      </c>
      <c r="K416" s="259" t="e">
        <f t="shared" si="163"/>
        <v>#NUM!</v>
      </c>
      <c r="L416" s="269" t="e">
        <f t="shared" si="164"/>
        <v>#NUM!</v>
      </c>
      <c r="M416" s="261" t="e">
        <f t="shared" si="165"/>
        <v>#NUM!</v>
      </c>
      <c r="N416" s="9"/>
      <c r="O416" s="33">
        <v>284</v>
      </c>
      <c r="P416" s="34">
        <f t="shared" si="180"/>
        <v>54909</v>
      </c>
      <c r="Q416" s="258" t="e">
        <f t="shared" si="166"/>
        <v>#NUM!</v>
      </c>
      <c r="R416" s="259" t="e">
        <f t="shared" si="167"/>
        <v>#NUM!</v>
      </c>
      <c r="S416" s="269" t="e">
        <f t="shared" si="168"/>
        <v>#NUM!</v>
      </c>
      <c r="T416" s="261" t="e">
        <f t="shared" si="169"/>
        <v>#NUM!</v>
      </c>
      <c r="V416" s="33">
        <v>284</v>
      </c>
      <c r="W416" s="34">
        <v>53966</v>
      </c>
      <c r="X416" s="258" t="e">
        <f t="shared" si="170"/>
        <v>#NUM!</v>
      </c>
      <c r="Y416" s="259" t="e">
        <f t="shared" si="171"/>
        <v>#NUM!</v>
      </c>
      <c r="Z416" s="269" t="e">
        <f t="shared" si="172"/>
        <v>#NUM!</v>
      </c>
      <c r="AA416" s="261" t="e">
        <f t="shared" si="173"/>
        <v>#NUM!</v>
      </c>
      <c r="AC416" s="33">
        <v>284</v>
      </c>
      <c r="AD416" s="34">
        <f t="shared" si="181"/>
        <v>54909</v>
      </c>
      <c r="AE416" s="141" t="e">
        <f t="shared" si="174"/>
        <v>#VALUE!</v>
      </c>
      <c r="AF416" s="259" t="e">
        <f t="shared" si="175"/>
        <v>#VALUE!</v>
      </c>
      <c r="AG416" s="274" t="e">
        <f t="shared" si="176"/>
        <v>#VALUE!</v>
      </c>
      <c r="AH416" s="275" t="e">
        <f t="shared" si="177"/>
        <v>#VALUE!</v>
      </c>
    </row>
    <row r="417" spans="1:34" x14ac:dyDescent="0.45">
      <c r="A417" s="33">
        <v>285</v>
      </c>
      <c r="B417" s="34">
        <f t="shared" si="178"/>
        <v>54940</v>
      </c>
      <c r="C417" s="258" t="e">
        <f t="shared" si="158"/>
        <v>#NUM!</v>
      </c>
      <c r="D417" s="259" t="e">
        <f t="shared" si="159"/>
        <v>#NUM!</v>
      </c>
      <c r="E417" s="260" t="e">
        <f t="shared" si="160"/>
        <v>#NUM!</v>
      </c>
      <c r="F417" s="261" t="e">
        <f t="shared" si="161"/>
        <v>#NUM!</v>
      </c>
      <c r="H417" s="33">
        <v>285</v>
      </c>
      <c r="I417" s="34">
        <f t="shared" si="179"/>
        <v>54940</v>
      </c>
      <c r="J417" s="258" t="e">
        <f t="shared" si="162"/>
        <v>#NUM!</v>
      </c>
      <c r="K417" s="259" t="e">
        <f t="shared" si="163"/>
        <v>#NUM!</v>
      </c>
      <c r="L417" s="269" t="e">
        <f t="shared" si="164"/>
        <v>#NUM!</v>
      </c>
      <c r="M417" s="261" t="e">
        <f t="shared" si="165"/>
        <v>#NUM!</v>
      </c>
      <c r="N417" s="9"/>
      <c r="O417" s="33">
        <v>285</v>
      </c>
      <c r="P417" s="34">
        <f t="shared" si="180"/>
        <v>54940</v>
      </c>
      <c r="Q417" s="258" t="e">
        <f t="shared" si="166"/>
        <v>#NUM!</v>
      </c>
      <c r="R417" s="259" t="e">
        <f t="shared" si="167"/>
        <v>#NUM!</v>
      </c>
      <c r="S417" s="269" t="e">
        <f t="shared" si="168"/>
        <v>#NUM!</v>
      </c>
      <c r="T417" s="261" t="e">
        <f t="shared" si="169"/>
        <v>#NUM!</v>
      </c>
      <c r="V417" s="33">
        <v>285</v>
      </c>
      <c r="W417" s="34">
        <v>53997</v>
      </c>
      <c r="X417" s="258" t="e">
        <f t="shared" si="170"/>
        <v>#NUM!</v>
      </c>
      <c r="Y417" s="259" t="e">
        <f t="shared" si="171"/>
        <v>#NUM!</v>
      </c>
      <c r="Z417" s="269" t="e">
        <f t="shared" si="172"/>
        <v>#NUM!</v>
      </c>
      <c r="AA417" s="261" t="e">
        <f t="shared" si="173"/>
        <v>#NUM!</v>
      </c>
      <c r="AC417" s="33">
        <v>285</v>
      </c>
      <c r="AD417" s="34">
        <f t="shared" si="181"/>
        <v>54940</v>
      </c>
      <c r="AE417" s="141" t="e">
        <f t="shared" si="174"/>
        <v>#VALUE!</v>
      </c>
      <c r="AF417" s="259" t="e">
        <f t="shared" si="175"/>
        <v>#VALUE!</v>
      </c>
      <c r="AG417" s="274" t="e">
        <f t="shared" si="176"/>
        <v>#VALUE!</v>
      </c>
      <c r="AH417" s="275" t="e">
        <f t="shared" si="177"/>
        <v>#VALUE!</v>
      </c>
    </row>
    <row r="418" spans="1:34" x14ac:dyDescent="0.45">
      <c r="A418" s="33">
        <v>286</v>
      </c>
      <c r="B418" s="34">
        <f t="shared" si="178"/>
        <v>54970</v>
      </c>
      <c r="C418" s="258" t="e">
        <f t="shared" si="158"/>
        <v>#NUM!</v>
      </c>
      <c r="D418" s="259" t="e">
        <f t="shared" si="159"/>
        <v>#NUM!</v>
      </c>
      <c r="E418" s="260" t="e">
        <f t="shared" si="160"/>
        <v>#NUM!</v>
      </c>
      <c r="F418" s="261" t="e">
        <f t="shared" si="161"/>
        <v>#NUM!</v>
      </c>
      <c r="H418" s="33">
        <v>286</v>
      </c>
      <c r="I418" s="34">
        <f t="shared" si="179"/>
        <v>54970</v>
      </c>
      <c r="J418" s="258" t="e">
        <f t="shared" si="162"/>
        <v>#NUM!</v>
      </c>
      <c r="K418" s="259" t="e">
        <f t="shared" si="163"/>
        <v>#NUM!</v>
      </c>
      <c r="L418" s="269" t="e">
        <f t="shared" si="164"/>
        <v>#NUM!</v>
      </c>
      <c r="M418" s="261" t="e">
        <f t="shared" si="165"/>
        <v>#NUM!</v>
      </c>
      <c r="N418" s="9"/>
      <c r="O418" s="33">
        <v>286</v>
      </c>
      <c r="P418" s="34">
        <f t="shared" si="180"/>
        <v>54970</v>
      </c>
      <c r="Q418" s="258" t="e">
        <f t="shared" si="166"/>
        <v>#NUM!</v>
      </c>
      <c r="R418" s="259" t="e">
        <f t="shared" si="167"/>
        <v>#NUM!</v>
      </c>
      <c r="S418" s="269" t="e">
        <f t="shared" si="168"/>
        <v>#NUM!</v>
      </c>
      <c r="T418" s="261" t="e">
        <f t="shared" si="169"/>
        <v>#NUM!</v>
      </c>
      <c r="V418" s="33">
        <v>286</v>
      </c>
      <c r="W418" s="34">
        <v>54027</v>
      </c>
      <c r="X418" s="258" t="e">
        <f t="shared" si="170"/>
        <v>#NUM!</v>
      </c>
      <c r="Y418" s="259" t="e">
        <f t="shared" si="171"/>
        <v>#NUM!</v>
      </c>
      <c r="Z418" s="269" t="e">
        <f t="shared" si="172"/>
        <v>#NUM!</v>
      </c>
      <c r="AA418" s="261" t="e">
        <f t="shared" si="173"/>
        <v>#NUM!</v>
      </c>
      <c r="AC418" s="33">
        <v>286</v>
      </c>
      <c r="AD418" s="34">
        <f t="shared" si="181"/>
        <v>54970</v>
      </c>
      <c r="AE418" s="141" t="e">
        <f t="shared" si="174"/>
        <v>#VALUE!</v>
      </c>
      <c r="AF418" s="259" t="e">
        <f t="shared" si="175"/>
        <v>#VALUE!</v>
      </c>
      <c r="AG418" s="274" t="e">
        <f t="shared" si="176"/>
        <v>#VALUE!</v>
      </c>
      <c r="AH418" s="275" t="e">
        <f t="shared" si="177"/>
        <v>#VALUE!</v>
      </c>
    </row>
    <row r="419" spans="1:34" x14ac:dyDescent="0.45">
      <c r="A419" s="33">
        <v>287</v>
      </c>
      <c r="B419" s="34">
        <f t="shared" si="178"/>
        <v>55001</v>
      </c>
      <c r="C419" s="258" t="e">
        <f t="shared" si="158"/>
        <v>#NUM!</v>
      </c>
      <c r="D419" s="259" t="e">
        <f t="shared" si="159"/>
        <v>#NUM!</v>
      </c>
      <c r="E419" s="260" t="e">
        <f t="shared" si="160"/>
        <v>#NUM!</v>
      </c>
      <c r="F419" s="261" t="e">
        <f t="shared" si="161"/>
        <v>#NUM!</v>
      </c>
      <c r="H419" s="33">
        <v>287</v>
      </c>
      <c r="I419" s="34">
        <f t="shared" si="179"/>
        <v>55001</v>
      </c>
      <c r="J419" s="258" t="e">
        <f t="shared" si="162"/>
        <v>#NUM!</v>
      </c>
      <c r="K419" s="259" t="e">
        <f t="shared" si="163"/>
        <v>#NUM!</v>
      </c>
      <c r="L419" s="269" t="e">
        <f t="shared" si="164"/>
        <v>#NUM!</v>
      </c>
      <c r="M419" s="261" t="e">
        <f t="shared" si="165"/>
        <v>#NUM!</v>
      </c>
      <c r="N419" s="9"/>
      <c r="O419" s="33">
        <v>287</v>
      </c>
      <c r="P419" s="34">
        <f t="shared" si="180"/>
        <v>55001</v>
      </c>
      <c r="Q419" s="258" t="e">
        <f t="shared" si="166"/>
        <v>#NUM!</v>
      </c>
      <c r="R419" s="259" t="e">
        <f t="shared" si="167"/>
        <v>#NUM!</v>
      </c>
      <c r="S419" s="269" t="e">
        <f t="shared" si="168"/>
        <v>#NUM!</v>
      </c>
      <c r="T419" s="261" t="e">
        <f t="shared" si="169"/>
        <v>#NUM!</v>
      </c>
      <c r="V419" s="33">
        <v>287</v>
      </c>
      <c r="W419" s="34">
        <v>54058</v>
      </c>
      <c r="X419" s="258" t="e">
        <f t="shared" si="170"/>
        <v>#NUM!</v>
      </c>
      <c r="Y419" s="259" t="e">
        <f t="shared" si="171"/>
        <v>#NUM!</v>
      </c>
      <c r="Z419" s="269" t="e">
        <f t="shared" si="172"/>
        <v>#NUM!</v>
      </c>
      <c r="AA419" s="261" t="e">
        <f t="shared" si="173"/>
        <v>#NUM!</v>
      </c>
      <c r="AC419" s="33">
        <v>287</v>
      </c>
      <c r="AD419" s="34">
        <f t="shared" si="181"/>
        <v>55001</v>
      </c>
      <c r="AE419" s="141" t="e">
        <f t="shared" si="174"/>
        <v>#VALUE!</v>
      </c>
      <c r="AF419" s="259" t="e">
        <f t="shared" si="175"/>
        <v>#VALUE!</v>
      </c>
      <c r="AG419" s="274" t="e">
        <f t="shared" si="176"/>
        <v>#VALUE!</v>
      </c>
      <c r="AH419" s="275" t="e">
        <f t="shared" si="177"/>
        <v>#VALUE!</v>
      </c>
    </row>
    <row r="420" spans="1:34" ht="14.65" thickBot="1" x14ac:dyDescent="0.5">
      <c r="A420" s="40">
        <v>288</v>
      </c>
      <c r="B420" s="267">
        <f t="shared" si="178"/>
        <v>55032</v>
      </c>
      <c r="C420" s="262" t="e">
        <f t="shared" si="158"/>
        <v>#NUM!</v>
      </c>
      <c r="D420" s="263" t="e">
        <f t="shared" si="159"/>
        <v>#NUM!</v>
      </c>
      <c r="E420" s="264" t="e">
        <f t="shared" si="160"/>
        <v>#NUM!</v>
      </c>
      <c r="F420" s="265" t="e">
        <f t="shared" si="161"/>
        <v>#NUM!</v>
      </c>
      <c r="H420" s="40">
        <v>288</v>
      </c>
      <c r="I420" s="41">
        <f t="shared" si="179"/>
        <v>55032</v>
      </c>
      <c r="J420" s="262" t="e">
        <f t="shared" si="162"/>
        <v>#NUM!</v>
      </c>
      <c r="K420" s="263" t="e">
        <f t="shared" si="163"/>
        <v>#NUM!</v>
      </c>
      <c r="L420" s="270" t="e">
        <f t="shared" si="164"/>
        <v>#NUM!</v>
      </c>
      <c r="M420" s="265" t="e">
        <f t="shared" si="165"/>
        <v>#NUM!</v>
      </c>
      <c r="N420" s="9"/>
      <c r="O420" s="40">
        <v>288</v>
      </c>
      <c r="P420" s="41">
        <f t="shared" si="180"/>
        <v>55032</v>
      </c>
      <c r="Q420" s="262" t="e">
        <f t="shared" si="166"/>
        <v>#NUM!</v>
      </c>
      <c r="R420" s="263" t="e">
        <f t="shared" si="167"/>
        <v>#NUM!</v>
      </c>
      <c r="S420" s="270" t="e">
        <f t="shared" si="168"/>
        <v>#NUM!</v>
      </c>
      <c r="T420" s="265" t="e">
        <f t="shared" si="169"/>
        <v>#NUM!</v>
      </c>
      <c r="V420" s="40">
        <v>288</v>
      </c>
      <c r="W420" s="41">
        <v>54089</v>
      </c>
      <c r="X420" s="262" t="e">
        <f t="shared" si="170"/>
        <v>#NUM!</v>
      </c>
      <c r="Y420" s="263" t="e">
        <f t="shared" si="171"/>
        <v>#NUM!</v>
      </c>
      <c r="Z420" s="270" t="e">
        <f t="shared" si="172"/>
        <v>#NUM!</v>
      </c>
      <c r="AA420" s="265" t="e">
        <f t="shared" si="173"/>
        <v>#NUM!</v>
      </c>
      <c r="AC420" s="40">
        <v>288</v>
      </c>
      <c r="AD420" s="41">
        <f t="shared" si="181"/>
        <v>55032</v>
      </c>
      <c r="AE420" s="145" t="e">
        <f t="shared" si="174"/>
        <v>#VALUE!</v>
      </c>
      <c r="AF420" s="263" t="e">
        <f t="shared" si="175"/>
        <v>#VALUE!</v>
      </c>
      <c r="AG420" s="276" t="e">
        <f t="shared" si="176"/>
        <v>#VALUE!</v>
      </c>
      <c r="AH420" s="277" t="e">
        <f t="shared" si="177"/>
        <v>#VALUE!</v>
      </c>
    </row>
    <row r="421" spans="1:34" x14ac:dyDescent="0.45">
      <c r="A421" s="26">
        <v>289</v>
      </c>
      <c r="B421" s="52">
        <f t="shared" si="178"/>
        <v>55062</v>
      </c>
      <c r="C421" s="254" t="e">
        <f t="shared" si="158"/>
        <v>#NUM!</v>
      </c>
      <c r="D421" s="255" t="e">
        <f t="shared" si="159"/>
        <v>#NUM!</v>
      </c>
      <c r="E421" s="256" t="e">
        <f t="shared" si="160"/>
        <v>#NUM!</v>
      </c>
      <c r="F421" s="257" t="e">
        <f t="shared" si="161"/>
        <v>#NUM!</v>
      </c>
      <c r="H421" s="26">
        <v>289</v>
      </c>
      <c r="I421" s="27">
        <f t="shared" si="179"/>
        <v>55062</v>
      </c>
      <c r="J421" s="254" t="e">
        <f t="shared" si="162"/>
        <v>#NUM!</v>
      </c>
      <c r="K421" s="255" t="e">
        <f t="shared" si="163"/>
        <v>#NUM!</v>
      </c>
      <c r="L421" s="268" t="e">
        <f t="shared" si="164"/>
        <v>#NUM!</v>
      </c>
      <c r="M421" s="257" t="e">
        <f t="shared" si="165"/>
        <v>#NUM!</v>
      </c>
      <c r="N421" s="9"/>
      <c r="O421" s="26">
        <v>289</v>
      </c>
      <c r="P421" s="27">
        <f t="shared" si="180"/>
        <v>55062</v>
      </c>
      <c r="Q421" s="254" t="e">
        <f t="shared" si="166"/>
        <v>#NUM!</v>
      </c>
      <c r="R421" s="255" t="e">
        <f t="shared" si="167"/>
        <v>#NUM!</v>
      </c>
      <c r="S421" s="268" t="e">
        <f t="shared" si="168"/>
        <v>#NUM!</v>
      </c>
      <c r="T421" s="257" t="e">
        <f t="shared" si="169"/>
        <v>#NUM!</v>
      </c>
      <c r="V421" s="26">
        <v>289</v>
      </c>
      <c r="W421" s="27">
        <v>54118</v>
      </c>
      <c r="X421" s="254" t="e">
        <f t="shared" si="170"/>
        <v>#NUM!</v>
      </c>
      <c r="Y421" s="255" t="e">
        <f t="shared" si="171"/>
        <v>#NUM!</v>
      </c>
      <c r="Z421" s="268" t="e">
        <f t="shared" si="172"/>
        <v>#NUM!</v>
      </c>
      <c r="AA421" s="257" t="e">
        <f t="shared" si="173"/>
        <v>#NUM!</v>
      </c>
      <c r="AC421" s="26">
        <v>289</v>
      </c>
      <c r="AD421" s="27">
        <f t="shared" si="181"/>
        <v>55062</v>
      </c>
      <c r="AE421" s="137" t="e">
        <f t="shared" si="174"/>
        <v>#VALUE!</v>
      </c>
      <c r="AF421" s="255" t="e">
        <f t="shared" si="175"/>
        <v>#VALUE!</v>
      </c>
      <c r="AG421" s="272" t="e">
        <f t="shared" si="176"/>
        <v>#VALUE!</v>
      </c>
      <c r="AH421" s="273" t="e">
        <f t="shared" si="177"/>
        <v>#VALUE!</v>
      </c>
    </row>
    <row r="422" spans="1:34" x14ac:dyDescent="0.45">
      <c r="A422" s="33">
        <v>290</v>
      </c>
      <c r="B422" s="34">
        <f t="shared" si="178"/>
        <v>55093</v>
      </c>
      <c r="C422" s="258" t="e">
        <f t="shared" si="158"/>
        <v>#NUM!</v>
      </c>
      <c r="D422" s="259" t="e">
        <f t="shared" si="159"/>
        <v>#NUM!</v>
      </c>
      <c r="E422" s="260" t="e">
        <f t="shared" si="160"/>
        <v>#NUM!</v>
      </c>
      <c r="F422" s="261" t="e">
        <f t="shared" si="161"/>
        <v>#NUM!</v>
      </c>
      <c r="H422" s="33">
        <v>290</v>
      </c>
      <c r="I422" s="34">
        <f t="shared" si="179"/>
        <v>55093</v>
      </c>
      <c r="J422" s="258" t="e">
        <f t="shared" si="162"/>
        <v>#NUM!</v>
      </c>
      <c r="K422" s="259" t="e">
        <f t="shared" si="163"/>
        <v>#NUM!</v>
      </c>
      <c r="L422" s="269" t="e">
        <f t="shared" si="164"/>
        <v>#NUM!</v>
      </c>
      <c r="M422" s="261" t="e">
        <f t="shared" si="165"/>
        <v>#NUM!</v>
      </c>
      <c r="N422" s="9"/>
      <c r="O422" s="33">
        <v>290</v>
      </c>
      <c r="P422" s="34">
        <f t="shared" si="180"/>
        <v>55093</v>
      </c>
      <c r="Q422" s="258" t="e">
        <f t="shared" si="166"/>
        <v>#NUM!</v>
      </c>
      <c r="R422" s="259" t="e">
        <f t="shared" si="167"/>
        <v>#NUM!</v>
      </c>
      <c r="S422" s="269" t="e">
        <f t="shared" si="168"/>
        <v>#NUM!</v>
      </c>
      <c r="T422" s="261" t="e">
        <f t="shared" si="169"/>
        <v>#NUM!</v>
      </c>
      <c r="V422" s="33">
        <v>290</v>
      </c>
      <c r="W422" s="34">
        <v>54149</v>
      </c>
      <c r="X422" s="258" t="e">
        <f t="shared" si="170"/>
        <v>#NUM!</v>
      </c>
      <c r="Y422" s="259" t="e">
        <f t="shared" si="171"/>
        <v>#NUM!</v>
      </c>
      <c r="Z422" s="269" t="e">
        <f t="shared" si="172"/>
        <v>#NUM!</v>
      </c>
      <c r="AA422" s="261" t="e">
        <f t="shared" si="173"/>
        <v>#NUM!</v>
      </c>
      <c r="AC422" s="33">
        <v>290</v>
      </c>
      <c r="AD422" s="34">
        <f t="shared" si="181"/>
        <v>55093</v>
      </c>
      <c r="AE422" s="141" t="e">
        <f t="shared" si="174"/>
        <v>#VALUE!</v>
      </c>
      <c r="AF422" s="259" t="e">
        <f t="shared" si="175"/>
        <v>#VALUE!</v>
      </c>
      <c r="AG422" s="274" t="e">
        <f t="shared" si="176"/>
        <v>#VALUE!</v>
      </c>
      <c r="AH422" s="275" t="e">
        <f t="shared" si="177"/>
        <v>#VALUE!</v>
      </c>
    </row>
    <row r="423" spans="1:34" x14ac:dyDescent="0.45">
      <c r="A423" s="33">
        <v>291</v>
      </c>
      <c r="B423" s="34">
        <f t="shared" si="178"/>
        <v>55123</v>
      </c>
      <c r="C423" s="258" t="e">
        <f t="shared" si="158"/>
        <v>#NUM!</v>
      </c>
      <c r="D423" s="259" t="e">
        <f t="shared" si="159"/>
        <v>#NUM!</v>
      </c>
      <c r="E423" s="260" t="e">
        <f t="shared" si="160"/>
        <v>#NUM!</v>
      </c>
      <c r="F423" s="261" t="e">
        <f t="shared" si="161"/>
        <v>#NUM!</v>
      </c>
      <c r="H423" s="33">
        <v>291</v>
      </c>
      <c r="I423" s="34">
        <f t="shared" si="179"/>
        <v>55123</v>
      </c>
      <c r="J423" s="258" t="e">
        <f t="shared" si="162"/>
        <v>#NUM!</v>
      </c>
      <c r="K423" s="259" t="e">
        <f t="shared" si="163"/>
        <v>#NUM!</v>
      </c>
      <c r="L423" s="269" t="e">
        <f t="shared" si="164"/>
        <v>#NUM!</v>
      </c>
      <c r="M423" s="261" t="e">
        <f t="shared" si="165"/>
        <v>#NUM!</v>
      </c>
      <c r="N423" s="9"/>
      <c r="O423" s="33">
        <v>291</v>
      </c>
      <c r="P423" s="34">
        <f t="shared" si="180"/>
        <v>55123</v>
      </c>
      <c r="Q423" s="258" t="e">
        <f t="shared" si="166"/>
        <v>#NUM!</v>
      </c>
      <c r="R423" s="259" t="e">
        <f t="shared" si="167"/>
        <v>#NUM!</v>
      </c>
      <c r="S423" s="269" t="e">
        <f t="shared" si="168"/>
        <v>#NUM!</v>
      </c>
      <c r="T423" s="261" t="e">
        <f t="shared" si="169"/>
        <v>#NUM!</v>
      </c>
      <c r="V423" s="33">
        <v>291</v>
      </c>
      <c r="W423" s="34">
        <v>54179</v>
      </c>
      <c r="X423" s="258" t="e">
        <f t="shared" si="170"/>
        <v>#NUM!</v>
      </c>
      <c r="Y423" s="259" t="e">
        <f t="shared" si="171"/>
        <v>#NUM!</v>
      </c>
      <c r="Z423" s="269" t="e">
        <f t="shared" si="172"/>
        <v>#NUM!</v>
      </c>
      <c r="AA423" s="261" t="e">
        <f t="shared" si="173"/>
        <v>#NUM!</v>
      </c>
      <c r="AC423" s="33">
        <v>291</v>
      </c>
      <c r="AD423" s="34">
        <f t="shared" si="181"/>
        <v>55123</v>
      </c>
      <c r="AE423" s="141" t="e">
        <f t="shared" si="174"/>
        <v>#VALUE!</v>
      </c>
      <c r="AF423" s="259" t="e">
        <f t="shared" si="175"/>
        <v>#VALUE!</v>
      </c>
      <c r="AG423" s="274" t="e">
        <f t="shared" si="176"/>
        <v>#VALUE!</v>
      </c>
      <c r="AH423" s="275" t="e">
        <f t="shared" si="177"/>
        <v>#VALUE!</v>
      </c>
    </row>
    <row r="424" spans="1:34" x14ac:dyDescent="0.45">
      <c r="A424" s="33">
        <v>292</v>
      </c>
      <c r="B424" s="34">
        <f t="shared" si="178"/>
        <v>55154</v>
      </c>
      <c r="C424" s="258" t="e">
        <f t="shared" si="158"/>
        <v>#NUM!</v>
      </c>
      <c r="D424" s="259" t="e">
        <f t="shared" si="159"/>
        <v>#NUM!</v>
      </c>
      <c r="E424" s="260" t="e">
        <f t="shared" si="160"/>
        <v>#NUM!</v>
      </c>
      <c r="F424" s="261" t="e">
        <f t="shared" si="161"/>
        <v>#NUM!</v>
      </c>
      <c r="H424" s="33">
        <v>292</v>
      </c>
      <c r="I424" s="34">
        <f t="shared" si="179"/>
        <v>55154</v>
      </c>
      <c r="J424" s="258" t="e">
        <f t="shared" si="162"/>
        <v>#NUM!</v>
      </c>
      <c r="K424" s="259" t="e">
        <f t="shared" si="163"/>
        <v>#NUM!</v>
      </c>
      <c r="L424" s="269" t="e">
        <f t="shared" si="164"/>
        <v>#NUM!</v>
      </c>
      <c r="M424" s="261" t="e">
        <f t="shared" si="165"/>
        <v>#NUM!</v>
      </c>
      <c r="N424" s="9"/>
      <c r="O424" s="33">
        <v>292</v>
      </c>
      <c r="P424" s="34">
        <f t="shared" si="180"/>
        <v>55154</v>
      </c>
      <c r="Q424" s="258" t="e">
        <f t="shared" si="166"/>
        <v>#NUM!</v>
      </c>
      <c r="R424" s="259" t="e">
        <f t="shared" si="167"/>
        <v>#NUM!</v>
      </c>
      <c r="S424" s="269" t="e">
        <f t="shared" si="168"/>
        <v>#NUM!</v>
      </c>
      <c r="T424" s="261" t="e">
        <f t="shared" si="169"/>
        <v>#NUM!</v>
      </c>
      <c r="V424" s="33">
        <v>292</v>
      </c>
      <c r="W424" s="34">
        <v>54210</v>
      </c>
      <c r="X424" s="258" t="e">
        <f t="shared" si="170"/>
        <v>#NUM!</v>
      </c>
      <c r="Y424" s="259" t="e">
        <f t="shared" si="171"/>
        <v>#NUM!</v>
      </c>
      <c r="Z424" s="269" t="e">
        <f t="shared" si="172"/>
        <v>#NUM!</v>
      </c>
      <c r="AA424" s="261" t="e">
        <f t="shared" si="173"/>
        <v>#NUM!</v>
      </c>
      <c r="AC424" s="33">
        <v>292</v>
      </c>
      <c r="AD424" s="34">
        <f t="shared" si="181"/>
        <v>55154</v>
      </c>
      <c r="AE424" s="141" t="e">
        <f t="shared" si="174"/>
        <v>#VALUE!</v>
      </c>
      <c r="AF424" s="259" t="e">
        <f t="shared" si="175"/>
        <v>#VALUE!</v>
      </c>
      <c r="AG424" s="274" t="e">
        <f t="shared" si="176"/>
        <v>#VALUE!</v>
      </c>
      <c r="AH424" s="275" t="e">
        <f t="shared" si="177"/>
        <v>#VALUE!</v>
      </c>
    </row>
    <row r="425" spans="1:34" x14ac:dyDescent="0.45">
      <c r="A425" s="33">
        <v>293</v>
      </c>
      <c r="B425" s="34">
        <f t="shared" si="178"/>
        <v>55185</v>
      </c>
      <c r="C425" s="258" t="e">
        <f t="shared" si="158"/>
        <v>#NUM!</v>
      </c>
      <c r="D425" s="259" t="e">
        <f t="shared" si="159"/>
        <v>#NUM!</v>
      </c>
      <c r="E425" s="260" t="e">
        <f t="shared" si="160"/>
        <v>#NUM!</v>
      </c>
      <c r="F425" s="261" t="e">
        <f t="shared" si="161"/>
        <v>#NUM!</v>
      </c>
      <c r="H425" s="33">
        <v>293</v>
      </c>
      <c r="I425" s="34">
        <f t="shared" si="179"/>
        <v>55185</v>
      </c>
      <c r="J425" s="258" t="e">
        <f t="shared" si="162"/>
        <v>#NUM!</v>
      </c>
      <c r="K425" s="259" t="e">
        <f t="shared" si="163"/>
        <v>#NUM!</v>
      </c>
      <c r="L425" s="269" t="e">
        <f t="shared" si="164"/>
        <v>#NUM!</v>
      </c>
      <c r="M425" s="261" t="e">
        <f t="shared" si="165"/>
        <v>#NUM!</v>
      </c>
      <c r="N425" s="9"/>
      <c r="O425" s="33">
        <v>293</v>
      </c>
      <c r="P425" s="34">
        <f t="shared" si="180"/>
        <v>55185</v>
      </c>
      <c r="Q425" s="258" t="e">
        <f t="shared" si="166"/>
        <v>#NUM!</v>
      </c>
      <c r="R425" s="259" t="e">
        <f t="shared" si="167"/>
        <v>#NUM!</v>
      </c>
      <c r="S425" s="269" t="e">
        <f t="shared" si="168"/>
        <v>#NUM!</v>
      </c>
      <c r="T425" s="261" t="e">
        <f t="shared" si="169"/>
        <v>#NUM!</v>
      </c>
      <c r="V425" s="33">
        <v>293</v>
      </c>
      <c r="W425" s="34">
        <v>54240</v>
      </c>
      <c r="X425" s="258" t="e">
        <f t="shared" si="170"/>
        <v>#NUM!</v>
      </c>
      <c r="Y425" s="259" t="e">
        <f t="shared" si="171"/>
        <v>#NUM!</v>
      </c>
      <c r="Z425" s="269" t="e">
        <f t="shared" si="172"/>
        <v>#NUM!</v>
      </c>
      <c r="AA425" s="261" t="e">
        <f t="shared" si="173"/>
        <v>#NUM!</v>
      </c>
      <c r="AC425" s="33">
        <v>293</v>
      </c>
      <c r="AD425" s="34">
        <f t="shared" si="181"/>
        <v>55185</v>
      </c>
      <c r="AE425" s="141" t="e">
        <f t="shared" si="174"/>
        <v>#VALUE!</v>
      </c>
      <c r="AF425" s="259" t="e">
        <f t="shared" si="175"/>
        <v>#VALUE!</v>
      </c>
      <c r="AG425" s="274" t="e">
        <f t="shared" si="176"/>
        <v>#VALUE!</v>
      </c>
      <c r="AH425" s="275" t="e">
        <f t="shared" si="177"/>
        <v>#VALUE!</v>
      </c>
    </row>
    <row r="426" spans="1:34" x14ac:dyDescent="0.45">
      <c r="A426" s="33">
        <v>294</v>
      </c>
      <c r="B426" s="34">
        <f t="shared" si="178"/>
        <v>55213</v>
      </c>
      <c r="C426" s="258" t="e">
        <f t="shared" si="158"/>
        <v>#NUM!</v>
      </c>
      <c r="D426" s="259" t="e">
        <f t="shared" si="159"/>
        <v>#NUM!</v>
      </c>
      <c r="E426" s="260" t="e">
        <f t="shared" si="160"/>
        <v>#NUM!</v>
      </c>
      <c r="F426" s="261" t="e">
        <f t="shared" si="161"/>
        <v>#NUM!</v>
      </c>
      <c r="H426" s="33">
        <v>294</v>
      </c>
      <c r="I426" s="34">
        <f t="shared" si="179"/>
        <v>55213</v>
      </c>
      <c r="J426" s="258" t="e">
        <f t="shared" si="162"/>
        <v>#NUM!</v>
      </c>
      <c r="K426" s="259" t="e">
        <f t="shared" si="163"/>
        <v>#NUM!</v>
      </c>
      <c r="L426" s="269" t="e">
        <f t="shared" si="164"/>
        <v>#NUM!</v>
      </c>
      <c r="M426" s="261" t="e">
        <f t="shared" si="165"/>
        <v>#NUM!</v>
      </c>
      <c r="N426" s="9"/>
      <c r="O426" s="33">
        <v>294</v>
      </c>
      <c r="P426" s="34">
        <f t="shared" si="180"/>
        <v>55213</v>
      </c>
      <c r="Q426" s="258" t="e">
        <f t="shared" si="166"/>
        <v>#NUM!</v>
      </c>
      <c r="R426" s="259" t="e">
        <f t="shared" si="167"/>
        <v>#NUM!</v>
      </c>
      <c r="S426" s="269" t="e">
        <f t="shared" si="168"/>
        <v>#NUM!</v>
      </c>
      <c r="T426" s="261" t="e">
        <f t="shared" si="169"/>
        <v>#NUM!</v>
      </c>
      <c r="V426" s="33">
        <v>294</v>
      </c>
      <c r="W426" s="34">
        <v>54271</v>
      </c>
      <c r="X426" s="258" t="e">
        <f t="shared" si="170"/>
        <v>#NUM!</v>
      </c>
      <c r="Y426" s="259" t="e">
        <f t="shared" si="171"/>
        <v>#NUM!</v>
      </c>
      <c r="Z426" s="269" t="e">
        <f t="shared" si="172"/>
        <v>#NUM!</v>
      </c>
      <c r="AA426" s="261" t="e">
        <f t="shared" si="173"/>
        <v>#NUM!</v>
      </c>
      <c r="AC426" s="33">
        <v>294</v>
      </c>
      <c r="AD426" s="34">
        <f t="shared" si="181"/>
        <v>55213</v>
      </c>
      <c r="AE426" s="141" t="e">
        <f t="shared" si="174"/>
        <v>#VALUE!</v>
      </c>
      <c r="AF426" s="259" t="e">
        <f t="shared" si="175"/>
        <v>#VALUE!</v>
      </c>
      <c r="AG426" s="274" t="e">
        <f t="shared" si="176"/>
        <v>#VALUE!</v>
      </c>
      <c r="AH426" s="275" t="e">
        <f t="shared" si="177"/>
        <v>#VALUE!</v>
      </c>
    </row>
    <row r="427" spans="1:34" x14ac:dyDescent="0.45">
      <c r="A427" s="33">
        <v>295</v>
      </c>
      <c r="B427" s="34">
        <f t="shared" si="178"/>
        <v>55244</v>
      </c>
      <c r="C427" s="258" t="e">
        <f t="shared" si="158"/>
        <v>#NUM!</v>
      </c>
      <c r="D427" s="259" t="e">
        <f t="shared" si="159"/>
        <v>#NUM!</v>
      </c>
      <c r="E427" s="260" t="e">
        <f t="shared" si="160"/>
        <v>#NUM!</v>
      </c>
      <c r="F427" s="261" t="e">
        <f t="shared" si="161"/>
        <v>#NUM!</v>
      </c>
      <c r="H427" s="33">
        <v>295</v>
      </c>
      <c r="I427" s="34">
        <f t="shared" si="179"/>
        <v>55244</v>
      </c>
      <c r="J427" s="258" t="e">
        <f t="shared" si="162"/>
        <v>#NUM!</v>
      </c>
      <c r="K427" s="259" t="e">
        <f t="shared" si="163"/>
        <v>#NUM!</v>
      </c>
      <c r="L427" s="269" t="e">
        <f t="shared" si="164"/>
        <v>#NUM!</v>
      </c>
      <c r="M427" s="261" t="e">
        <f t="shared" si="165"/>
        <v>#NUM!</v>
      </c>
      <c r="N427" s="9"/>
      <c r="O427" s="33">
        <v>295</v>
      </c>
      <c r="P427" s="34">
        <f t="shared" si="180"/>
        <v>55244</v>
      </c>
      <c r="Q427" s="258" t="e">
        <f t="shared" si="166"/>
        <v>#NUM!</v>
      </c>
      <c r="R427" s="259" t="e">
        <f t="shared" si="167"/>
        <v>#NUM!</v>
      </c>
      <c r="S427" s="269" t="e">
        <f t="shared" si="168"/>
        <v>#NUM!</v>
      </c>
      <c r="T427" s="261" t="e">
        <f t="shared" si="169"/>
        <v>#NUM!</v>
      </c>
      <c r="V427" s="33">
        <v>295</v>
      </c>
      <c r="W427" s="34">
        <v>54302</v>
      </c>
      <c r="X427" s="258" t="e">
        <f t="shared" si="170"/>
        <v>#NUM!</v>
      </c>
      <c r="Y427" s="259" t="e">
        <f t="shared" si="171"/>
        <v>#NUM!</v>
      </c>
      <c r="Z427" s="269" t="e">
        <f t="shared" si="172"/>
        <v>#NUM!</v>
      </c>
      <c r="AA427" s="261" t="e">
        <f t="shared" si="173"/>
        <v>#NUM!</v>
      </c>
      <c r="AC427" s="33">
        <v>295</v>
      </c>
      <c r="AD427" s="34">
        <f t="shared" si="181"/>
        <v>55244</v>
      </c>
      <c r="AE427" s="141" t="e">
        <f t="shared" si="174"/>
        <v>#VALUE!</v>
      </c>
      <c r="AF427" s="259" t="e">
        <f t="shared" si="175"/>
        <v>#VALUE!</v>
      </c>
      <c r="AG427" s="274" t="e">
        <f t="shared" si="176"/>
        <v>#VALUE!</v>
      </c>
      <c r="AH427" s="275" t="e">
        <f t="shared" si="177"/>
        <v>#VALUE!</v>
      </c>
    </row>
    <row r="428" spans="1:34" x14ac:dyDescent="0.45">
      <c r="A428" s="33">
        <v>296</v>
      </c>
      <c r="B428" s="34">
        <f t="shared" si="178"/>
        <v>55274</v>
      </c>
      <c r="C428" s="258" t="e">
        <f t="shared" si="158"/>
        <v>#NUM!</v>
      </c>
      <c r="D428" s="259" t="e">
        <f t="shared" si="159"/>
        <v>#NUM!</v>
      </c>
      <c r="E428" s="260" t="e">
        <f t="shared" si="160"/>
        <v>#NUM!</v>
      </c>
      <c r="F428" s="261" t="e">
        <f t="shared" si="161"/>
        <v>#NUM!</v>
      </c>
      <c r="H428" s="33">
        <v>296</v>
      </c>
      <c r="I428" s="34">
        <f t="shared" si="179"/>
        <v>55274</v>
      </c>
      <c r="J428" s="258" t="e">
        <f t="shared" si="162"/>
        <v>#NUM!</v>
      </c>
      <c r="K428" s="259" t="e">
        <f t="shared" si="163"/>
        <v>#NUM!</v>
      </c>
      <c r="L428" s="269" t="e">
        <f t="shared" si="164"/>
        <v>#NUM!</v>
      </c>
      <c r="M428" s="261" t="e">
        <f t="shared" si="165"/>
        <v>#NUM!</v>
      </c>
      <c r="N428" s="9"/>
      <c r="O428" s="33">
        <v>296</v>
      </c>
      <c r="P428" s="34">
        <f t="shared" si="180"/>
        <v>55274</v>
      </c>
      <c r="Q428" s="258" t="e">
        <f t="shared" si="166"/>
        <v>#NUM!</v>
      </c>
      <c r="R428" s="259" t="e">
        <f t="shared" si="167"/>
        <v>#NUM!</v>
      </c>
      <c r="S428" s="269" t="e">
        <f t="shared" si="168"/>
        <v>#NUM!</v>
      </c>
      <c r="T428" s="261" t="e">
        <f t="shared" si="169"/>
        <v>#NUM!</v>
      </c>
      <c r="V428" s="33">
        <v>296</v>
      </c>
      <c r="W428" s="34">
        <v>54332</v>
      </c>
      <c r="X428" s="258" t="e">
        <f t="shared" si="170"/>
        <v>#NUM!</v>
      </c>
      <c r="Y428" s="259" t="e">
        <f t="shared" si="171"/>
        <v>#NUM!</v>
      </c>
      <c r="Z428" s="269" t="e">
        <f t="shared" si="172"/>
        <v>#NUM!</v>
      </c>
      <c r="AA428" s="261" t="e">
        <f t="shared" si="173"/>
        <v>#NUM!</v>
      </c>
      <c r="AC428" s="33">
        <v>296</v>
      </c>
      <c r="AD428" s="34">
        <f t="shared" si="181"/>
        <v>55274</v>
      </c>
      <c r="AE428" s="141" t="e">
        <f t="shared" si="174"/>
        <v>#VALUE!</v>
      </c>
      <c r="AF428" s="259" t="e">
        <f t="shared" si="175"/>
        <v>#VALUE!</v>
      </c>
      <c r="AG428" s="274" t="e">
        <f t="shared" si="176"/>
        <v>#VALUE!</v>
      </c>
      <c r="AH428" s="275" t="e">
        <f t="shared" si="177"/>
        <v>#VALUE!</v>
      </c>
    </row>
    <row r="429" spans="1:34" x14ac:dyDescent="0.45">
      <c r="A429" s="33">
        <v>297</v>
      </c>
      <c r="B429" s="34">
        <f t="shared" si="178"/>
        <v>55305</v>
      </c>
      <c r="C429" s="258" t="e">
        <f t="shared" si="158"/>
        <v>#NUM!</v>
      </c>
      <c r="D429" s="259" t="e">
        <f t="shared" si="159"/>
        <v>#NUM!</v>
      </c>
      <c r="E429" s="260" t="e">
        <f t="shared" si="160"/>
        <v>#NUM!</v>
      </c>
      <c r="F429" s="261" t="e">
        <f t="shared" si="161"/>
        <v>#NUM!</v>
      </c>
      <c r="H429" s="33">
        <v>297</v>
      </c>
      <c r="I429" s="34">
        <f t="shared" si="179"/>
        <v>55305</v>
      </c>
      <c r="J429" s="258" t="e">
        <f t="shared" si="162"/>
        <v>#NUM!</v>
      </c>
      <c r="K429" s="259" t="e">
        <f t="shared" si="163"/>
        <v>#NUM!</v>
      </c>
      <c r="L429" s="269" t="e">
        <f t="shared" si="164"/>
        <v>#NUM!</v>
      </c>
      <c r="M429" s="261" t="e">
        <f t="shared" si="165"/>
        <v>#NUM!</v>
      </c>
      <c r="N429" s="9"/>
      <c r="O429" s="33">
        <v>297</v>
      </c>
      <c r="P429" s="34">
        <f t="shared" si="180"/>
        <v>55305</v>
      </c>
      <c r="Q429" s="258" t="e">
        <f t="shared" si="166"/>
        <v>#NUM!</v>
      </c>
      <c r="R429" s="259" t="e">
        <f t="shared" si="167"/>
        <v>#NUM!</v>
      </c>
      <c r="S429" s="269" t="e">
        <f t="shared" si="168"/>
        <v>#NUM!</v>
      </c>
      <c r="T429" s="261" t="e">
        <f t="shared" si="169"/>
        <v>#NUM!</v>
      </c>
      <c r="V429" s="33">
        <v>297</v>
      </c>
      <c r="W429" s="34">
        <v>54363</v>
      </c>
      <c r="X429" s="258" t="e">
        <f t="shared" si="170"/>
        <v>#NUM!</v>
      </c>
      <c r="Y429" s="259" t="e">
        <f t="shared" si="171"/>
        <v>#NUM!</v>
      </c>
      <c r="Z429" s="269" t="e">
        <f t="shared" si="172"/>
        <v>#NUM!</v>
      </c>
      <c r="AA429" s="261" t="e">
        <f t="shared" si="173"/>
        <v>#NUM!</v>
      </c>
      <c r="AC429" s="33">
        <v>297</v>
      </c>
      <c r="AD429" s="34">
        <f t="shared" si="181"/>
        <v>55305</v>
      </c>
      <c r="AE429" s="141" t="e">
        <f t="shared" si="174"/>
        <v>#VALUE!</v>
      </c>
      <c r="AF429" s="259" t="e">
        <f t="shared" si="175"/>
        <v>#VALUE!</v>
      </c>
      <c r="AG429" s="274" t="e">
        <f t="shared" si="176"/>
        <v>#VALUE!</v>
      </c>
      <c r="AH429" s="275" t="e">
        <f t="shared" si="177"/>
        <v>#VALUE!</v>
      </c>
    </row>
    <row r="430" spans="1:34" x14ac:dyDescent="0.45">
      <c r="A430" s="33">
        <v>298</v>
      </c>
      <c r="B430" s="34">
        <f t="shared" si="178"/>
        <v>55335</v>
      </c>
      <c r="C430" s="258" t="e">
        <f t="shared" si="158"/>
        <v>#NUM!</v>
      </c>
      <c r="D430" s="259" t="e">
        <f t="shared" si="159"/>
        <v>#NUM!</v>
      </c>
      <c r="E430" s="260" t="e">
        <f t="shared" si="160"/>
        <v>#NUM!</v>
      </c>
      <c r="F430" s="261" t="e">
        <f t="shared" si="161"/>
        <v>#NUM!</v>
      </c>
      <c r="H430" s="33">
        <v>298</v>
      </c>
      <c r="I430" s="34">
        <f t="shared" si="179"/>
        <v>55335</v>
      </c>
      <c r="J430" s="258" t="e">
        <f t="shared" si="162"/>
        <v>#NUM!</v>
      </c>
      <c r="K430" s="259" t="e">
        <f t="shared" si="163"/>
        <v>#NUM!</v>
      </c>
      <c r="L430" s="269" t="e">
        <f t="shared" si="164"/>
        <v>#NUM!</v>
      </c>
      <c r="M430" s="261" t="e">
        <f t="shared" si="165"/>
        <v>#NUM!</v>
      </c>
      <c r="N430" s="9"/>
      <c r="O430" s="33">
        <v>298</v>
      </c>
      <c r="P430" s="34">
        <f t="shared" si="180"/>
        <v>55335</v>
      </c>
      <c r="Q430" s="258" t="e">
        <f t="shared" si="166"/>
        <v>#NUM!</v>
      </c>
      <c r="R430" s="259" t="e">
        <f t="shared" si="167"/>
        <v>#NUM!</v>
      </c>
      <c r="S430" s="269" t="e">
        <f t="shared" si="168"/>
        <v>#NUM!</v>
      </c>
      <c r="T430" s="261" t="e">
        <f t="shared" si="169"/>
        <v>#NUM!</v>
      </c>
      <c r="V430" s="33">
        <v>298</v>
      </c>
      <c r="W430" s="34">
        <v>54393</v>
      </c>
      <c r="X430" s="258" t="e">
        <f t="shared" si="170"/>
        <v>#NUM!</v>
      </c>
      <c r="Y430" s="259" t="e">
        <f t="shared" si="171"/>
        <v>#NUM!</v>
      </c>
      <c r="Z430" s="269" t="e">
        <f t="shared" si="172"/>
        <v>#NUM!</v>
      </c>
      <c r="AA430" s="261" t="e">
        <f t="shared" si="173"/>
        <v>#NUM!</v>
      </c>
      <c r="AC430" s="33">
        <v>298</v>
      </c>
      <c r="AD430" s="34">
        <f t="shared" si="181"/>
        <v>55335</v>
      </c>
      <c r="AE430" s="141" t="e">
        <f t="shared" si="174"/>
        <v>#VALUE!</v>
      </c>
      <c r="AF430" s="259" t="e">
        <f t="shared" si="175"/>
        <v>#VALUE!</v>
      </c>
      <c r="AG430" s="274" t="e">
        <f t="shared" si="176"/>
        <v>#VALUE!</v>
      </c>
      <c r="AH430" s="275" t="e">
        <f t="shared" si="177"/>
        <v>#VALUE!</v>
      </c>
    </row>
    <row r="431" spans="1:34" x14ac:dyDescent="0.45">
      <c r="A431" s="33">
        <v>299</v>
      </c>
      <c r="B431" s="34">
        <f t="shared" si="178"/>
        <v>55366</v>
      </c>
      <c r="C431" s="258" t="e">
        <f t="shared" si="158"/>
        <v>#NUM!</v>
      </c>
      <c r="D431" s="259" t="e">
        <f t="shared" si="159"/>
        <v>#NUM!</v>
      </c>
      <c r="E431" s="260" t="e">
        <f t="shared" si="160"/>
        <v>#NUM!</v>
      </c>
      <c r="F431" s="261" t="e">
        <f t="shared" si="161"/>
        <v>#NUM!</v>
      </c>
      <c r="H431" s="33">
        <v>299</v>
      </c>
      <c r="I431" s="34">
        <f t="shared" si="179"/>
        <v>55366</v>
      </c>
      <c r="J431" s="258" t="e">
        <f t="shared" si="162"/>
        <v>#NUM!</v>
      </c>
      <c r="K431" s="259" t="e">
        <f t="shared" si="163"/>
        <v>#NUM!</v>
      </c>
      <c r="L431" s="269" t="e">
        <f t="shared" si="164"/>
        <v>#NUM!</v>
      </c>
      <c r="M431" s="261" t="e">
        <f t="shared" si="165"/>
        <v>#NUM!</v>
      </c>
      <c r="N431" s="9"/>
      <c r="O431" s="33">
        <v>299</v>
      </c>
      <c r="P431" s="34">
        <f t="shared" si="180"/>
        <v>55366</v>
      </c>
      <c r="Q431" s="258" t="e">
        <f t="shared" si="166"/>
        <v>#NUM!</v>
      </c>
      <c r="R431" s="259" t="e">
        <f t="shared" si="167"/>
        <v>#NUM!</v>
      </c>
      <c r="S431" s="269" t="e">
        <f t="shared" si="168"/>
        <v>#NUM!</v>
      </c>
      <c r="T431" s="261" t="e">
        <f t="shared" si="169"/>
        <v>#NUM!</v>
      </c>
      <c r="V431" s="33">
        <v>299</v>
      </c>
      <c r="W431" s="34">
        <v>54424</v>
      </c>
      <c r="X431" s="258" t="e">
        <f t="shared" si="170"/>
        <v>#NUM!</v>
      </c>
      <c r="Y431" s="259" t="e">
        <f t="shared" si="171"/>
        <v>#NUM!</v>
      </c>
      <c r="Z431" s="269" t="e">
        <f t="shared" si="172"/>
        <v>#NUM!</v>
      </c>
      <c r="AA431" s="261" t="e">
        <f t="shared" si="173"/>
        <v>#NUM!</v>
      </c>
      <c r="AC431" s="33">
        <v>299</v>
      </c>
      <c r="AD431" s="34">
        <f t="shared" si="181"/>
        <v>55366</v>
      </c>
      <c r="AE431" s="141" t="e">
        <f t="shared" si="174"/>
        <v>#VALUE!</v>
      </c>
      <c r="AF431" s="259" t="e">
        <f t="shared" si="175"/>
        <v>#VALUE!</v>
      </c>
      <c r="AG431" s="274" t="e">
        <f t="shared" si="176"/>
        <v>#VALUE!</v>
      </c>
      <c r="AH431" s="275" t="e">
        <f t="shared" si="177"/>
        <v>#VALUE!</v>
      </c>
    </row>
    <row r="432" spans="1:34" ht="14.65" thickBot="1" x14ac:dyDescent="0.5">
      <c r="A432" s="40">
        <v>300</v>
      </c>
      <c r="B432" s="267">
        <f t="shared" si="178"/>
        <v>55397</v>
      </c>
      <c r="C432" s="262" t="e">
        <f t="shared" si="158"/>
        <v>#NUM!</v>
      </c>
      <c r="D432" s="263" t="e">
        <f t="shared" si="159"/>
        <v>#NUM!</v>
      </c>
      <c r="E432" s="264" t="e">
        <f t="shared" si="160"/>
        <v>#NUM!</v>
      </c>
      <c r="F432" s="265" t="e">
        <f t="shared" si="161"/>
        <v>#NUM!</v>
      </c>
      <c r="H432" s="40">
        <v>300</v>
      </c>
      <c r="I432" s="41">
        <f t="shared" si="179"/>
        <v>55397</v>
      </c>
      <c r="J432" s="262" t="e">
        <f t="shared" si="162"/>
        <v>#NUM!</v>
      </c>
      <c r="K432" s="263" t="e">
        <f t="shared" si="163"/>
        <v>#NUM!</v>
      </c>
      <c r="L432" s="270" t="e">
        <f t="shared" si="164"/>
        <v>#NUM!</v>
      </c>
      <c r="M432" s="265" t="e">
        <f t="shared" si="165"/>
        <v>#NUM!</v>
      </c>
      <c r="N432" s="9"/>
      <c r="O432" s="40">
        <v>300</v>
      </c>
      <c r="P432" s="41">
        <f t="shared" si="180"/>
        <v>55397</v>
      </c>
      <c r="Q432" s="262" t="e">
        <f t="shared" si="166"/>
        <v>#NUM!</v>
      </c>
      <c r="R432" s="263" t="e">
        <f t="shared" si="167"/>
        <v>#NUM!</v>
      </c>
      <c r="S432" s="270" t="e">
        <f t="shared" si="168"/>
        <v>#NUM!</v>
      </c>
      <c r="T432" s="265" t="e">
        <f t="shared" si="169"/>
        <v>#NUM!</v>
      </c>
      <c r="V432" s="40">
        <v>300</v>
      </c>
      <c r="W432" s="41">
        <v>54455</v>
      </c>
      <c r="X432" s="262" t="e">
        <f t="shared" si="170"/>
        <v>#NUM!</v>
      </c>
      <c r="Y432" s="263" t="e">
        <f t="shared" si="171"/>
        <v>#NUM!</v>
      </c>
      <c r="Z432" s="270" t="e">
        <f t="shared" si="172"/>
        <v>#NUM!</v>
      </c>
      <c r="AA432" s="265" t="e">
        <f t="shared" si="173"/>
        <v>#NUM!</v>
      </c>
      <c r="AC432" s="40">
        <v>300</v>
      </c>
      <c r="AD432" s="41">
        <f t="shared" si="181"/>
        <v>55397</v>
      </c>
      <c r="AE432" s="145" t="e">
        <f t="shared" si="174"/>
        <v>#VALUE!</v>
      </c>
      <c r="AF432" s="263" t="e">
        <f t="shared" si="175"/>
        <v>#VALUE!</v>
      </c>
      <c r="AG432" s="276" t="e">
        <f t="shared" si="176"/>
        <v>#VALUE!</v>
      </c>
      <c r="AH432" s="277" t="e">
        <f t="shared" si="177"/>
        <v>#VALUE!</v>
      </c>
    </row>
    <row r="433" spans="1:34" x14ac:dyDescent="0.45">
      <c r="A433" s="26">
        <v>301</v>
      </c>
      <c r="B433" s="52">
        <f t="shared" si="178"/>
        <v>55427</v>
      </c>
      <c r="C433" s="254" t="e">
        <f t="shared" si="158"/>
        <v>#NUM!</v>
      </c>
      <c r="D433" s="255" t="e">
        <f t="shared" si="159"/>
        <v>#NUM!</v>
      </c>
      <c r="E433" s="256" t="e">
        <f t="shared" si="160"/>
        <v>#NUM!</v>
      </c>
      <c r="F433" s="257" t="e">
        <f t="shared" si="161"/>
        <v>#NUM!</v>
      </c>
      <c r="H433" s="26">
        <v>301</v>
      </c>
      <c r="I433" s="27">
        <f t="shared" si="179"/>
        <v>55427</v>
      </c>
      <c r="J433" s="254" t="e">
        <f t="shared" si="162"/>
        <v>#NUM!</v>
      </c>
      <c r="K433" s="255" t="e">
        <f t="shared" si="163"/>
        <v>#NUM!</v>
      </c>
      <c r="L433" s="268" t="e">
        <f t="shared" si="164"/>
        <v>#NUM!</v>
      </c>
      <c r="M433" s="257" t="e">
        <f t="shared" si="165"/>
        <v>#NUM!</v>
      </c>
      <c r="N433" s="9"/>
      <c r="O433" s="26">
        <v>301</v>
      </c>
      <c r="P433" s="27">
        <f t="shared" si="180"/>
        <v>55427</v>
      </c>
      <c r="Q433" s="254" t="e">
        <f t="shared" si="166"/>
        <v>#NUM!</v>
      </c>
      <c r="R433" s="255" t="e">
        <f t="shared" si="167"/>
        <v>#NUM!</v>
      </c>
      <c r="S433" s="268" t="e">
        <f t="shared" si="168"/>
        <v>#NUM!</v>
      </c>
      <c r="T433" s="257" t="e">
        <f t="shared" si="169"/>
        <v>#NUM!</v>
      </c>
      <c r="V433" s="26">
        <v>301</v>
      </c>
      <c r="W433" s="27">
        <v>54483</v>
      </c>
      <c r="X433" s="254" t="e">
        <f t="shared" si="170"/>
        <v>#NUM!</v>
      </c>
      <c r="Y433" s="255" t="e">
        <f t="shared" si="171"/>
        <v>#NUM!</v>
      </c>
      <c r="Z433" s="268" t="e">
        <f t="shared" si="172"/>
        <v>#NUM!</v>
      </c>
      <c r="AA433" s="257" t="e">
        <f t="shared" si="173"/>
        <v>#NUM!</v>
      </c>
      <c r="AC433" s="26">
        <v>301</v>
      </c>
      <c r="AD433" s="27">
        <f t="shared" si="181"/>
        <v>55427</v>
      </c>
      <c r="AE433" s="137" t="e">
        <f t="shared" si="174"/>
        <v>#VALUE!</v>
      </c>
      <c r="AF433" s="255" t="e">
        <f t="shared" si="175"/>
        <v>#VALUE!</v>
      </c>
      <c r="AG433" s="272" t="e">
        <f t="shared" si="176"/>
        <v>#VALUE!</v>
      </c>
      <c r="AH433" s="273" t="e">
        <f t="shared" si="177"/>
        <v>#VALUE!</v>
      </c>
    </row>
    <row r="434" spans="1:34" x14ac:dyDescent="0.45">
      <c r="A434" s="33">
        <v>302</v>
      </c>
      <c r="B434" s="34">
        <f t="shared" si="178"/>
        <v>55458</v>
      </c>
      <c r="C434" s="258" t="e">
        <f t="shared" si="158"/>
        <v>#NUM!</v>
      </c>
      <c r="D434" s="259" t="e">
        <f t="shared" si="159"/>
        <v>#NUM!</v>
      </c>
      <c r="E434" s="260" t="e">
        <f t="shared" si="160"/>
        <v>#NUM!</v>
      </c>
      <c r="F434" s="261" t="e">
        <f t="shared" si="161"/>
        <v>#NUM!</v>
      </c>
      <c r="H434" s="33">
        <v>302</v>
      </c>
      <c r="I434" s="34">
        <f t="shared" si="179"/>
        <v>55458</v>
      </c>
      <c r="J434" s="258" t="e">
        <f t="shared" si="162"/>
        <v>#NUM!</v>
      </c>
      <c r="K434" s="259" t="e">
        <f t="shared" si="163"/>
        <v>#NUM!</v>
      </c>
      <c r="L434" s="269" t="e">
        <f t="shared" si="164"/>
        <v>#NUM!</v>
      </c>
      <c r="M434" s="261" t="e">
        <f t="shared" si="165"/>
        <v>#NUM!</v>
      </c>
      <c r="N434" s="9"/>
      <c r="O434" s="33">
        <v>302</v>
      </c>
      <c r="P434" s="34">
        <f t="shared" si="180"/>
        <v>55458</v>
      </c>
      <c r="Q434" s="258" t="e">
        <f t="shared" si="166"/>
        <v>#NUM!</v>
      </c>
      <c r="R434" s="259" t="e">
        <f t="shared" si="167"/>
        <v>#NUM!</v>
      </c>
      <c r="S434" s="269" t="e">
        <f t="shared" si="168"/>
        <v>#NUM!</v>
      </c>
      <c r="T434" s="261" t="e">
        <f t="shared" si="169"/>
        <v>#NUM!</v>
      </c>
      <c r="V434" s="33">
        <v>302</v>
      </c>
      <c r="W434" s="34">
        <v>54514</v>
      </c>
      <c r="X434" s="258" t="e">
        <f t="shared" si="170"/>
        <v>#NUM!</v>
      </c>
      <c r="Y434" s="259" t="e">
        <f t="shared" si="171"/>
        <v>#NUM!</v>
      </c>
      <c r="Z434" s="269" t="e">
        <f t="shared" si="172"/>
        <v>#NUM!</v>
      </c>
      <c r="AA434" s="261" t="e">
        <f t="shared" si="173"/>
        <v>#NUM!</v>
      </c>
      <c r="AC434" s="33">
        <v>302</v>
      </c>
      <c r="AD434" s="34">
        <f t="shared" si="181"/>
        <v>55458</v>
      </c>
      <c r="AE434" s="141" t="e">
        <f t="shared" si="174"/>
        <v>#VALUE!</v>
      </c>
      <c r="AF434" s="259" t="e">
        <f t="shared" si="175"/>
        <v>#VALUE!</v>
      </c>
      <c r="AG434" s="274" t="e">
        <f t="shared" si="176"/>
        <v>#VALUE!</v>
      </c>
      <c r="AH434" s="275" t="e">
        <f t="shared" si="177"/>
        <v>#VALUE!</v>
      </c>
    </row>
    <row r="435" spans="1:34" x14ac:dyDescent="0.45">
      <c r="A435" s="33">
        <v>303</v>
      </c>
      <c r="B435" s="34">
        <f t="shared" si="178"/>
        <v>55488</v>
      </c>
      <c r="C435" s="258" t="e">
        <f t="shared" si="158"/>
        <v>#NUM!</v>
      </c>
      <c r="D435" s="259" t="e">
        <f t="shared" si="159"/>
        <v>#NUM!</v>
      </c>
      <c r="E435" s="260" t="e">
        <f t="shared" si="160"/>
        <v>#NUM!</v>
      </c>
      <c r="F435" s="261" t="e">
        <f t="shared" si="161"/>
        <v>#NUM!</v>
      </c>
      <c r="H435" s="33">
        <v>303</v>
      </c>
      <c r="I435" s="34">
        <f t="shared" si="179"/>
        <v>55488</v>
      </c>
      <c r="J435" s="258" t="e">
        <f t="shared" si="162"/>
        <v>#NUM!</v>
      </c>
      <c r="K435" s="259" t="e">
        <f t="shared" si="163"/>
        <v>#NUM!</v>
      </c>
      <c r="L435" s="269" t="e">
        <f t="shared" si="164"/>
        <v>#NUM!</v>
      </c>
      <c r="M435" s="261" t="e">
        <f t="shared" si="165"/>
        <v>#NUM!</v>
      </c>
      <c r="N435" s="9"/>
      <c r="O435" s="33">
        <v>303</v>
      </c>
      <c r="P435" s="34">
        <f t="shared" si="180"/>
        <v>55488</v>
      </c>
      <c r="Q435" s="258" t="e">
        <f t="shared" si="166"/>
        <v>#NUM!</v>
      </c>
      <c r="R435" s="259" t="e">
        <f t="shared" si="167"/>
        <v>#NUM!</v>
      </c>
      <c r="S435" s="269" t="e">
        <f t="shared" si="168"/>
        <v>#NUM!</v>
      </c>
      <c r="T435" s="261" t="e">
        <f t="shared" si="169"/>
        <v>#NUM!</v>
      </c>
      <c r="V435" s="33">
        <v>303</v>
      </c>
      <c r="W435" s="34">
        <v>54544</v>
      </c>
      <c r="X435" s="258" t="e">
        <f t="shared" si="170"/>
        <v>#NUM!</v>
      </c>
      <c r="Y435" s="259" t="e">
        <f t="shared" si="171"/>
        <v>#NUM!</v>
      </c>
      <c r="Z435" s="269" t="e">
        <f t="shared" si="172"/>
        <v>#NUM!</v>
      </c>
      <c r="AA435" s="261" t="e">
        <f t="shared" si="173"/>
        <v>#NUM!</v>
      </c>
      <c r="AC435" s="33">
        <v>303</v>
      </c>
      <c r="AD435" s="34">
        <f t="shared" si="181"/>
        <v>55488</v>
      </c>
      <c r="AE435" s="141" t="e">
        <f t="shared" si="174"/>
        <v>#VALUE!</v>
      </c>
      <c r="AF435" s="259" t="e">
        <f t="shared" si="175"/>
        <v>#VALUE!</v>
      </c>
      <c r="AG435" s="274" t="e">
        <f t="shared" si="176"/>
        <v>#VALUE!</v>
      </c>
      <c r="AH435" s="275" t="e">
        <f t="shared" si="177"/>
        <v>#VALUE!</v>
      </c>
    </row>
    <row r="436" spans="1:34" x14ac:dyDescent="0.45">
      <c r="A436" s="33">
        <v>304</v>
      </c>
      <c r="B436" s="34">
        <f t="shared" si="178"/>
        <v>55519</v>
      </c>
      <c r="C436" s="258" t="e">
        <f t="shared" si="158"/>
        <v>#NUM!</v>
      </c>
      <c r="D436" s="259" t="e">
        <f t="shared" si="159"/>
        <v>#NUM!</v>
      </c>
      <c r="E436" s="260" t="e">
        <f t="shared" si="160"/>
        <v>#NUM!</v>
      </c>
      <c r="F436" s="261" t="e">
        <f t="shared" si="161"/>
        <v>#NUM!</v>
      </c>
      <c r="H436" s="33">
        <v>304</v>
      </c>
      <c r="I436" s="34">
        <f t="shared" si="179"/>
        <v>55519</v>
      </c>
      <c r="J436" s="258" t="e">
        <f t="shared" si="162"/>
        <v>#NUM!</v>
      </c>
      <c r="K436" s="259" t="e">
        <f t="shared" si="163"/>
        <v>#NUM!</v>
      </c>
      <c r="L436" s="269" t="e">
        <f t="shared" si="164"/>
        <v>#NUM!</v>
      </c>
      <c r="M436" s="261" t="e">
        <f t="shared" si="165"/>
        <v>#NUM!</v>
      </c>
      <c r="N436" s="9"/>
      <c r="O436" s="33">
        <v>304</v>
      </c>
      <c r="P436" s="34">
        <f t="shared" si="180"/>
        <v>55519</v>
      </c>
      <c r="Q436" s="258" t="e">
        <f t="shared" si="166"/>
        <v>#NUM!</v>
      </c>
      <c r="R436" s="259" t="e">
        <f t="shared" si="167"/>
        <v>#NUM!</v>
      </c>
      <c r="S436" s="269" t="e">
        <f t="shared" si="168"/>
        <v>#NUM!</v>
      </c>
      <c r="T436" s="261" t="e">
        <f t="shared" si="169"/>
        <v>#NUM!</v>
      </c>
      <c r="V436" s="33">
        <v>304</v>
      </c>
      <c r="W436" s="34">
        <v>54575</v>
      </c>
      <c r="X436" s="258" t="e">
        <f t="shared" si="170"/>
        <v>#NUM!</v>
      </c>
      <c r="Y436" s="259" t="e">
        <f t="shared" si="171"/>
        <v>#NUM!</v>
      </c>
      <c r="Z436" s="269" t="e">
        <f t="shared" si="172"/>
        <v>#NUM!</v>
      </c>
      <c r="AA436" s="261" t="e">
        <f t="shared" si="173"/>
        <v>#NUM!</v>
      </c>
      <c r="AC436" s="33">
        <v>304</v>
      </c>
      <c r="AD436" s="34">
        <f t="shared" si="181"/>
        <v>55519</v>
      </c>
      <c r="AE436" s="141" t="e">
        <f t="shared" si="174"/>
        <v>#VALUE!</v>
      </c>
      <c r="AF436" s="259" t="e">
        <f t="shared" si="175"/>
        <v>#VALUE!</v>
      </c>
      <c r="AG436" s="274" t="e">
        <f t="shared" si="176"/>
        <v>#VALUE!</v>
      </c>
      <c r="AH436" s="275" t="e">
        <f t="shared" si="177"/>
        <v>#VALUE!</v>
      </c>
    </row>
    <row r="437" spans="1:34" x14ac:dyDescent="0.45">
      <c r="A437" s="33">
        <v>305</v>
      </c>
      <c r="B437" s="34">
        <f t="shared" si="178"/>
        <v>55550</v>
      </c>
      <c r="C437" s="258" t="e">
        <f t="shared" si="158"/>
        <v>#NUM!</v>
      </c>
      <c r="D437" s="259" t="e">
        <f t="shared" si="159"/>
        <v>#NUM!</v>
      </c>
      <c r="E437" s="260" t="e">
        <f t="shared" si="160"/>
        <v>#NUM!</v>
      </c>
      <c r="F437" s="261" t="e">
        <f t="shared" si="161"/>
        <v>#NUM!</v>
      </c>
      <c r="H437" s="33">
        <v>305</v>
      </c>
      <c r="I437" s="34">
        <f t="shared" si="179"/>
        <v>55550</v>
      </c>
      <c r="J437" s="258" t="e">
        <f t="shared" si="162"/>
        <v>#NUM!</v>
      </c>
      <c r="K437" s="259" t="e">
        <f t="shared" si="163"/>
        <v>#NUM!</v>
      </c>
      <c r="L437" s="269" t="e">
        <f t="shared" si="164"/>
        <v>#NUM!</v>
      </c>
      <c r="M437" s="261" t="e">
        <f t="shared" si="165"/>
        <v>#NUM!</v>
      </c>
      <c r="N437" s="9"/>
      <c r="O437" s="33">
        <v>305</v>
      </c>
      <c r="P437" s="34">
        <f t="shared" si="180"/>
        <v>55550</v>
      </c>
      <c r="Q437" s="258" t="e">
        <f t="shared" si="166"/>
        <v>#NUM!</v>
      </c>
      <c r="R437" s="259" t="e">
        <f t="shared" si="167"/>
        <v>#NUM!</v>
      </c>
      <c r="S437" s="269" t="e">
        <f t="shared" si="168"/>
        <v>#NUM!</v>
      </c>
      <c r="T437" s="261" t="e">
        <f t="shared" si="169"/>
        <v>#NUM!</v>
      </c>
      <c r="V437" s="33">
        <v>305</v>
      </c>
      <c r="W437" s="34">
        <v>54605</v>
      </c>
      <c r="X437" s="258" t="e">
        <f t="shared" si="170"/>
        <v>#NUM!</v>
      </c>
      <c r="Y437" s="259" t="e">
        <f t="shared" si="171"/>
        <v>#NUM!</v>
      </c>
      <c r="Z437" s="269" t="e">
        <f t="shared" si="172"/>
        <v>#NUM!</v>
      </c>
      <c r="AA437" s="261" t="e">
        <f t="shared" si="173"/>
        <v>#NUM!</v>
      </c>
      <c r="AC437" s="33">
        <v>305</v>
      </c>
      <c r="AD437" s="34">
        <f t="shared" si="181"/>
        <v>55550</v>
      </c>
      <c r="AE437" s="141" t="e">
        <f t="shared" si="174"/>
        <v>#VALUE!</v>
      </c>
      <c r="AF437" s="259" t="e">
        <f t="shared" si="175"/>
        <v>#VALUE!</v>
      </c>
      <c r="AG437" s="274" t="e">
        <f t="shared" si="176"/>
        <v>#VALUE!</v>
      </c>
      <c r="AH437" s="275" t="e">
        <f t="shared" si="177"/>
        <v>#VALUE!</v>
      </c>
    </row>
    <row r="438" spans="1:34" x14ac:dyDescent="0.45">
      <c r="A438" s="33">
        <v>306</v>
      </c>
      <c r="B438" s="34">
        <f t="shared" si="178"/>
        <v>55579</v>
      </c>
      <c r="C438" s="258" t="e">
        <f t="shared" si="158"/>
        <v>#NUM!</v>
      </c>
      <c r="D438" s="259" t="e">
        <f t="shared" si="159"/>
        <v>#NUM!</v>
      </c>
      <c r="E438" s="260" t="e">
        <f t="shared" si="160"/>
        <v>#NUM!</v>
      </c>
      <c r="F438" s="261" t="e">
        <f t="shared" si="161"/>
        <v>#NUM!</v>
      </c>
      <c r="H438" s="33">
        <v>306</v>
      </c>
      <c r="I438" s="34">
        <f t="shared" si="179"/>
        <v>55579</v>
      </c>
      <c r="J438" s="258" t="e">
        <f t="shared" si="162"/>
        <v>#NUM!</v>
      </c>
      <c r="K438" s="259" t="e">
        <f t="shared" si="163"/>
        <v>#NUM!</v>
      </c>
      <c r="L438" s="269" t="e">
        <f t="shared" si="164"/>
        <v>#NUM!</v>
      </c>
      <c r="M438" s="261" t="e">
        <f t="shared" si="165"/>
        <v>#NUM!</v>
      </c>
      <c r="N438" s="9"/>
      <c r="O438" s="33">
        <v>306</v>
      </c>
      <c r="P438" s="34">
        <f t="shared" si="180"/>
        <v>55579</v>
      </c>
      <c r="Q438" s="258" t="e">
        <f t="shared" si="166"/>
        <v>#NUM!</v>
      </c>
      <c r="R438" s="259" t="e">
        <f t="shared" si="167"/>
        <v>#NUM!</v>
      </c>
      <c r="S438" s="269" t="e">
        <f t="shared" si="168"/>
        <v>#NUM!</v>
      </c>
      <c r="T438" s="261" t="e">
        <f t="shared" si="169"/>
        <v>#NUM!</v>
      </c>
      <c r="V438" s="33">
        <v>306</v>
      </c>
      <c r="W438" s="34">
        <v>54636</v>
      </c>
      <c r="X438" s="258" t="e">
        <f t="shared" si="170"/>
        <v>#NUM!</v>
      </c>
      <c r="Y438" s="259" t="e">
        <f t="shared" si="171"/>
        <v>#NUM!</v>
      </c>
      <c r="Z438" s="269" t="e">
        <f t="shared" si="172"/>
        <v>#NUM!</v>
      </c>
      <c r="AA438" s="261" t="e">
        <f t="shared" si="173"/>
        <v>#NUM!</v>
      </c>
      <c r="AC438" s="33">
        <v>306</v>
      </c>
      <c r="AD438" s="34">
        <f t="shared" si="181"/>
        <v>55579</v>
      </c>
      <c r="AE438" s="141" t="e">
        <f t="shared" si="174"/>
        <v>#VALUE!</v>
      </c>
      <c r="AF438" s="259" t="e">
        <f t="shared" si="175"/>
        <v>#VALUE!</v>
      </c>
      <c r="AG438" s="274" t="e">
        <f t="shared" si="176"/>
        <v>#VALUE!</v>
      </c>
      <c r="AH438" s="275" t="e">
        <f t="shared" si="177"/>
        <v>#VALUE!</v>
      </c>
    </row>
    <row r="439" spans="1:34" x14ac:dyDescent="0.45">
      <c r="A439" s="33">
        <v>307</v>
      </c>
      <c r="B439" s="34">
        <f t="shared" si="178"/>
        <v>55610</v>
      </c>
      <c r="C439" s="258" t="e">
        <f t="shared" si="158"/>
        <v>#NUM!</v>
      </c>
      <c r="D439" s="259" t="e">
        <f t="shared" si="159"/>
        <v>#NUM!</v>
      </c>
      <c r="E439" s="260" t="e">
        <f t="shared" si="160"/>
        <v>#NUM!</v>
      </c>
      <c r="F439" s="261" t="e">
        <f t="shared" si="161"/>
        <v>#NUM!</v>
      </c>
      <c r="H439" s="33">
        <v>307</v>
      </c>
      <c r="I439" s="34">
        <f t="shared" si="179"/>
        <v>55610</v>
      </c>
      <c r="J439" s="258" t="e">
        <f t="shared" si="162"/>
        <v>#NUM!</v>
      </c>
      <c r="K439" s="259" t="e">
        <f t="shared" si="163"/>
        <v>#NUM!</v>
      </c>
      <c r="L439" s="269" t="e">
        <f t="shared" si="164"/>
        <v>#NUM!</v>
      </c>
      <c r="M439" s="261" t="e">
        <f t="shared" si="165"/>
        <v>#NUM!</v>
      </c>
      <c r="N439" s="9"/>
      <c r="O439" s="33">
        <v>307</v>
      </c>
      <c r="P439" s="34">
        <f t="shared" si="180"/>
        <v>55610</v>
      </c>
      <c r="Q439" s="258" t="e">
        <f t="shared" si="166"/>
        <v>#NUM!</v>
      </c>
      <c r="R439" s="259" t="e">
        <f t="shared" si="167"/>
        <v>#NUM!</v>
      </c>
      <c r="S439" s="269" t="e">
        <f t="shared" si="168"/>
        <v>#NUM!</v>
      </c>
      <c r="T439" s="261" t="e">
        <f t="shared" si="169"/>
        <v>#NUM!</v>
      </c>
      <c r="V439" s="33">
        <v>307</v>
      </c>
      <c r="W439" s="34">
        <v>54667</v>
      </c>
      <c r="X439" s="258" t="e">
        <f t="shared" si="170"/>
        <v>#NUM!</v>
      </c>
      <c r="Y439" s="259" t="e">
        <f t="shared" si="171"/>
        <v>#NUM!</v>
      </c>
      <c r="Z439" s="269" t="e">
        <f t="shared" si="172"/>
        <v>#NUM!</v>
      </c>
      <c r="AA439" s="261" t="e">
        <f t="shared" si="173"/>
        <v>#NUM!</v>
      </c>
      <c r="AC439" s="33">
        <v>307</v>
      </c>
      <c r="AD439" s="34">
        <f t="shared" si="181"/>
        <v>55610</v>
      </c>
      <c r="AE439" s="141" t="e">
        <f t="shared" si="174"/>
        <v>#VALUE!</v>
      </c>
      <c r="AF439" s="259" t="e">
        <f t="shared" si="175"/>
        <v>#VALUE!</v>
      </c>
      <c r="AG439" s="274" t="e">
        <f t="shared" si="176"/>
        <v>#VALUE!</v>
      </c>
      <c r="AH439" s="275" t="e">
        <f t="shared" si="177"/>
        <v>#VALUE!</v>
      </c>
    </row>
    <row r="440" spans="1:34" x14ac:dyDescent="0.45">
      <c r="A440" s="33">
        <v>308</v>
      </c>
      <c r="B440" s="34">
        <f t="shared" si="178"/>
        <v>55640</v>
      </c>
      <c r="C440" s="258" t="e">
        <f t="shared" si="158"/>
        <v>#NUM!</v>
      </c>
      <c r="D440" s="259" t="e">
        <f t="shared" si="159"/>
        <v>#NUM!</v>
      </c>
      <c r="E440" s="260" t="e">
        <f t="shared" si="160"/>
        <v>#NUM!</v>
      </c>
      <c r="F440" s="261" t="e">
        <f t="shared" si="161"/>
        <v>#NUM!</v>
      </c>
      <c r="H440" s="33">
        <v>308</v>
      </c>
      <c r="I440" s="34">
        <f t="shared" si="179"/>
        <v>55640</v>
      </c>
      <c r="J440" s="258" t="e">
        <f t="shared" si="162"/>
        <v>#NUM!</v>
      </c>
      <c r="K440" s="259" t="e">
        <f t="shared" si="163"/>
        <v>#NUM!</v>
      </c>
      <c r="L440" s="269" t="e">
        <f t="shared" si="164"/>
        <v>#NUM!</v>
      </c>
      <c r="M440" s="261" t="e">
        <f t="shared" si="165"/>
        <v>#NUM!</v>
      </c>
      <c r="N440" s="9"/>
      <c r="O440" s="33">
        <v>308</v>
      </c>
      <c r="P440" s="34">
        <f t="shared" si="180"/>
        <v>55640</v>
      </c>
      <c r="Q440" s="258" t="e">
        <f t="shared" si="166"/>
        <v>#NUM!</v>
      </c>
      <c r="R440" s="259" t="e">
        <f t="shared" si="167"/>
        <v>#NUM!</v>
      </c>
      <c r="S440" s="269" t="e">
        <f t="shared" si="168"/>
        <v>#NUM!</v>
      </c>
      <c r="T440" s="261" t="e">
        <f t="shared" si="169"/>
        <v>#NUM!</v>
      </c>
      <c r="V440" s="33">
        <v>308</v>
      </c>
      <c r="W440" s="34">
        <v>54697</v>
      </c>
      <c r="X440" s="258" t="e">
        <f t="shared" si="170"/>
        <v>#NUM!</v>
      </c>
      <c r="Y440" s="259" t="e">
        <f t="shared" si="171"/>
        <v>#NUM!</v>
      </c>
      <c r="Z440" s="269" t="e">
        <f t="shared" si="172"/>
        <v>#NUM!</v>
      </c>
      <c r="AA440" s="261" t="e">
        <f t="shared" si="173"/>
        <v>#NUM!</v>
      </c>
      <c r="AC440" s="33">
        <v>308</v>
      </c>
      <c r="AD440" s="34">
        <f t="shared" si="181"/>
        <v>55640</v>
      </c>
      <c r="AE440" s="141" t="e">
        <f t="shared" si="174"/>
        <v>#VALUE!</v>
      </c>
      <c r="AF440" s="259" t="e">
        <f t="shared" si="175"/>
        <v>#VALUE!</v>
      </c>
      <c r="AG440" s="274" t="e">
        <f t="shared" si="176"/>
        <v>#VALUE!</v>
      </c>
      <c r="AH440" s="275" t="e">
        <f t="shared" si="177"/>
        <v>#VALUE!</v>
      </c>
    </row>
    <row r="441" spans="1:34" x14ac:dyDescent="0.45">
      <c r="A441" s="33">
        <v>309</v>
      </c>
      <c r="B441" s="34">
        <f t="shared" si="178"/>
        <v>55671</v>
      </c>
      <c r="C441" s="258" t="e">
        <f t="shared" si="158"/>
        <v>#NUM!</v>
      </c>
      <c r="D441" s="259" t="e">
        <f t="shared" si="159"/>
        <v>#NUM!</v>
      </c>
      <c r="E441" s="260" t="e">
        <f t="shared" si="160"/>
        <v>#NUM!</v>
      </c>
      <c r="F441" s="261" t="e">
        <f t="shared" si="161"/>
        <v>#NUM!</v>
      </c>
      <c r="H441" s="33">
        <v>309</v>
      </c>
      <c r="I441" s="34">
        <f t="shared" si="179"/>
        <v>55671</v>
      </c>
      <c r="J441" s="258" t="e">
        <f t="shared" si="162"/>
        <v>#NUM!</v>
      </c>
      <c r="K441" s="259" t="e">
        <f t="shared" si="163"/>
        <v>#NUM!</v>
      </c>
      <c r="L441" s="269" t="e">
        <f t="shared" si="164"/>
        <v>#NUM!</v>
      </c>
      <c r="M441" s="261" t="e">
        <f t="shared" si="165"/>
        <v>#NUM!</v>
      </c>
      <c r="N441" s="9"/>
      <c r="O441" s="33">
        <v>309</v>
      </c>
      <c r="P441" s="34">
        <f t="shared" si="180"/>
        <v>55671</v>
      </c>
      <c r="Q441" s="258" t="e">
        <f t="shared" si="166"/>
        <v>#NUM!</v>
      </c>
      <c r="R441" s="259" t="e">
        <f t="shared" si="167"/>
        <v>#NUM!</v>
      </c>
      <c r="S441" s="269" t="e">
        <f t="shared" si="168"/>
        <v>#NUM!</v>
      </c>
      <c r="T441" s="261" t="e">
        <f t="shared" si="169"/>
        <v>#NUM!</v>
      </c>
      <c r="V441" s="33">
        <v>309</v>
      </c>
      <c r="W441" s="34">
        <v>54728</v>
      </c>
      <c r="X441" s="258" t="e">
        <f t="shared" si="170"/>
        <v>#NUM!</v>
      </c>
      <c r="Y441" s="259" t="e">
        <f t="shared" si="171"/>
        <v>#NUM!</v>
      </c>
      <c r="Z441" s="269" t="e">
        <f t="shared" si="172"/>
        <v>#NUM!</v>
      </c>
      <c r="AA441" s="261" t="e">
        <f t="shared" si="173"/>
        <v>#NUM!</v>
      </c>
      <c r="AC441" s="33">
        <v>309</v>
      </c>
      <c r="AD441" s="34">
        <f t="shared" si="181"/>
        <v>55671</v>
      </c>
      <c r="AE441" s="141" t="e">
        <f t="shared" si="174"/>
        <v>#VALUE!</v>
      </c>
      <c r="AF441" s="259" t="e">
        <f t="shared" si="175"/>
        <v>#VALUE!</v>
      </c>
      <c r="AG441" s="274" t="e">
        <f t="shared" si="176"/>
        <v>#VALUE!</v>
      </c>
      <c r="AH441" s="275" t="e">
        <f t="shared" si="177"/>
        <v>#VALUE!</v>
      </c>
    </row>
    <row r="442" spans="1:34" x14ac:dyDescent="0.45">
      <c r="A442" s="33">
        <v>310</v>
      </c>
      <c r="B442" s="34">
        <f t="shared" si="178"/>
        <v>55701</v>
      </c>
      <c r="C442" s="258" t="e">
        <f t="shared" si="158"/>
        <v>#NUM!</v>
      </c>
      <c r="D442" s="259" t="e">
        <f t="shared" si="159"/>
        <v>#NUM!</v>
      </c>
      <c r="E442" s="260" t="e">
        <f t="shared" si="160"/>
        <v>#NUM!</v>
      </c>
      <c r="F442" s="261" t="e">
        <f t="shared" si="161"/>
        <v>#NUM!</v>
      </c>
      <c r="H442" s="33">
        <v>310</v>
      </c>
      <c r="I442" s="34">
        <f t="shared" si="179"/>
        <v>55701</v>
      </c>
      <c r="J442" s="258" t="e">
        <f t="shared" si="162"/>
        <v>#NUM!</v>
      </c>
      <c r="K442" s="259" t="e">
        <f t="shared" si="163"/>
        <v>#NUM!</v>
      </c>
      <c r="L442" s="269" t="e">
        <f t="shared" si="164"/>
        <v>#NUM!</v>
      </c>
      <c r="M442" s="261" t="e">
        <f t="shared" si="165"/>
        <v>#NUM!</v>
      </c>
      <c r="N442" s="9"/>
      <c r="O442" s="33">
        <v>310</v>
      </c>
      <c r="P442" s="34">
        <f t="shared" si="180"/>
        <v>55701</v>
      </c>
      <c r="Q442" s="258" t="e">
        <f t="shared" si="166"/>
        <v>#NUM!</v>
      </c>
      <c r="R442" s="259" t="e">
        <f t="shared" si="167"/>
        <v>#NUM!</v>
      </c>
      <c r="S442" s="269" t="e">
        <f t="shared" si="168"/>
        <v>#NUM!</v>
      </c>
      <c r="T442" s="261" t="e">
        <f t="shared" si="169"/>
        <v>#NUM!</v>
      </c>
      <c r="V442" s="33">
        <v>310</v>
      </c>
      <c r="W442" s="34">
        <v>54758</v>
      </c>
      <c r="X442" s="258" t="e">
        <f t="shared" si="170"/>
        <v>#NUM!</v>
      </c>
      <c r="Y442" s="259" t="e">
        <f t="shared" si="171"/>
        <v>#NUM!</v>
      </c>
      <c r="Z442" s="269" t="e">
        <f t="shared" si="172"/>
        <v>#NUM!</v>
      </c>
      <c r="AA442" s="261" t="e">
        <f t="shared" si="173"/>
        <v>#NUM!</v>
      </c>
      <c r="AC442" s="33">
        <v>310</v>
      </c>
      <c r="AD442" s="34">
        <f t="shared" si="181"/>
        <v>55701</v>
      </c>
      <c r="AE442" s="141" t="e">
        <f t="shared" si="174"/>
        <v>#VALUE!</v>
      </c>
      <c r="AF442" s="259" t="e">
        <f t="shared" si="175"/>
        <v>#VALUE!</v>
      </c>
      <c r="AG442" s="274" t="e">
        <f t="shared" si="176"/>
        <v>#VALUE!</v>
      </c>
      <c r="AH442" s="275" t="e">
        <f t="shared" si="177"/>
        <v>#VALUE!</v>
      </c>
    </row>
    <row r="443" spans="1:34" x14ac:dyDescent="0.45">
      <c r="A443" s="33">
        <v>311</v>
      </c>
      <c r="B443" s="34">
        <f t="shared" si="178"/>
        <v>55732</v>
      </c>
      <c r="C443" s="258" t="e">
        <f t="shared" si="158"/>
        <v>#NUM!</v>
      </c>
      <c r="D443" s="259" t="e">
        <f t="shared" si="159"/>
        <v>#NUM!</v>
      </c>
      <c r="E443" s="260" t="e">
        <f t="shared" si="160"/>
        <v>#NUM!</v>
      </c>
      <c r="F443" s="261" t="e">
        <f t="shared" si="161"/>
        <v>#NUM!</v>
      </c>
      <c r="H443" s="33">
        <v>311</v>
      </c>
      <c r="I443" s="34">
        <f t="shared" si="179"/>
        <v>55732</v>
      </c>
      <c r="J443" s="258" t="e">
        <f t="shared" si="162"/>
        <v>#NUM!</v>
      </c>
      <c r="K443" s="259" t="e">
        <f t="shared" si="163"/>
        <v>#NUM!</v>
      </c>
      <c r="L443" s="269" t="e">
        <f t="shared" si="164"/>
        <v>#NUM!</v>
      </c>
      <c r="M443" s="261" t="e">
        <f t="shared" si="165"/>
        <v>#NUM!</v>
      </c>
      <c r="N443" s="9"/>
      <c r="O443" s="33">
        <v>311</v>
      </c>
      <c r="P443" s="34">
        <f t="shared" si="180"/>
        <v>55732</v>
      </c>
      <c r="Q443" s="258" t="e">
        <f t="shared" si="166"/>
        <v>#NUM!</v>
      </c>
      <c r="R443" s="259" t="e">
        <f t="shared" si="167"/>
        <v>#NUM!</v>
      </c>
      <c r="S443" s="269" t="e">
        <f t="shared" si="168"/>
        <v>#NUM!</v>
      </c>
      <c r="T443" s="261" t="e">
        <f t="shared" si="169"/>
        <v>#NUM!</v>
      </c>
      <c r="V443" s="33">
        <v>311</v>
      </c>
      <c r="W443" s="34">
        <v>54789</v>
      </c>
      <c r="X443" s="258" t="e">
        <f t="shared" si="170"/>
        <v>#NUM!</v>
      </c>
      <c r="Y443" s="259" t="e">
        <f t="shared" si="171"/>
        <v>#NUM!</v>
      </c>
      <c r="Z443" s="269" t="e">
        <f t="shared" si="172"/>
        <v>#NUM!</v>
      </c>
      <c r="AA443" s="261" t="e">
        <f t="shared" si="173"/>
        <v>#NUM!</v>
      </c>
      <c r="AC443" s="33">
        <v>311</v>
      </c>
      <c r="AD443" s="34">
        <f t="shared" si="181"/>
        <v>55732</v>
      </c>
      <c r="AE443" s="141" t="e">
        <f t="shared" si="174"/>
        <v>#VALUE!</v>
      </c>
      <c r="AF443" s="259" t="e">
        <f t="shared" si="175"/>
        <v>#VALUE!</v>
      </c>
      <c r="AG443" s="274" t="e">
        <f t="shared" si="176"/>
        <v>#VALUE!</v>
      </c>
      <c r="AH443" s="275" t="e">
        <f t="shared" si="177"/>
        <v>#VALUE!</v>
      </c>
    </row>
    <row r="444" spans="1:34" ht="14.65" thickBot="1" x14ac:dyDescent="0.5">
      <c r="A444" s="40">
        <v>312</v>
      </c>
      <c r="B444" s="267">
        <f t="shared" si="178"/>
        <v>55763</v>
      </c>
      <c r="C444" s="262" t="e">
        <f t="shared" si="158"/>
        <v>#NUM!</v>
      </c>
      <c r="D444" s="263" t="e">
        <f t="shared" si="159"/>
        <v>#NUM!</v>
      </c>
      <c r="E444" s="264" t="e">
        <f t="shared" si="160"/>
        <v>#NUM!</v>
      </c>
      <c r="F444" s="265" t="e">
        <f t="shared" si="161"/>
        <v>#NUM!</v>
      </c>
      <c r="H444" s="40">
        <v>312</v>
      </c>
      <c r="I444" s="41">
        <f t="shared" si="179"/>
        <v>55763</v>
      </c>
      <c r="J444" s="262" t="e">
        <f t="shared" si="162"/>
        <v>#NUM!</v>
      </c>
      <c r="K444" s="263" t="e">
        <f t="shared" si="163"/>
        <v>#NUM!</v>
      </c>
      <c r="L444" s="270" t="e">
        <f t="shared" si="164"/>
        <v>#NUM!</v>
      </c>
      <c r="M444" s="265" t="e">
        <f t="shared" si="165"/>
        <v>#NUM!</v>
      </c>
      <c r="N444" s="9"/>
      <c r="O444" s="40">
        <v>312</v>
      </c>
      <c r="P444" s="41">
        <f t="shared" si="180"/>
        <v>55763</v>
      </c>
      <c r="Q444" s="262" t="e">
        <f t="shared" si="166"/>
        <v>#NUM!</v>
      </c>
      <c r="R444" s="263" t="e">
        <f t="shared" si="167"/>
        <v>#NUM!</v>
      </c>
      <c r="S444" s="270" t="e">
        <f t="shared" si="168"/>
        <v>#NUM!</v>
      </c>
      <c r="T444" s="265" t="e">
        <f t="shared" si="169"/>
        <v>#NUM!</v>
      </c>
      <c r="V444" s="40">
        <v>312</v>
      </c>
      <c r="W444" s="41">
        <v>54820</v>
      </c>
      <c r="X444" s="262" t="e">
        <f t="shared" si="170"/>
        <v>#NUM!</v>
      </c>
      <c r="Y444" s="263" t="e">
        <f t="shared" si="171"/>
        <v>#NUM!</v>
      </c>
      <c r="Z444" s="270" t="e">
        <f t="shared" si="172"/>
        <v>#NUM!</v>
      </c>
      <c r="AA444" s="265" t="e">
        <f t="shared" si="173"/>
        <v>#NUM!</v>
      </c>
      <c r="AC444" s="40">
        <v>312</v>
      </c>
      <c r="AD444" s="41">
        <f t="shared" si="181"/>
        <v>55763</v>
      </c>
      <c r="AE444" s="145" t="e">
        <f t="shared" si="174"/>
        <v>#VALUE!</v>
      </c>
      <c r="AF444" s="263" t="e">
        <f t="shared" si="175"/>
        <v>#VALUE!</v>
      </c>
      <c r="AG444" s="276" t="e">
        <f t="shared" si="176"/>
        <v>#VALUE!</v>
      </c>
      <c r="AH444" s="277" t="e">
        <f t="shared" si="177"/>
        <v>#VALUE!</v>
      </c>
    </row>
    <row r="445" spans="1:34" x14ac:dyDescent="0.45">
      <c r="A445" s="26">
        <v>313</v>
      </c>
      <c r="B445" s="52">
        <f t="shared" si="178"/>
        <v>55793</v>
      </c>
      <c r="C445" s="254" t="e">
        <f t="shared" si="158"/>
        <v>#NUM!</v>
      </c>
      <c r="D445" s="255" t="e">
        <f t="shared" si="159"/>
        <v>#NUM!</v>
      </c>
      <c r="E445" s="256" t="e">
        <f t="shared" si="160"/>
        <v>#NUM!</v>
      </c>
      <c r="F445" s="257" t="e">
        <f t="shared" si="161"/>
        <v>#NUM!</v>
      </c>
      <c r="H445" s="26">
        <v>313</v>
      </c>
      <c r="I445" s="27">
        <f t="shared" si="179"/>
        <v>55793</v>
      </c>
      <c r="J445" s="254" t="e">
        <f t="shared" si="162"/>
        <v>#NUM!</v>
      </c>
      <c r="K445" s="255" t="e">
        <f t="shared" si="163"/>
        <v>#NUM!</v>
      </c>
      <c r="L445" s="268" t="e">
        <f t="shared" si="164"/>
        <v>#NUM!</v>
      </c>
      <c r="M445" s="257" t="e">
        <f t="shared" si="165"/>
        <v>#NUM!</v>
      </c>
      <c r="N445" s="9"/>
      <c r="O445" s="26">
        <v>313</v>
      </c>
      <c r="P445" s="27">
        <f t="shared" si="180"/>
        <v>55793</v>
      </c>
      <c r="Q445" s="254" t="e">
        <f t="shared" si="166"/>
        <v>#NUM!</v>
      </c>
      <c r="R445" s="255" t="e">
        <f t="shared" si="167"/>
        <v>#NUM!</v>
      </c>
      <c r="S445" s="268" t="e">
        <f t="shared" si="168"/>
        <v>#NUM!</v>
      </c>
      <c r="T445" s="257" t="e">
        <f t="shared" si="169"/>
        <v>#NUM!</v>
      </c>
      <c r="V445" s="26">
        <v>313</v>
      </c>
      <c r="W445" s="27">
        <v>54848</v>
      </c>
      <c r="X445" s="254" t="e">
        <f t="shared" si="170"/>
        <v>#NUM!</v>
      </c>
      <c r="Y445" s="255" t="e">
        <f t="shared" si="171"/>
        <v>#NUM!</v>
      </c>
      <c r="Z445" s="268" t="e">
        <f t="shared" si="172"/>
        <v>#NUM!</v>
      </c>
      <c r="AA445" s="257" t="e">
        <f t="shared" si="173"/>
        <v>#NUM!</v>
      </c>
      <c r="AC445" s="26">
        <v>313</v>
      </c>
      <c r="AD445" s="27">
        <f t="shared" si="181"/>
        <v>55793</v>
      </c>
      <c r="AE445" s="137" t="e">
        <f t="shared" si="174"/>
        <v>#VALUE!</v>
      </c>
      <c r="AF445" s="255" t="e">
        <f t="shared" si="175"/>
        <v>#VALUE!</v>
      </c>
      <c r="AG445" s="272" t="e">
        <f t="shared" si="176"/>
        <v>#VALUE!</v>
      </c>
      <c r="AH445" s="273" t="e">
        <f t="shared" si="177"/>
        <v>#VALUE!</v>
      </c>
    </row>
    <row r="446" spans="1:34" x14ac:dyDescent="0.45">
      <c r="A446" s="33">
        <v>314</v>
      </c>
      <c r="B446" s="34">
        <f t="shared" si="178"/>
        <v>55824</v>
      </c>
      <c r="C446" s="258" t="e">
        <f t="shared" si="158"/>
        <v>#NUM!</v>
      </c>
      <c r="D446" s="259" t="e">
        <f t="shared" si="159"/>
        <v>#NUM!</v>
      </c>
      <c r="E446" s="260" t="e">
        <f t="shared" si="160"/>
        <v>#NUM!</v>
      </c>
      <c r="F446" s="261" t="e">
        <f t="shared" si="161"/>
        <v>#NUM!</v>
      </c>
      <c r="H446" s="33">
        <v>314</v>
      </c>
      <c r="I446" s="34">
        <f t="shared" si="179"/>
        <v>55824</v>
      </c>
      <c r="J446" s="258" t="e">
        <f t="shared" si="162"/>
        <v>#NUM!</v>
      </c>
      <c r="K446" s="259" t="e">
        <f t="shared" si="163"/>
        <v>#NUM!</v>
      </c>
      <c r="L446" s="269" t="e">
        <f t="shared" si="164"/>
        <v>#NUM!</v>
      </c>
      <c r="M446" s="261" t="e">
        <f t="shared" si="165"/>
        <v>#NUM!</v>
      </c>
      <c r="N446" s="9"/>
      <c r="O446" s="33">
        <v>314</v>
      </c>
      <c r="P446" s="34">
        <f t="shared" si="180"/>
        <v>55824</v>
      </c>
      <c r="Q446" s="258" t="e">
        <f t="shared" si="166"/>
        <v>#NUM!</v>
      </c>
      <c r="R446" s="259" t="e">
        <f t="shared" si="167"/>
        <v>#NUM!</v>
      </c>
      <c r="S446" s="269" t="e">
        <f t="shared" si="168"/>
        <v>#NUM!</v>
      </c>
      <c r="T446" s="261" t="e">
        <f t="shared" si="169"/>
        <v>#NUM!</v>
      </c>
      <c r="V446" s="33">
        <v>314</v>
      </c>
      <c r="W446" s="34">
        <v>54879</v>
      </c>
      <c r="X446" s="258" t="e">
        <f t="shared" si="170"/>
        <v>#NUM!</v>
      </c>
      <c r="Y446" s="259" t="e">
        <f t="shared" si="171"/>
        <v>#NUM!</v>
      </c>
      <c r="Z446" s="269" t="e">
        <f t="shared" si="172"/>
        <v>#NUM!</v>
      </c>
      <c r="AA446" s="261" t="e">
        <f t="shared" si="173"/>
        <v>#NUM!</v>
      </c>
      <c r="AC446" s="33">
        <v>314</v>
      </c>
      <c r="AD446" s="34">
        <f t="shared" si="181"/>
        <v>55824</v>
      </c>
      <c r="AE446" s="141" t="e">
        <f t="shared" si="174"/>
        <v>#VALUE!</v>
      </c>
      <c r="AF446" s="259" t="e">
        <f t="shared" si="175"/>
        <v>#VALUE!</v>
      </c>
      <c r="AG446" s="274" t="e">
        <f t="shared" si="176"/>
        <v>#VALUE!</v>
      </c>
      <c r="AH446" s="275" t="e">
        <f t="shared" si="177"/>
        <v>#VALUE!</v>
      </c>
    </row>
    <row r="447" spans="1:34" x14ac:dyDescent="0.45">
      <c r="A447" s="33">
        <v>315</v>
      </c>
      <c r="B447" s="34">
        <f t="shared" si="178"/>
        <v>55854</v>
      </c>
      <c r="C447" s="258" t="e">
        <f t="shared" si="158"/>
        <v>#NUM!</v>
      </c>
      <c r="D447" s="259" t="e">
        <f t="shared" si="159"/>
        <v>#NUM!</v>
      </c>
      <c r="E447" s="260" t="e">
        <f t="shared" si="160"/>
        <v>#NUM!</v>
      </c>
      <c r="F447" s="261" t="e">
        <f t="shared" si="161"/>
        <v>#NUM!</v>
      </c>
      <c r="H447" s="33">
        <v>315</v>
      </c>
      <c r="I447" s="34">
        <f t="shared" si="179"/>
        <v>55854</v>
      </c>
      <c r="J447" s="258" t="e">
        <f t="shared" si="162"/>
        <v>#NUM!</v>
      </c>
      <c r="K447" s="259" t="e">
        <f t="shared" si="163"/>
        <v>#NUM!</v>
      </c>
      <c r="L447" s="269" t="e">
        <f t="shared" si="164"/>
        <v>#NUM!</v>
      </c>
      <c r="M447" s="261" t="e">
        <f t="shared" si="165"/>
        <v>#NUM!</v>
      </c>
      <c r="N447" s="9"/>
      <c r="O447" s="33">
        <v>315</v>
      </c>
      <c r="P447" s="34">
        <f t="shared" si="180"/>
        <v>55854</v>
      </c>
      <c r="Q447" s="258" t="e">
        <f t="shared" si="166"/>
        <v>#NUM!</v>
      </c>
      <c r="R447" s="259" t="e">
        <f t="shared" si="167"/>
        <v>#NUM!</v>
      </c>
      <c r="S447" s="269" t="e">
        <f t="shared" si="168"/>
        <v>#NUM!</v>
      </c>
      <c r="T447" s="261" t="e">
        <f t="shared" si="169"/>
        <v>#NUM!</v>
      </c>
      <c r="V447" s="33">
        <v>315</v>
      </c>
      <c r="W447" s="34">
        <v>54909</v>
      </c>
      <c r="X447" s="258" t="e">
        <f t="shared" si="170"/>
        <v>#NUM!</v>
      </c>
      <c r="Y447" s="259" t="e">
        <f t="shared" si="171"/>
        <v>#NUM!</v>
      </c>
      <c r="Z447" s="269" t="e">
        <f t="shared" si="172"/>
        <v>#NUM!</v>
      </c>
      <c r="AA447" s="261" t="e">
        <f t="shared" si="173"/>
        <v>#NUM!</v>
      </c>
      <c r="AC447" s="33">
        <v>315</v>
      </c>
      <c r="AD447" s="34">
        <f t="shared" si="181"/>
        <v>55854</v>
      </c>
      <c r="AE447" s="141" t="e">
        <f t="shared" si="174"/>
        <v>#VALUE!</v>
      </c>
      <c r="AF447" s="259" t="e">
        <f t="shared" si="175"/>
        <v>#VALUE!</v>
      </c>
      <c r="AG447" s="274" t="e">
        <f t="shared" si="176"/>
        <v>#VALUE!</v>
      </c>
      <c r="AH447" s="275" t="e">
        <f t="shared" si="177"/>
        <v>#VALUE!</v>
      </c>
    </row>
    <row r="448" spans="1:34" x14ac:dyDescent="0.45">
      <c r="A448" s="33">
        <v>316</v>
      </c>
      <c r="B448" s="34">
        <f t="shared" si="178"/>
        <v>55885</v>
      </c>
      <c r="C448" s="258" t="e">
        <f t="shared" si="158"/>
        <v>#NUM!</v>
      </c>
      <c r="D448" s="259" t="e">
        <f t="shared" si="159"/>
        <v>#NUM!</v>
      </c>
      <c r="E448" s="260" t="e">
        <f t="shared" si="160"/>
        <v>#NUM!</v>
      </c>
      <c r="F448" s="261" t="e">
        <f t="shared" si="161"/>
        <v>#NUM!</v>
      </c>
      <c r="H448" s="33">
        <v>316</v>
      </c>
      <c r="I448" s="34">
        <f t="shared" si="179"/>
        <v>55885</v>
      </c>
      <c r="J448" s="258" t="e">
        <f t="shared" si="162"/>
        <v>#NUM!</v>
      </c>
      <c r="K448" s="259" t="e">
        <f t="shared" si="163"/>
        <v>#NUM!</v>
      </c>
      <c r="L448" s="269" t="e">
        <f t="shared" si="164"/>
        <v>#NUM!</v>
      </c>
      <c r="M448" s="261" t="e">
        <f t="shared" si="165"/>
        <v>#NUM!</v>
      </c>
      <c r="N448" s="9"/>
      <c r="O448" s="33">
        <v>316</v>
      </c>
      <c r="P448" s="34">
        <f t="shared" si="180"/>
        <v>55885</v>
      </c>
      <c r="Q448" s="258" t="e">
        <f t="shared" si="166"/>
        <v>#NUM!</v>
      </c>
      <c r="R448" s="259" t="e">
        <f t="shared" si="167"/>
        <v>#NUM!</v>
      </c>
      <c r="S448" s="269" t="e">
        <f t="shared" si="168"/>
        <v>#NUM!</v>
      </c>
      <c r="T448" s="261" t="e">
        <f t="shared" si="169"/>
        <v>#NUM!</v>
      </c>
      <c r="V448" s="33">
        <v>316</v>
      </c>
      <c r="W448" s="34">
        <v>54940</v>
      </c>
      <c r="X448" s="258" t="e">
        <f t="shared" si="170"/>
        <v>#NUM!</v>
      </c>
      <c r="Y448" s="259" t="e">
        <f t="shared" si="171"/>
        <v>#NUM!</v>
      </c>
      <c r="Z448" s="269" t="e">
        <f t="shared" si="172"/>
        <v>#NUM!</v>
      </c>
      <c r="AA448" s="261" t="e">
        <f t="shared" si="173"/>
        <v>#NUM!</v>
      </c>
      <c r="AC448" s="33">
        <v>316</v>
      </c>
      <c r="AD448" s="34">
        <f t="shared" si="181"/>
        <v>55885</v>
      </c>
      <c r="AE448" s="141" t="e">
        <f t="shared" si="174"/>
        <v>#VALUE!</v>
      </c>
      <c r="AF448" s="259" t="e">
        <f t="shared" si="175"/>
        <v>#VALUE!</v>
      </c>
      <c r="AG448" s="274" t="e">
        <f t="shared" si="176"/>
        <v>#VALUE!</v>
      </c>
      <c r="AH448" s="275" t="e">
        <f t="shared" si="177"/>
        <v>#VALUE!</v>
      </c>
    </row>
    <row r="449" spans="1:34" x14ac:dyDescent="0.45">
      <c r="A449" s="33">
        <v>317</v>
      </c>
      <c r="B449" s="34">
        <f t="shared" si="178"/>
        <v>55916</v>
      </c>
      <c r="C449" s="258" t="e">
        <f t="shared" si="158"/>
        <v>#NUM!</v>
      </c>
      <c r="D449" s="259" t="e">
        <f t="shared" si="159"/>
        <v>#NUM!</v>
      </c>
      <c r="E449" s="260" t="e">
        <f t="shared" si="160"/>
        <v>#NUM!</v>
      </c>
      <c r="F449" s="261" t="e">
        <f t="shared" si="161"/>
        <v>#NUM!</v>
      </c>
      <c r="H449" s="33">
        <v>317</v>
      </c>
      <c r="I449" s="34">
        <f t="shared" si="179"/>
        <v>55916</v>
      </c>
      <c r="J449" s="258" t="e">
        <f t="shared" si="162"/>
        <v>#NUM!</v>
      </c>
      <c r="K449" s="259" t="e">
        <f t="shared" si="163"/>
        <v>#NUM!</v>
      </c>
      <c r="L449" s="269" t="e">
        <f t="shared" si="164"/>
        <v>#NUM!</v>
      </c>
      <c r="M449" s="261" t="e">
        <f t="shared" si="165"/>
        <v>#NUM!</v>
      </c>
      <c r="N449" s="9"/>
      <c r="O449" s="33">
        <v>317</v>
      </c>
      <c r="P449" s="34">
        <f t="shared" si="180"/>
        <v>55916</v>
      </c>
      <c r="Q449" s="258" t="e">
        <f t="shared" si="166"/>
        <v>#NUM!</v>
      </c>
      <c r="R449" s="259" t="e">
        <f t="shared" si="167"/>
        <v>#NUM!</v>
      </c>
      <c r="S449" s="269" t="e">
        <f t="shared" si="168"/>
        <v>#NUM!</v>
      </c>
      <c r="T449" s="261" t="e">
        <f t="shared" si="169"/>
        <v>#NUM!</v>
      </c>
      <c r="V449" s="33">
        <v>317</v>
      </c>
      <c r="W449" s="34">
        <v>54970</v>
      </c>
      <c r="X449" s="258" t="e">
        <f t="shared" si="170"/>
        <v>#NUM!</v>
      </c>
      <c r="Y449" s="259" t="e">
        <f t="shared" si="171"/>
        <v>#NUM!</v>
      </c>
      <c r="Z449" s="269" t="e">
        <f t="shared" si="172"/>
        <v>#NUM!</v>
      </c>
      <c r="AA449" s="261" t="e">
        <f t="shared" si="173"/>
        <v>#NUM!</v>
      </c>
      <c r="AC449" s="33">
        <v>317</v>
      </c>
      <c r="AD449" s="34">
        <f t="shared" si="181"/>
        <v>55916</v>
      </c>
      <c r="AE449" s="141" t="e">
        <f t="shared" si="174"/>
        <v>#VALUE!</v>
      </c>
      <c r="AF449" s="259" t="e">
        <f t="shared" si="175"/>
        <v>#VALUE!</v>
      </c>
      <c r="AG449" s="274" t="e">
        <f t="shared" si="176"/>
        <v>#VALUE!</v>
      </c>
      <c r="AH449" s="275" t="e">
        <f t="shared" si="177"/>
        <v>#VALUE!</v>
      </c>
    </row>
    <row r="450" spans="1:34" x14ac:dyDescent="0.45">
      <c r="A450" s="33">
        <v>318</v>
      </c>
      <c r="B450" s="34">
        <f t="shared" si="178"/>
        <v>55944</v>
      </c>
      <c r="C450" s="258" t="e">
        <f t="shared" si="158"/>
        <v>#NUM!</v>
      </c>
      <c r="D450" s="259" t="e">
        <f t="shared" si="159"/>
        <v>#NUM!</v>
      </c>
      <c r="E450" s="260" t="e">
        <f t="shared" si="160"/>
        <v>#NUM!</v>
      </c>
      <c r="F450" s="261" t="e">
        <f t="shared" si="161"/>
        <v>#NUM!</v>
      </c>
      <c r="H450" s="33">
        <v>318</v>
      </c>
      <c r="I450" s="34">
        <f t="shared" si="179"/>
        <v>55944</v>
      </c>
      <c r="J450" s="258" t="e">
        <f t="shared" si="162"/>
        <v>#NUM!</v>
      </c>
      <c r="K450" s="259" t="e">
        <f t="shared" si="163"/>
        <v>#NUM!</v>
      </c>
      <c r="L450" s="269" t="e">
        <f t="shared" si="164"/>
        <v>#NUM!</v>
      </c>
      <c r="M450" s="261" t="e">
        <f t="shared" si="165"/>
        <v>#NUM!</v>
      </c>
      <c r="N450" s="9"/>
      <c r="O450" s="33">
        <v>318</v>
      </c>
      <c r="P450" s="34">
        <f t="shared" si="180"/>
        <v>55944</v>
      </c>
      <c r="Q450" s="258" t="e">
        <f t="shared" si="166"/>
        <v>#NUM!</v>
      </c>
      <c r="R450" s="259" t="e">
        <f t="shared" si="167"/>
        <v>#NUM!</v>
      </c>
      <c r="S450" s="269" t="e">
        <f t="shared" si="168"/>
        <v>#NUM!</v>
      </c>
      <c r="T450" s="261" t="e">
        <f t="shared" si="169"/>
        <v>#NUM!</v>
      </c>
      <c r="V450" s="33">
        <v>318</v>
      </c>
      <c r="W450" s="34">
        <v>55001</v>
      </c>
      <c r="X450" s="258" t="e">
        <f t="shared" si="170"/>
        <v>#NUM!</v>
      </c>
      <c r="Y450" s="259" t="e">
        <f t="shared" si="171"/>
        <v>#NUM!</v>
      </c>
      <c r="Z450" s="269" t="e">
        <f t="shared" si="172"/>
        <v>#NUM!</v>
      </c>
      <c r="AA450" s="261" t="e">
        <f t="shared" si="173"/>
        <v>#NUM!</v>
      </c>
      <c r="AC450" s="33">
        <v>318</v>
      </c>
      <c r="AD450" s="34">
        <f t="shared" si="181"/>
        <v>55944</v>
      </c>
      <c r="AE450" s="141" t="e">
        <f t="shared" si="174"/>
        <v>#VALUE!</v>
      </c>
      <c r="AF450" s="259" t="e">
        <f t="shared" si="175"/>
        <v>#VALUE!</v>
      </c>
      <c r="AG450" s="274" t="e">
        <f t="shared" si="176"/>
        <v>#VALUE!</v>
      </c>
      <c r="AH450" s="275" t="e">
        <f t="shared" si="177"/>
        <v>#VALUE!</v>
      </c>
    </row>
    <row r="451" spans="1:34" x14ac:dyDescent="0.45">
      <c r="A451" s="33">
        <v>319</v>
      </c>
      <c r="B451" s="34">
        <f t="shared" si="178"/>
        <v>55975</v>
      </c>
      <c r="C451" s="258" t="e">
        <f t="shared" si="158"/>
        <v>#NUM!</v>
      </c>
      <c r="D451" s="259" t="e">
        <f t="shared" si="159"/>
        <v>#NUM!</v>
      </c>
      <c r="E451" s="260" t="e">
        <f t="shared" si="160"/>
        <v>#NUM!</v>
      </c>
      <c r="F451" s="261" t="e">
        <f t="shared" si="161"/>
        <v>#NUM!</v>
      </c>
      <c r="H451" s="33">
        <v>319</v>
      </c>
      <c r="I451" s="34">
        <f t="shared" si="179"/>
        <v>55975</v>
      </c>
      <c r="J451" s="258" t="e">
        <f t="shared" si="162"/>
        <v>#NUM!</v>
      </c>
      <c r="K451" s="259" t="e">
        <f t="shared" si="163"/>
        <v>#NUM!</v>
      </c>
      <c r="L451" s="269" t="e">
        <f t="shared" si="164"/>
        <v>#NUM!</v>
      </c>
      <c r="M451" s="261" t="e">
        <f t="shared" si="165"/>
        <v>#NUM!</v>
      </c>
      <c r="N451" s="9"/>
      <c r="O451" s="33">
        <v>319</v>
      </c>
      <c r="P451" s="34">
        <f t="shared" si="180"/>
        <v>55975</v>
      </c>
      <c r="Q451" s="258" t="e">
        <f t="shared" si="166"/>
        <v>#NUM!</v>
      </c>
      <c r="R451" s="259" t="e">
        <f t="shared" si="167"/>
        <v>#NUM!</v>
      </c>
      <c r="S451" s="269" t="e">
        <f t="shared" si="168"/>
        <v>#NUM!</v>
      </c>
      <c r="T451" s="261" t="e">
        <f t="shared" si="169"/>
        <v>#NUM!</v>
      </c>
      <c r="V451" s="33">
        <v>319</v>
      </c>
      <c r="W451" s="34">
        <v>55032</v>
      </c>
      <c r="X451" s="258" t="e">
        <f t="shared" si="170"/>
        <v>#NUM!</v>
      </c>
      <c r="Y451" s="259" t="e">
        <f t="shared" si="171"/>
        <v>#NUM!</v>
      </c>
      <c r="Z451" s="269" t="e">
        <f t="shared" si="172"/>
        <v>#NUM!</v>
      </c>
      <c r="AA451" s="261" t="e">
        <f t="shared" si="173"/>
        <v>#NUM!</v>
      </c>
      <c r="AC451" s="33">
        <v>319</v>
      </c>
      <c r="AD451" s="34">
        <f t="shared" si="181"/>
        <v>55975</v>
      </c>
      <c r="AE451" s="141" t="e">
        <f t="shared" si="174"/>
        <v>#VALUE!</v>
      </c>
      <c r="AF451" s="259" t="e">
        <f t="shared" si="175"/>
        <v>#VALUE!</v>
      </c>
      <c r="AG451" s="274" t="e">
        <f t="shared" si="176"/>
        <v>#VALUE!</v>
      </c>
      <c r="AH451" s="275" t="e">
        <f t="shared" si="177"/>
        <v>#VALUE!</v>
      </c>
    </row>
    <row r="452" spans="1:34" x14ac:dyDescent="0.45">
      <c r="A452" s="33">
        <v>320</v>
      </c>
      <c r="B452" s="34">
        <f t="shared" si="178"/>
        <v>56005</v>
      </c>
      <c r="C452" s="258" t="e">
        <f t="shared" si="158"/>
        <v>#NUM!</v>
      </c>
      <c r="D452" s="259" t="e">
        <f t="shared" si="159"/>
        <v>#NUM!</v>
      </c>
      <c r="E452" s="260" t="e">
        <f t="shared" si="160"/>
        <v>#NUM!</v>
      </c>
      <c r="F452" s="261" t="e">
        <f t="shared" si="161"/>
        <v>#NUM!</v>
      </c>
      <c r="H452" s="33">
        <v>320</v>
      </c>
      <c r="I452" s="34">
        <f t="shared" si="179"/>
        <v>56005</v>
      </c>
      <c r="J452" s="258" t="e">
        <f t="shared" si="162"/>
        <v>#NUM!</v>
      </c>
      <c r="K452" s="259" t="e">
        <f t="shared" si="163"/>
        <v>#NUM!</v>
      </c>
      <c r="L452" s="269" t="e">
        <f t="shared" si="164"/>
        <v>#NUM!</v>
      </c>
      <c r="M452" s="261" t="e">
        <f t="shared" si="165"/>
        <v>#NUM!</v>
      </c>
      <c r="N452" s="9"/>
      <c r="O452" s="33">
        <v>320</v>
      </c>
      <c r="P452" s="34">
        <f t="shared" si="180"/>
        <v>56005</v>
      </c>
      <c r="Q452" s="258" t="e">
        <f t="shared" si="166"/>
        <v>#NUM!</v>
      </c>
      <c r="R452" s="259" t="e">
        <f t="shared" si="167"/>
        <v>#NUM!</v>
      </c>
      <c r="S452" s="269" t="e">
        <f t="shared" si="168"/>
        <v>#NUM!</v>
      </c>
      <c r="T452" s="261" t="e">
        <f t="shared" si="169"/>
        <v>#NUM!</v>
      </c>
      <c r="V452" s="33">
        <v>320</v>
      </c>
      <c r="W452" s="34">
        <v>55062</v>
      </c>
      <c r="X452" s="258" t="e">
        <f t="shared" si="170"/>
        <v>#NUM!</v>
      </c>
      <c r="Y452" s="259" t="e">
        <f t="shared" si="171"/>
        <v>#NUM!</v>
      </c>
      <c r="Z452" s="269" t="e">
        <f t="shared" si="172"/>
        <v>#NUM!</v>
      </c>
      <c r="AA452" s="261" t="e">
        <f t="shared" si="173"/>
        <v>#NUM!</v>
      </c>
      <c r="AC452" s="33">
        <v>320</v>
      </c>
      <c r="AD452" s="34">
        <f t="shared" si="181"/>
        <v>56005</v>
      </c>
      <c r="AE452" s="141" t="e">
        <f t="shared" si="174"/>
        <v>#VALUE!</v>
      </c>
      <c r="AF452" s="259" t="e">
        <f t="shared" si="175"/>
        <v>#VALUE!</v>
      </c>
      <c r="AG452" s="274" t="e">
        <f t="shared" si="176"/>
        <v>#VALUE!</v>
      </c>
      <c r="AH452" s="275" t="e">
        <f t="shared" si="177"/>
        <v>#VALUE!</v>
      </c>
    </row>
    <row r="453" spans="1:34" x14ac:dyDescent="0.45">
      <c r="A453" s="33">
        <v>321</v>
      </c>
      <c r="B453" s="34">
        <f t="shared" si="178"/>
        <v>56036</v>
      </c>
      <c r="C453" s="258" t="e">
        <f t="shared" si="158"/>
        <v>#NUM!</v>
      </c>
      <c r="D453" s="259" t="e">
        <f t="shared" si="159"/>
        <v>#NUM!</v>
      </c>
      <c r="E453" s="260" t="e">
        <f t="shared" si="160"/>
        <v>#NUM!</v>
      </c>
      <c r="F453" s="261" t="e">
        <f t="shared" si="161"/>
        <v>#NUM!</v>
      </c>
      <c r="H453" s="33">
        <v>321</v>
      </c>
      <c r="I453" s="34">
        <f t="shared" si="179"/>
        <v>56036</v>
      </c>
      <c r="J453" s="258" t="e">
        <f t="shared" si="162"/>
        <v>#NUM!</v>
      </c>
      <c r="K453" s="259" t="e">
        <f t="shared" si="163"/>
        <v>#NUM!</v>
      </c>
      <c r="L453" s="269" t="e">
        <f t="shared" si="164"/>
        <v>#NUM!</v>
      </c>
      <c r="M453" s="261" t="e">
        <f t="shared" si="165"/>
        <v>#NUM!</v>
      </c>
      <c r="N453" s="9"/>
      <c r="O453" s="33">
        <v>321</v>
      </c>
      <c r="P453" s="34">
        <f t="shared" si="180"/>
        <v>56036</v>
      </c>
      <c r="Q453" s="258" t="e">
        <f t="shared" si="166"/>
        <v>#NUM!</v>
      </c>
      <c r="R453" s="259" t="e">
        <f t="shared" si="167"/>
        <v>#NUM!</v>
      </c>
      <c r="S453" s="269" t="e">
        <f t="shared" si="168"/>
        <v>#NUM!</v>
      </c>
      <c r="T453" s="261" t="e">
        <f t="shared" si="169"/>
        <v>#NUM!</v>
      </c>
      <c r="V453" s="33">
        <v>321</v>
      </c>
      <c r="W453" s="34">
        <v>55093</v>
      </c>
      <c r="X453" s="258" t="e">
        <f t="shared" si="170"/>
        <v>#NUM!</v>
      </c>
      <c r="Y453" s="259" t="e">
        <f t="shared" si="171"/>
        <v>#NUM!</v>
      </c>
      <c r="Z453" s="269" t="e">
        <f t="shared" si="172"/>
        <v>#NUM!</v>
      </c>
      <c r="AA453" s="261" t="e">
        <f t="shared" si="173"/>
        <v>#NUM!</v>
      </c>
      <c r="AC453" s="33">
        <v>321</v>
      </c>
      <c r="AD453" s="34">
        <f t="shared" si="181"/>
        <v>56036</v>
      </c>
      <c r="AE453" s="141" t="e">
        <f t="shared" si="174"/>
        <v>#VALUE!</v>
      </c>
      <c r="AF453" s="259" t="e">
        <f t="shared" si="175"/>
        <v>#VALUE!</v>
      </c>
      <c r="AG453" s="274" t="e">
        <f t="shared" si="176"/>
        <v>#VALUE!</v>
      </c>
      <c r="AH453" s="275" t="e">
        <f t="shared" si="177"/>
        <v>#VALUE!</v>
      </c>
    </row>
    <row r="454" spans="1:34" x14ac:dyDescent="0.45">
      <c r="A454" s="33">
        <v>322</v>
      </c>
      <c r="B454" s="34">
        <f t="shared" si="178"/>
        <v>56066</v>
      </c>
      <c r="C454" s="258" t="e">
        <f t="shared" ref="C454:C517" si="182">C453-D454</f>
        <v>#NUM!</v>
      </c>
      <c r="D454" s="259" t="e">
        <f t="shared" ref="D454:D517" si="183">IF(D$128="I/O",0,IF(AND(D$129&gt;0,A454/12&lt;=D$129),0,-PPMT(C$126/12,A454-(D$129*12),D$126*D$128,C$125)))</f>
        <v>#NUM!</v>
      </c>
      <c r="E454" s="260" t="e">
        <f t="shared" ref="E454:E517" si="184">F454-D454</f>
        <v>#NUM!</v>
      </c>
      <c r="F454" s="261" t="e">
        <f t="shared" ref="F454:F517" si="185">IF(AND(D$129&gt;0,A454/12&lt;=D$129),C$125*(C$126/12),D$125)</f>
        <v>#NUM!</v>
      </c>
      <c r="H454" s="33">
        <v>322</v>
      </c>
      <c r="I454" s="34">
        <f t="shared" si="179"/>
        <v>56066</v>
      </c>
      <c r="J454" s="258" t="e">
        <f t="shared" ref="J454:J517" si="186">J453-K454</f>
        <v>#NUM!</v>
      </c>
      <c r="K454" s="259" t="e">
        <f t="shared" ref="K454:K517" si="187">IF(K$128="I/O",0,IF(AND(K$129&gt;0,H454/12&lt;=K$129),0,-PPMT(J$126/12,H454-(K$129*12),K$126*K$128,J$125)))</f>
        <v>#NUM!</v>
      </c>
      <c r="L454" s="269" t="e">
        <f t="shared" ref="L454:L517" si="188">M454-K454</f>
        <v>#NUM!</v>
      </c>
      <c r="M454" s="261" t="e">
        <f t="shared" ref="M454:M517" si="189">IF(AND(K$129&gt;0,H454/12&lt;=K$129),J$125*(J$126/12),K$125)</f>
        <v>#NUM!</v>
      </c>
      <c r="N454" s="9"/>
      <c r="O454" s="33">
        <v>322</v>
      </c>
      <c r="P454" s="34">
        <f t="shared" si="180"/>
        <v>56066</v>
      </c>
      <c r="Q454" s="258" t="e">
        <f t="shared" ref="Q454:Q517" si="190">Q453-R454</f>
        <v>#NUM!</v>
      </c>
      <c r="R454" s="259" t="e">
        <f t="shared" ref="R454:R517" si="191">IF(R$128="I/O",0,IF(AND(R$129&gt;0,O454/12&lt;=R$129),0,-PPMT(Q$126/12,O454-(R$129*12),R$126*R$128,Q$125)))</f>
        <v>#NUM!</v>
      </c>
      <c r="S454" s="269" t="e">
        <f t="shared" ref="S454:S517" si="192">T454-R454</f>
        <v>#NUM!</v>
      </c>
      <c r="T454" s="261" t="e">
        <f t="shared" ref="T454:T517" si="193">IF(AND(R$129&gt;0,O454/12&lt;=R$129),Q$125*(Q$126/12),R$125)</f>
        <v>#NUM!</v>
      </c>
      <c r="V454" s="33">
        <v>322</v>
      </c>
      <c r="W454" s="34">
        <v>55123</v>
      </c>
      <c r="X454" s="258" t="e">
        <f t="shared" ref="X454:X517" si="194">X453-Y454</f>
        <v>#NUM!</v>
      </c>
      <c r="Y454" s="259" t="e">
        <f t="shared" ref="Y454:Y517" si="195">IF(Y$128="I/O",0,IF(AND(Y$129&gt;0,V454/12&lt;=Y$129),0,-PPMT(X$126/12,V454-(Y$129*12),Y$126*Y$128,X$125)))</f>
        <v>#NUM!</v>
      </c>
      <c r="Z454" s="269" t="e">
        <f t="shared" ref="Z454:Z517" si="196">AA454-Y454</f>
        <v>#NUM!</v>
      </c>
      <c r="AA454" s="261" t="e">
        <f t="shared" ref="AA454:AA517" si="197">IF(AND(Y$129&gt;0,V454/12&lt;=Y$129),X$125*(X$126/12),Y$125)</f>
        <v>#NUM!</v>
      </c>
      <c r="AC454" s="33">
        <v>322</v>
      </c>
      <c r="AD454" s="34">
        <f t="shared" si="181"/>
        <v>56066</v>
      </c>
      <c r="AE454" s="141" t="e">
        <f t="shared" ref="AE454:AE517" si="198">AE453-AF454</f>
        <v>#VALUE!</v>
      </c>
      <c r="AF454" s="259" t="e">
        <f t="shared" ref="AF454:AF517" si="199">IF(AF$128="I/O",0,IF(AND(AF$129&gt;0,AC454/12&lt;=AF$129),0,-PPMT(AE$126/12,AC454-(AF$129*12),AF$126*AF$128,AE$125)))</f>
        <v>#VALUE!</v>
      </c>
      <c r="AG454" s="274" t="e">
        <f t="shared" ref="AG454:AG517" si="200">AH454-AF454</f>
        <v>#VALUE!</v>
      </c>
      <c r="AH454" s="275" t="e">
        <f t="shared" ref="AH454:AH517" si="201">IF(AND(AF$129&gt;0,AC454/12&lt;=AF$129),AE$125*(AE$126/12),AF$125)</f>
        <v>#VALUE!</v>
      </c>
    </row>
    <row r="455" spans="1:34" x14ac:dyDescent="0.45">
      <c r="A455" s="33">
        <v>323</v>
      </c>
      <c r="B455" s="34">
        <f t="shared" ref="B455:B518" si="202">EDATE(B454,1)</f>
        <v>56097</v>
      </c>
      <c r="C455" s="258" t="e">
        <f t="shared" si="182"/>
        <v>#NUM!</v>
      </c>
      <c r="D455" s="259" t="e">
        <f t="shared" si="183"/>
        <v>#NUM!</v>
      </c>
      <c r="E455" s="260" t="e">
        <f t="shared" si="184"/>
        <v>#NUM!</v>
      </c>
      <c r="F455" s="261" t="e">
        <f t="shared" si="185"/>
        <v>#NUM!</v>
      </c>
      <c r="H455" s="33">
        <v>323</v>
      </c>
      <c r="I455" s="34">
        <f t="shared" ref="I455:I518" si="203">EDATE(I454,1)</f>
        <v>56097</v>
      </c>
      <c r="J455" s="258" t="e">
        <f t="shared" si="186"/>
        <v>#NUM!</v>
      </c>
      <c r="K455" s="259" t="e">
        <f t="shared" si="187"/>
        <v>#NUM!</v>
      </c>
      <c r="L455" s="269" t="e">
        <f t="shared" si="188"/>
        <v>#NUM!</v>
      </c>
      <c r="M455" s="261" t="e">
        <f t="shared" si="189"/>
        <v>#NUM!</v>
      </c>
      <c r="N455" s="9"/>
      <c r="O455" s="33">
        <v>323</v>
      </c>
      <c r="P455" s="34">
        <f t="shared" ref="P455:P518" si="204">EDATE(P454,1)</f>
        <v>56097</v>
      </c>
      <c r="Q455" s="258" t="e">
        <f t="shared" si="190"/>
        <v>#NUM!</v>
      </c>
      <c r="R455" s="259" t="e">
        <f t="shared" si="191"/>
        <v>#NUM!</v>
      </c>
      <c r="S455" s="269" t="e">
        <f t="shared" si="192"/>
        <v>#NUM!</v>
      </c>
      <c r="T455" s="261" t="e">
        <f t="shared" si="193"/>
        <v>#NUM!</v>
      </c>
      <c r="V455" s="33">
        <v>323</v>
      </c>
      <c r="W455" s="34">
        <v>55154</v>
      </c>
      <c r="X455" s="258" t="e">
        <f t="shared" si="194"/>
        <v>#NUM!</v>
      </c>
      <c r="Y455" s="259" t="e">
        <f t="shared" si="195"/>
        <v>#NUM!</v>
      </c>
      <c r="Z455" s="269" t="e">
        <f t="shared" si="196"/>
        <v>#NUM!</v>
      </c>
      <c r="AA455" s="261" t="e">
        <f t="shared" si="197"/>
        <v>#NUM!</v>
      </c>
      <c r="AC455" s="33">
        <v>323</v>
      </c>
      <c r="AD455" s="34">
        <f t="shared" ref="AD455:AD518" si="205">EDATE(AD454,1)</f>
        <v>56097</v>
      </c>
      <c r="AE455" s="141" t="e">
        <f t="shared" si="198"/>
        <v>#VALUE!</v>
      </c>
      <c r="AF455" s="259" t="e">
        <f t="shared" si="199"/>
        <v>#VALUE!</v>
      </c>
      <c r="AG455" s="274" t="e">
        <f t="shared" si="200"/>
        <v>#VALUE!</v>
      </c>
      <c r="AH455" s="275" t="e">
        <f t="shared" si="201"/>
        <v>#VALUE!</v>
      </c>
    </row>
    <row r="456" spans="1:34" ht="14.65" thickBot="1" x14ac:dyDescent="0.5">
      <c r="A456" s="40">
        <v>324</v>
      </c>
      <c r="B456" s="267">
        <f t="shared" si="202"/>
        <v>56128</v>
      </c>
      <c r="C456" s="262" t="e">
        <f t="shared" si="182"/>
        <v>#NUM!</v>
      </c>
      <c r="D456" s="263" t="e">
        <f t="shared" si="183"/>
        <v>#NUM!</v>
      </c>
      <c r="E456" s="264" t="e">
        <f t="shared" si="184"/>
        <v>#NUM!</v>
      </c>
      <c r="F456" s="265" t="e">
        <f t="shared" si="185"/>
        <v>#NUM!</v>
      </c>
      <c r="H456" s="40">
        <v>324</v>
      </c>
      <c r="I456" s="41">
        <f t="shared" si="203"/>
        <v>56128</v>
      </c>
      <c r="J456" s="262" t="e">
        <f t="shared" si="186"/>
        <v>#NUM!</v>
      </c>
      <c r="K456" s="263" t="e">
        <f t="shared" si="187"/>
        <v>#NUM!</v>
      </c>
      <c r="L456" s="270" t="e">
        <f t="shared" si="188"/>
        <v>#NUM!</v>
      </c>
      <c r="M456" s="265" t="e">
        <f t="shared" si="189"/>
        <v>#NUM!</v>
      </c>
      <c r="N456" s="9"/>
      <c r="O456" s="40">
        <v>324</v>
      </c>
      <c r="P456" s="41">
        <f t="shared" si="204"/>
        <v>56128</v>
      </c>
      <c r="Q456" s="262" t="e">
        <f t="shared" si="190"/>
        <v>#NUM!</v>
      </c>
      <c r="R456" s="263" t="e">
        <f t="shared" si="191"/>
        <v>#NUM!</v>
      </c>
      <c r="S456" s="270" t="e">
        <f t="shared" si="192"/>
        <v>#NUM!</v>
      </c>
      <c r="T456" s="265" t="e">
        <f t="shared" si="193"/>
        <v>#NUM!</v>
      </c>
      <c r="V456" s="40">
        <v>324</v>
      </c>
      <c r="W456" s="41">
        <v>55185</v>
      </c>
      <c r="X456" s="262" t="e">
        <f t="shared" si="194"/>
        <v>#NUM!</v>
      </c>
      <c r="Y456" s="263" t="e">
        <f t="shared" si="195"/>
        <v>#NUM!</v>
      </c>
      <c r="Z456" s="270" t="e">
        <f t="shared" si="196"/>
        <v>#NUM!</v>
      </c>
      <c r="AA456" s="265" t="e">
        <f t="shared" si="197"/>
        <v>#NUM!</v>
      </c>
      <c r="AC456" s="40">
        <v>324</v>
      </c>
      <c r="AD456" s="41">
        <f t="shared" si="205"/>
        <v>56128</v>
      </c>
      <c r="AE456" s="145" t="e">
        <f t="shared" si="198"/>
        <v>#VALUE!</v>
      </c>
      <c r="AF456" s="263" t="e">
        <f t="shared" si="199"/>
        <v>#VALUE!</v>
      </c>
      <c r="AG456" s="276" t="e">
        <f t="shared" si="200"/>
        <v>#VALUE!</v>
      </c>
      <c r="AH456" s="277" t="e">
        <f t="shared" si="201"/>
        <v>#VALUE!</v>
      </c>
    </row>
    <row r="457" spans="1:34" x14ac:dyDescent="0.45">
      <c r="A457" s="26">
        <v>325</v>
      </c>
      <c r="B457" s="52">
        <f t="shared" si="202"/>
        <v>56158</v>
      </c>
      <c r="C457" s="254" t="e">
        <f t="shared" si="182"/>
        <v>#NUM!</v>
      </c>
      <c r="D457" s="255" t="e">
        <f t="shared" si="183"/>
        <v>#NUM!</v>
      </c>
      <c r="E457" s="256" t="e">
        <f t="shared" si="184"/>
        <v>#NUM!</v>
      </c>
      <c r="F457" s="257" t="e">
        <f t="shared" si="185"/>
        <v>#NUM!</v>
      </c>
      <c r="H457" s="26">
        <v>325</v>
      </c>
      <c r="I457" s="27">
        <f t="shared" si="203"/>
        <v>56158</v>
      </c>
      <c r="J457" s="254" t="e">
        <f t="shared" si="186"/>
        <v>#NUM!</v>
      </c>
      <c r="K457" s="255" t="e">
        <f t="shared" si="187"/>
        <v>#NUM!</v>
      </c>
      <c r="L457" s="268" t="e">
        <f t="shared" si="188"/>
        <v>#NUM!</v>
      </c>
      <c r="M457" s="257" t="e">
        <f t="shared" si="189"/>
        <v>#NUM!</v>
      </c>
      <c r="N457" s="9"/>
      <c r="O457" s="26">
        <v>325</v>
      </c>
      <c r="P457" s="27">
        <f t="shared" si="204"/>
        <v>56158</v>
      </c>
      <c r="Q457" s="254" t="e">
        <f t="shared" si="190"/>
        <v>#NUM!</v>
      </c>
      <c r="R457" s="255" t="e">
        <f t="shared" si="191"/>
        <v>#NUM!</v>
      </c>
      <c r="S457" s="268" t="e">
        <f t="shared" si="192"/>
        <v>#NUM!</v>
      </c>
      <c r="T457" s="257" t="e">
        <f t="shared" si="193"/>
        <v>#NUM!</v>
      </c>
      <c r="V457" s="26">
        <v>325</v>
      </c>
      <c r="W457" s="27">
        <v>55213</v>
      </c>
      <c r="X457" s="254" t="e">
        <f t="shared" si="194"/>
        <v>#NUM!</v>
      </c>
      <c r="Y457" s="255" t="e">
        <f t="shared" si="195"/>
        <v>#NUM!</v>
      </c>
      <c r="Z457" s="268" t="e">
        <f t="shared" si="196"/>
        <v>#NUM!</v>
      </c>
      <c r="AA457" s="257" t="e">
        <f t="shared" si="197"/>
        <v>#NUM!</v>
      </c>
      <c r="AC457" s="26">
        <v>325</v>
      </c>
      <c r="AD457" s="27">
        <f t="shared" si="205"/>
        <v>56158</v>
      </c>
      <c r="AE457" s="137" t="e">
        <f t="shared" si="198"/>
        <v>#VALUE!</v>
      </c>
      <c r="AF457" s="255" t="e">
        <f t="shared" si="199"/>
        <v>#VALUE!</v>
      </c>
      <c r="AG457" s="272" t="e">
        <f t="shared" si="200"/>
        <v>#VALUE!</v>
      </c>
      <c r="AH457" s="273" t="e">
        <f t="shared" si="201"/>
        <v>#VALUE!</v>
      </c>
    </row>
    <row r="458" spans="1:34" x14ac:dyDescent="0.45">
      <c r="A458" s="33">
        <v>326</v>
      </c>
      <c r="B458" s="34">
        <f t="shared" si="202"/>
        <v>56189</v>
      </c>
      <c r="C458" s="258" t="e">
        <f t="shared" si="182"/>
        <v>#NUM!</v>
      </c>
      <c r="D458" s="259" t="e">
        <f t="shared" si="183"/>
        <v>#NUM!</v>
      </c>
      <c r="E458" s="260" t="e">
        <f t="shared" si="184"/>
        <v>#NUM!</v>
      </c>
      <c r="F458" s="261" t="e">
        <f t="shared" si="185"/>
        <v>#NUM!</v>
      </c>
      <c r="H458" s="33">
        <v>326</v>
      </c>
      <c r="I458" s="34">
        <f t="shared" si="203"/>
        <v>56189</v>
      </c>
      <c r="J458" s="258" t="e">
        <f t="shared" si="186"/>
        <v>#NUM!</v>
      </c>
      <c r="K458" s="259" t="e">
        <f t="shared" si="187"/>
        <v>#NUM!</v>
      </c>
      <c r="L458" s="269" t="e">
        <f t="shared" si="188"/>
        <v>#NUM!</v>
      </c>
      <c r="M458" s="261" t="e">
        <f t="shared" si="189"/>
        <v>#NUM!</v>
      </c>
      <c r="N458" s="9"/>
      <c r="O458" s="33">
        <v>326</v>
      </c>
      <c r="P458" s="34">
        <f t="shared" si="204"/>
        <v>56189</v>
      </c>
      <c r="Q458" s="258" t="e">
        <f t="shared" si="190"/>
        <v>#NUM!</v>
      </c>
      <c r="R458" s="259" t="e">
        <f t="shared" si="191"/>
        <v>#NUM!</v>
      </c>
      <c r="S458" s="269" t="e">
        <f t="shared" si="192"/>
        <v>#NUM!</v>
      </c>
      <c r="T458" s="261" t="e">
        <f t="shared" si="193"/>
        <v>#NUM!</v>
      </c>
      <c r="V458" s="33">
        <v>326</v>
      </c>
      <c r="W458" s="34">
        <v>55244</v>
      </c>
      <c r="X458" s="258" t="e">
        <f t="shared" si="194"/>
        <v>#NUM!</v>
      </c>
      <c r="Y458" s="259" t="e">
        <f t="shared" si="195"/>
        <v>#NUM!</v>
      </c>
      <c r="Z458" s="269" t="e">
        <f t="shared" si="196"/>
        <v>#NUM!</v>
      </c>
      <c r="AA458" s="261" t="e">
        <f t="shared" si="197"/>
        <v>#NUM!</v>
      </c>
      <c r="AC458" s="33">
        <v>326</v>
      </c>
      <c r="AD458" s="34">
        <f t="shared" si="205"/>
        <v>56189</v>
      </c>
      <c r="AE458" s="141" t="e">
        <f t="shared" si="198"/>
        <v>#VALUE!</v>
      </c>
      <c r="AF458" s="259" t="e">
        <f t="shared" si="199"/>
        <v>#VALUE!</v>
      </c>
      <c r="AG458" s="274" t="e">
        <f t="shared" si="200"/>
        <v>#VALUE!</v>
      </c>
      <c r="AH458" s="275" t="e">
        <f t="shared" si="201"/>
        <v>#VALUE!</v>
      </c>
    </row>
    <row r="459" spans="1:34" x14ac:dyDescent="0.45">
      <c r="A459" s="33">
        <v>327</v>
      </c>
      <c r="B459" s="34">
        <f t="shared" si="202"/>
        <v>56219</v>
      </c>
      <c r="C459" s="258" t="e">
        <f t="shared" si="182"/>
        <v>#NUM!</v>
      </c>
      <c r="D459" s="259" t="e">
        <f t="shared" si="183"/>
        <v>#NUM!</v>
      </c>
      <c r="E459" s="260" t="e">
        <f t="shared" si="184"/>
        <v>#NUM!</v>
      </c>
      <c r="F459" s="261" t="e">
        <f t="shared" si="185"/>
        <v>#NUM!</v>
      </c>
      <c r="H459" s="33">
        <v>327</v>
      </c>
      <c r="I459" s="34">
        <f t="shared" si="203"/>
        <v>56219</v>
      </c>
      <c r="J459" s="258" t="e">
        <f t="shared" si="186"/>
        <v>#NUM!</v>
      </c>
      <c r="K459" s="259" t="e">
        <f t="shared" si="187"/>
        <v>#NUM!</v>
      </c>
      <c r="L459" s="269" t="e">
        <f t="shared" si="188"/>
        <v>#NUM!</v>
      </c>
      <c r="M459" s="261" t="e">
        <f t="shared" si="189"/>
        <v>#NUM!</v>
      </c>
      <c r="N459" s="9"/>
      <c r="O459" s="33">
        <v>327</v>
      </c>
      <c r="P459" s="34">
        <f t="shared" si="204"/>
        <v>56219</v>
      </c>
      <c r="Q459" s="258" t="e">
        <f t="shared" si="190"/>
        <v>#NUM!</v>
      </c>
      <c r="R459" s="259" t="e">
        <f t="shared" si="191"/>
        <v>#NUM!</v>
      </c>
      <c r="S459" s="269" t="e">
        <f t="shared" si="192"/>
        <v>#NUM!</v>
      </c>
      <c r="T459" s="261" t="e">
        <f t="shared" si="193"/>
        <v>#NUM!</v>
      </c>
      <c r="V459" s="33">
        <v>327</v>
      </c>
      <c r="W459" s="34">
        <v>55274</v>
      </c>
      <c r="X459" s="258" t="e">
        <f t="shared" si="194"/>
        <v>#NUM!</v>
      </c>
      <c r="Y459" s="259" t="e">
        <f t="shared" si="195"/>
        <v>#NUM!</v>
      </c>
      <c r="Z459" s="269" t="e">
        <f t="shared" si="196"/>
        <v>#NUM!</v>
      </c>
      <c r="AA459" s="261" t="e">
        <f t="shared" si="197"/>
        <v>#NUM!</v>
      </c>
      <c r="AC459" s="33">
        <v>327</v>
      </c>
      <c r="AD459" s="34">
        <f t="shared" si="205"/>
        <v>56219</v>
      </c>
      <c r="AE459" s="141" t="e">
        <f t="shared" si="198"/>
        <v>#VALUE!</v>
      </c>
      <c r="AF459" s="259" t="e">
        <f t="shared" si="199"/>
        <v>#VALUE!</v>
      </c>
      <c r="AG459" s="274" t="e">
        <f t="shared" si="200"/>
        <v>#VALUE!</v>
      </c>
      <c r="AH459" s="275" t="e">
        <f t="shared" si="201"/>
        <v>#VALUE!</v>
      </c>
    </row>
    <row r="460" spans="1:34" x14ac:dyDescent="0.45">
      <c r="A460" s="33">
        <v>328</v>
      </c>
      <c r="B460" s="34">
        <f t="shared" si="202"/>
        <v>56250</v>
      </c>
      <c r="C460" s="258" t="e">
        <f t="shared" si="182"/>
        <v>#NUM!</v>
      </c>
      <c r="D460" s="259" t="e">
        <f t="shared" si="183"/>
        <v>#NUM!</v>
      </c>
      <c r="E460" s="260" t="e">
        <f t="shared" si="184"/>
        <v>#NUM!</v>
      </c>
      <c r="F460" s="261" t="e">
        <f t="shared" si="185"/>
        <v>#NUM!</v>
      </c>
      <c r="H460" s="33">
        <v>328</v>
      </c>
      <c r="I460" s="34">
        <f t="shared" si="203"/>
        <v>56250</v>
      </c>
      <c r="J460" s="258" t="e">
        <f t="shared" si="186"/>
        <v>#NUM!</v>
      </c>
      <c r="K460" s="259" t="e">
        <f t="shared" si="187"/>
        <v>#NUM!</v>
      </c>
      <c r="L460" s="269" t="e">
        <f t="shared" si="188"/>
        <v>#NUM!</v>
      </c>
      <c r="M460" s="261" t="e">
        <f t="shared" si="189"/>
        <v>#NUM!</v>
      </c>
      <c r="N460" s="9"/>
      <c r="O460" s="33">
        <v>328</v>
      </c>
      <c r="P460" s="34">
        <f t="shared" si="204"/>
        <v>56250</v>
      </c>
      <c r="Q460" s="258" t="e">
        <f t="shared" si="190"/>
        <v>#NUM!</v>
      </c>
      <c r="R460" s="259" t="e">
        <f t="shared" si="191"/>
        <v>#NUM!</v>
      </c>
      <c r="S460" s="269" t="e">
        <f t="shared" si="192"/>
        <v>#NUM!</v>
      </c>
      <c r="T460" s="261" t="e">
        <f t="shared" si="193"/>
        <v>#NUM!</v>
      </c>
      <c r="V460" s="33">
        <v>328</v>
      </c>
      <c r="W460" s="34">
        <v>55305</v>
      </c>
      <c r="X460" s="258" t="e">
        <f t="shared" si="194"/>
        <v>#NUM!</v>
      </c>
      <c r="Y460" s="259" t="e">
        <f t="shared" si="195"/>
        <v>#NUM!</v>
      </c>
      <c r="Z460" s="269" t="e">
        <f t="shared" si="196"/>
        <v>#NUM!</v>
      </c>
      <c r="AA460" s="261" t="e">
        <f t="shared" si="197"/>
        <v>#NUM!</v>
      </c>
      <c r="AC460" s="33">
        <v>328</v>
      </c>
      <c r="AD460" s="34">
        <f t="shared" si="205"/>
        <v>56250</v>
      </c>
      <c r="AE460" s="141" t="e">
        <f t="shared" si="198"/>
        <v>#VALUE!</v>
      </c>
      <c r="AF460" s="259" t="e">
        <f t="shared" si="199"/>
        <v>#VALUE!</v>
      </c>
      <c r="AG460" s="274" t="e">
        <f t="shared" si="200"/>
        <v>#VALUE!</v>
      </c>
      <c r="AH460" s="275" t="e">
        <f t="shared" si="201"/>
        <v>#VALUE!</v>
      </c>
    </row>
    <row r="461" spans="1:34" x14ac:dyDescent="0.45">
      <c r="A461" s="33">
        <v>329</v>
      </c>
      <c r="B461" s="34">
        <f t="shared" si="202"/>
        <v>56281</v>
      </c>
      <c r="C461" s="258" t="e">
        <f t="shared" si="182"/>
        <v>#NUM!</v>
      </c>
      <c r="D461" s="259" t="e">
        <f t="shared" si="183"/>
        <v>#NUM!</v>
      </c>
      <c r="E461" s="260" t="e">
        <f t="shared" si="184"/>
        <v>#NUM!</v>
      </c>
      <c r="F461" s="261" t="e">
        <f t="shared" si="185"/>
        <v>#NUM!</v>
      </c>
      <c r="H461" s="33">
        <v>329</v>
      </c>
      <c r="I461" s="34">
        <f t="shared" si="203"/>
        <v>56281</v>
      </c>
      <c r="J461" s="258" t="e">
        <f t="shared" si="186"/>
        <v>#NUM!</v>
      </c>
      <c r="K461" s="259" t="e">
        <f t="shared" si="187"/>
        <v>#NUM!</v>
      </c>
      <c r="L461" s="269" t="e">
        <f t="shared" si="188"/>
        <v>#NUM!</v>
      </c>
      <c r="M461" s="261" t="e">
        <f t="shared" si="189"/>
        <v>#NUM!</v>
      </c>
      <c r="N461" s="9"/>
      <c r="O461" s="33">
        <v>329</v>
      </c>
      <c r="P461" s="34">
        <f t="shared" si="204"/>
        <v>56281</v>
      </c>
      <c r="Q461" s="258" t="e">
        <f t="shared" si="190"/>
        <v>#NUM!</v>
      </c>
      <c r="R461" s="259" t="e">
        <f t="shared" si="191"/>
        <v>#NUM!</v>
      </c>
      <c r="S461" s="269" t="e">
        <f t="shared" si="192"/>
        <v>#NUM!</v>
      </c>
      <c r="T461" s="261" t="e">
        <f t="shared" si="193"/>
        <v>#NUM!</v>
      </c>
      <c r="V461" s="33">
        <v>329</v>
      </c>
      <c r="W461" s="34">
        <v>55335</v>
      </c>
      <c r="X461" s="258" t="e">
        <f t="shared" si="194"/>
        <v>#NUM!</v>
      </c>
      <c r="Y461" s="259" t="e">
        <f t="shared" si="195"/>
        <v>#NUM!</v>
      </c>
      <c r="Z461" s="269" t="e">
        <f t="shared" si="196"/>
        <v>#NUM!</v>
      </c>
      <c r="AA461" s="261" t="e">
        <f t="shared" si="197"/>
        <v>#NUM!</v>
      </c>
      <c r="AC461" s="33">
        <v>329</v>
      </c>
      <c r="AD461" s="34">
        <f t="shared" si="205"/>
        <v>56281</v>
      </c>
      <c r="AE461" s="141" t="e">
        <f t="shared" si="198"/>
        <v>#VALUE!</v>
      </c>
      <c r="AF461" s="259" t="e">
        <f t="shared" si="199"/>
        <v>#VALUE!</v>
      </c>
      <c r="AG461" s="274" t="e">
        <f t="shared" si="200"/>
        <v>#VALUE!</v>
      </c>
      <c r="AH461" s="275" t="e">
        <f t="shared" si="201"/>
        <v>#VALUE!</v>
      </c>
    </row>
    <row r="462" spans="1:34" x14ac:dyDescent="0.45">
      <c r="A462" s="33">
        <v>330</v>
      </c>
      <c r="B462" s="34">
        <f t="shared" si="202"/>
        <v>56309</v>
      </c>
      <c r="C462" s="258" t="e">
        <f t="shared" si="182"/>
        <v>#NUM!</v>
      </c>
      <c r="D462" s="259" t="e">
        <f t="shared" si="183"/>
        <v>#NUM!</v>
      </c>
      <c r="E462" s="260" t="e">
        <f t="shared" si="184"/>
        <v>#NUM!</v>
      </c>
      <c r="F462" s="261" t="e">
        <f t="shared" si="185"/>
        <v>#NUM!</v>
      </c>
      <c r="H462" s="33">
        <v>330</v>
      </c>
      <c r="I462" s="34">
        <f t="shared" si="203"/>
        <v>56309</v>
      </c>
      <c r="J462" s="258" t="e">
        <f t="shared" si="186"/>
        <v>#NUM!</v>
      </c>
      <c r="K462" s="259" t="e">
        <f t="shared" si="187"/>
        <v>#NUM!</v>
      </c>
      <c r="L462" s="269" t="e">
        <f t="shared" si="188"/>
        <v>#NUM!</v>
      </c>
      <c r="M462" s="261" t="e">
        <f t="shared" si="189"/>
        <v>#NUM!</v>
      </c>
      <c r="N462" s="9"/>
      <c r="O462" s="33">
        <v>330</v>
      </c>
      <c r="P462" s="34">
        <f t="shared" si="204"/>
        <v>56309</v>
      </c>
      <c r="Q462" s="258" t="e">
        <f t="shared" si="190"/>
        <v>#NUM!</v>
      </c>
      <c r="R462" s="259" t="e">
        <f t="shared" si="191"/>
        <v>#NUM!</v>
      </c>
      <c r="S462" s="269" t="e">
        <f t="shared" si="192"/>
        <v>#NUM!</v>
      </c>
      <c r="T462" s="261" t="e">
        <f t="shared" si="193"/>
        <v>#NUM!</v>
      </c>
      <c r="V462" s="33">
        <v>330</v>
      </c>
      <c r="W462" s="34">
        <v>55366</v>
      </c>
      <c r="X462" s="258" t="e">
        <f t="shared" si="194"/>
        <v>#NUM!</v>
      </c>
      <c r="Y462" s="259" t="e">
        <f t="shared" si="195"/>
        <v>#NUM!</v>
      </c>
      <c r="Z462" s="269" t="e">
        <f t="shared" si="196"/>
        <v>#NUM!</v>
      </c>
      <c r="AA462" s="261" t="e">
        <f t="shared" si="197"/>
        <v>#NUM!</v>
      </c>
      <c r="AC462" s="33">
        <v>330</v>
      </c>
      <c r="AD462" s="34">
        <f t="shared" si="205"/>
        <v>56309</v>
      </c>
      <c r="AE462" s="141" t="e">
        <f t="shared" si="198"/>
        <v>#VALUE!</v>
      </c>
      <c r="AF462" s="259" t="e">
        <f t="shared" si="199"/>
        <v>#VALUE!</v>
      </c>
      <c r="AG462" s="274" t="e">
        <f t="shared" si="200"/>
        <v>#VALUE!</v>
      </c>
      <c r="AH462" s="275" t="e">
        <f t="shared" si="201"/>
        <v>#VALUE!</v>
      </c>
    </row>
    <row r="463" spans="1:34" x14ac:dyDescent="0.45">
      <c r="A463" s="33">
        <v>331</v>
      </c>
      <c r="B463" s="34">
        <f t="shared" si="202"/>
        <v>56340</v>
      </c>
      <c r="C463" s="258" t="e">
        <f t="shared" si="182"/>
        <v>#NUM!</v>
      </c>
      <c r="D463" s="259" t="e">
        <f t="shared" si="183"/>
        <v>#NUM!</v>
      </c>
      <c r="E463" s="260" t="e">
        <f t="shared" si="184"/>
        <v>#NUM!</v>
      </c>
      <c r="F463" s="261" t="e">
        <f t="shared" si="185"/>
        <v>#NUM!</v>
      </c>
      <c r="H463" s="33">
        <v>331</v>
      </c>
      <c r="I463" s="34">
        <f t="shared" si="203"/>
        <v>56340</v>
      </c>
      <c r="J463" s="258" t="e">
        <f t="shared" si="186"/>
        <v>#NUM!</v>
      </c>
      <c r="K463" s="259" t="e">
        <f t="shared" si="187"/>
        <v>#NUM!</v>
      </c>
      <c r="L463" s="269" t="e">
        <f t="shared" si="188"/>
        <v>#NUM!</v>
      </c>
      <c r="M463" s="261" t="e">
        <f t="shared" si="189"/>
        <v>#NUM!</v>
      </c>
      <c r="N463" s="9"/>
      <c r="O463" s="33">
        <v>331</v>
      </c>
      <c r="P463" s="34">
        <f t="shared" si="204"/>
        <v>56340</v>
      </c>
      <c r="Q463" s="258" t="e">
        <f t="shared" si="190"/>
        <v>#NUM!</v>
      </c>
      <c r="R463" s="259" t="e">
        <f t="shared" si="191"/>
        <v>#NUM!</v>
      </c>
      <c r="S463" s="269" t="e">
        <f t="shared" si="192"/>
        <v>#NUM!</v>
      </c>
      <c r="T463" s="261" t="e">
        <f t="shared" si="193"/>
        <v>#NUM!</v>
      </c>
      <c r="V463" s="33">
        <v>331</v>
      </c>
      <c r="W463" s="34">
        <v>55397</v>
      </c>
      <c r="X463" s="258" t="e">
        <f t="shared" si="194"/>
        <v>#NUM!</v>
      </c>
      <c r="Y463" s="259" t="e">
        <f t="shared" si="195"/>
        <v>#NUM!</v>
      </c>
      <c r="Z463" s="269" t="e">
        <f t="shared" si="196"/>
        <v>#NUM!</v>
      </c>
      <c r="AA463" s="261" t="e">
        <f t="shared" si="197"/>
        <v>#NUM!</v>
      </c>
      <c r="AC463" s="33">
        <v>331</v>
      </c>
      <c r="AD463" s="34">
        <f t="shared" si="205"/>
        <v>56340</v>
      </c>
      <c r="AE463" s="141" t="e">
        <f t="shared" si="198"/>
        <v>#VALUE!</v>
      </c>
      <c r="AF463" s="259" t="e">
        <f t="shared" si="199"/>
        <v>#VALUE!</v>
      </c>
      <c r="AG463" s="274" t="e">
        <f t="shared" si="200"/>
        <v>#VALUE!</v>
      </c>
      <c r="AH463" s="275" t="e">
        <f t="shared" si="201"/>
        <v>#VALUE!</v>
      </c>
    </row>
    <row r="464" spans="1:34" x14ac:dyDescent="0.45">
      <c r="A464" s="33">
        <v>332</v>
      </c>
      <c r="B464" s="34">
        <f t="shared" si="202"/>
        <v>56370</v>
      </c>
      <c r="C464" s="258" t="e">
        <f t="shared" si="182"/>
        <v>#NUM!</v>
      </c>
      <c r="D464" s="259" t="e">
        <f t="shared" si="183"/>
        <v>#NUM!</v>
      </c>
      <c r="E464" s="260" t="e">
        <f t="shared" si="184"/>
        <v>#NUM!</v>
      </c>
      <c r="F464" s="261" t="e">
        <f t="shared" si="185"/>
        <v>#NUM!</v>
      </c>
      <c r="H464" s="33">
        <v>332</v>
      </c>
      <c r="I464" s="34">
        <f t="shared" si="203"/>
        <v>56370</v>
      </c>
      <c r="J464" s="258" t="e">
        <f t="shared" si="186"/>
        <v>#NUM!</v>
      </c>
      <c r="K464" s="259" t="e">
        <f t="shared" si="187"/>
        <v>#NUM!</v>
      </c>
      <c r="L464" s="269" t="e">
        <f t="shared" si="188"/>
        <v>#NUM!</v>
      </c>
      <c r="M464" s="261" t="e">
        <f t="shared" si="189"/>
        <v>#NUM!</v>
      </c>
      <c r="N464" s="9"/>
      <c r="O464" s="33">
        <v>332</v>
      </c>
      <c r="P464" s="34">
        <f t="shared" si="204"/>
        <v>56370</v>
      </c>
      <c r="Q464" s="258" t="e">
        <f t="shared" si="190"/>
        <v>#NUM!</v>
      </c>
      <c r="R464" s="259" t="e">
        <f t="shared" si="191"/>
        <v>#NUM!</v>
      </c>
      <c r="S464" s="269" t="e">
        <f t="shared" si="192"/>
        <v>#NUM!</v>
      </c>
      <c r="T464" s="261" t="e">
        <f t="shared" si="193"/>
        <v>#NUM!</v>
      </c>
      <c r="V464" s="33">
        <v>332</v>
      </c>
      <c r="W464" s="34">
        <v>55427</v>
      </c>
      <c r="X464" s="258" t="e">
        <f t="shared" si="194"/>
        <v>#NUM!</v>
      </c>
      <c r="Y464" s="259" t="e">
        <f t="shared" si="195"/>
        <v>#NUM!</v>
      </c>
      <c r="Z464" s="269" t="e">
        <f t="shared" si="196"/>
        <v>#NUM!</v>
      </c>
      <c r="AA464" s="261" t="e">
        <f t="shared" si="197"/>
        <v>#NUM!</v>
      </c>
      <c r="AC464" s="33">
        <v>332</v>
      </c>
      <c r="AD464" s="34">
        <f t="shared" si="205"/>
        <v>56370</v>
      </c>
      <c r="AE464" s="141" t="e">
        <f t="shared" si="198"/>
        <v>#VALUE!</v>
      </c>
      <c r="AF464" s="259" t="e">
        <f t="shared" si="199"/>
        <v>#VALUE!</v>
      </c>
      <c r="AG464" s="274" t="e">
        <f t="shared" si="200"/>
        <v>#VALUE!</v>
      </c>
      <c r="AH464" s="275" t="e">
        <f t="shared" si="201"/>
        <v>#VALUE!</v>
      </c>
    </row>
    <row r="465" spans="1:34" x14ac:dyDescent="0.45">
      <c r="A465" s="33">
        <v>333</v>
      </c>
      <c r="B465" s="34">
        <f t="shared" si="202"/>
        <v>56401</v>
      </c>
      <c r="C465" s="258" t="e">
        <f t="shared" si="182"/>
        <v>#NUM!</v>
      </c>
      <c r="D465" s="259" t="e">
        <f t="shared" si="183"/>
        <v>#NUM!</v>
      </c>
      <c r="E465" s="260" t="e">
        <f t="shared" si="184"/>
        <v>#NUM!</v>
      </c>
      <c r="F465" s="261" t="e">
        <f t="shared" si="185"/>
        <v>#NUM!</v>
      </c>
      <c r="H465" s="33">
        <v>333</v>
      </c>
      <c r="I465" s="34">
        <f t="shared" si="203"/>
        <v>56401</v>
      </c>
      <c r="J465" s="258" t="e">
        <f t="shared" si="186"/>
        <v>#NUM!</v>
      </c>
      <c r="K465" s="259" t="e">
        <f t="shared" si="187"/>
        <v>#NUM!</v>
      </c>
      <c r="L465" s="269" t="e">
        <f t="shared" si="188"/>
        <v>#NUM!</v>
      </c>
      <c r="M465" s="261" t="e">
        <f t="shared" si="189"/>
        <v>#NUM!</v>
      </c>
      <c r="N465" s="9"/>
      <c r="O465" s="33">
        <v>333</v>
      </c>
      <c r="P465" s="34">
        <f t="shared" si="204"/>
        <v>56401</v>
      </c>
      <c r="Q465" s="258" t="e">
        <f t="shared" si="190"/>
        <v>#NUM!</v>
      </c>
      <c r="R465" s="259" t="e">
        <f t="shared" si="191"/>
        <v>#NUM!</v>
      </c>
      <c r="S465" s="269" t="e">
        <f t="shared" si="192"/>
        <v>#NUM!</v>
      </c>
      <c r="T465" s="261" t="e">
        <f t="shared" si="193"/>
        <v>#NUM!</v>
      </c>
      <c r="V465" s="33">
        <v>333</v>
      </c>
      <c r="W465" s="34">
        <v>55458</v>
      </c>
      <c r="X465" s="258" t="e">
        <f t="shared" si="194"/>
        <v>#NUM!</v>
      </c>
      <c r="Y465" s="259" t="e">
        <f t="shared" si="195"/>
        <v>#NUM!</v>
      </c>
      <c r="Z465" s="269" t="e">
        <f t="shared" si="196"/>
        <v>#NUM!</v>
      </c>
      <c r="AA465" s="261" t="e">
        <f t="shared" si="197"/>
        <v>#NUM!</v>
      </c>
      <c r="AC465" s="33">
        <v>333</v>
      </c>
      <c r="AD465" s="34">
        <f t="shared" si="205"/>
        <v>56401</v>
      </c>
      <c r="AE465" s="141" t="e">
        <f t="shared" si="198"/>
        <v>#VALUE!</v>
      </c>
      <c r="AF465" s="259" t="e">
        <f t="shared" si="199"/>
        <v>#VALUE!</v>
      </c>
      <c r="AG465" s="274" t="e">
        <f t="shared" si="200"/>
        <v>#VALUE!</v>
      </c>
      <c r="AH465" s="275" t="e">
        <f t="shared" si="201"/>
        <v>#VALUE!</v>
      </c>
    </row>
    <row r="466" spans="1:34" x14ac:dyDescent="0.45">
      <c r="A466" s="33">
        <v>334</v>
      </c>
      <c r="B466" s="34">
        <f t="shared" si="202"/>
        <v>56431</v>
      </c>
      <c r="C466" s="258" t="e">
        <f t="shared" si="182"/>
        <v>#NUM!</v>
      </c>
      <c r="D466" s="259" t="e">
        <f t="shared" si="183"/>
        <v>#NUM!</v>
      </c>
      <c r="E466" s="260" t="e">
        <f t="shared" si="184"/>
        <v>#NUM!</v>
      </c>
      <c r="F466" s="261" t="e">
        <f t="shared" si="185"/>
        <v>#NUM!</v>
      </c>
      <c r="H466" s="33">
        <v>334</v>
      </c>
      <c r="I466" s="34">
        <f t="shared" si="203"/>
        <v>56431</v>
      </c>
      <c r="J466" s="258" t="e">
        <f t="shared" si="186"/>
        <v>#NUM!</v>
      </c>
      <c r="K466" s="259" t="e">
        <f t="shared" si="187"/>
        <v>#NUM!</v>
      </c>
      <c r="L466" s="269" t="e">
        <f t="shared" si="188"/>
        <v>#NUM!</v>
      </c>
      <c r="M466" s="261" t="e">
        <f t="shared" si="189"/>
        <v>#NUM!</v>
      </c>
      <c r="N466" s="9"/>
      <c r="O466" s="33">
        <v>334</v>
      </c>
      <c r="P466" s="34">
        <f t="shared" si="204"/>
        <v>56431</v>
      </c>
      <c r="Q466" s="258" t="e">
        <f t="shared" si="190"/>
        <v>#NUM!</v>
      </c>
      <c r="R466" s="259" t="e">
        <f t="shared" si="191"/>
        <v>#NUM!</v>
      </c>
      <c r="S466" s="269" t="e">
        <f t="shared" si="192"/>
        <v>#NUM!</v>
      </c>
      <c r="T466" s="261" t="e">
        <f t="shared" si="193"/>
        <v>#NUM!</v>
      </c>
      <c r="V466" s="33">
        <v>334</v>
      </c>
      <c r="W466" s="34">
        <v>55488</v>
      </c>
      <c r="X466" s="258" t="e">
        <f t="shared" si="194"/>
        <v>#NUM!</v>
      </c>
      <c r="Y466" s="259" t="e">
        <f t="shared" si="195"/>
        <v>#NUM!</v>
      </c>
      <c r="Z466" s="269" t="e">
        <f t="shared" si="196"/>
        <v>#NUM!</v>
      </c>
      <c r="AA466" s="261" t="e">
        <f t="shared" si="197"/>
        <v>#NUM!</v>
      </c>
      <c r="AC466" s="33">
        <v>334</v>
      </c>
      <c r="AD466" s="34">
        <f t="shared" si="205"/>
        <v>56431</v>
      </c>
      <c r="AE466" s="141" t="e">
        <f t="shared" si="198"/>
        <v>#VALUE!</v>
      </c>
      <c r="AF466" s="259" t="e">
        <f t="shared" si="199"/>
        <v>#VALUE!</v>
      </c>
      <c r="AG466" s="274" t="e">
        <f t="shared" si="200"/>
        <v>#VALUE!</v>
      </c>
      <c r="AH466" s="275" t="e">
        <f t="shared" si="201"/>
        <v>#VALUE!</v>
      </c>
    </row>
    <row r="467" spans="1:34" x14ac:dyDescent="0.45">
      <c r="A467" s="33">
        <v>335</v>
      </c>
      <c r="B467" s="34">
        <f t="shared" si="202"/>
        <v>56462</v>
      </c>
      <c r="C467" s="258" t="e">
        <f t="shared" si="182"/>
        <v>#NUM!</v>
      </c>
      <c r="D467" s="259" t="e">
        <f t="shared" si="183"/>
        <v>#NUM!</v>
      </c>
      <c r="E467" s="260" t="e">
        <f t="shared" si="184"/>
        <v>#NUM!</v>
      </c>
      <c r="F467" s="261" t="e">
        <f t="shared" si="185"/>
        <v>#NUM!</v>
      </c>
      <c r="H467" s="33">
        <v>335</v>
      </c>
      <c r="I467" s="34">
        <f t="shared" si="203"/>
        <v>56462</v>
      </c>
      <c r="J467" s="258" t="e">
        <f t="shared" si="186"/>
        <v>#NUM!</v>
      </c>
      <c r="K467" s="259" t="e">
        <f t="shared" si="187"/>
        <v>#NUM!</v>
      </c>
      <c r="L467" s="269" t="e">
        <f t="shared" si="188"/>
        <v>#NUM!</v>
      </c>
      <c r="M467" s="261" t="e">
        <f t="shared" si="189"/>
        <v>#NUM!</v>
      </c>
      <c r="N467" s="9"/>
      <c r="O467" s="33">
        <v>335</v>
      </c>
      <c r="P467" s="34">
        <f t="shared" si="204"/>
        <v>56462</v>
      </c>
      <c r="Q467" s="258" t="e">
        <f t="shared" si="190"/>
        <v>#NUM!</v>
      </c>
      <c r="R467" s="259" t="e">
        <f t="shared" si="191"/>
        <v>#NUM!</v>
      </c>
      <c r="S467" s="269" t="e">
        <f t="shared" si="192"/>
        <v>#NUM!</v>
      </c>
      <c r="T467" s="261" t="e">
        <f t="shared" si="193"/>
        <v>#NUM!</v>
      </c>
      <c r="V467" s="33">
        <v>335</v>
      </c>
      <c r="W467" s="34">
        <v>55519</v>
      </c>
      <c r="X467" s="258" t="e">
        <f t="shared" si="194"/>
        <v>#NUM!</v>
      </c>
      <c r="Y467" s="259" t="e">
        <f t="shared" si="195"/>
        <v>#NUM!</v>
      </c>
      <c r="Z467" s="269" t="e">
        <f t="shared" si="196"/>
        <v>#NUM!</v>
      </c>
      <c r="AA467" s="261" t="e">
        <f t="shared" si="197"/>
        <v>#NUM!</v>
      </c>
      <c r="AC467" s="33">
        <v>335</v>
      </c>
      <c r="AD467" s="34">
        <f t="shared" si="205"/>
        <v>56462</v>
      </c>
      <c r="AE467" s="141" t="e">
        <f t="shared" si="198"/>
        <v>#VALUE!</v>
      </c>
      <c r="AF467" s="259" t="e">
        <f t="shared" si="199"/>
        <v>#VALUE!</v>
      </c>
      <c r="AG467" s="274" t="e">
        <f t="shared" si="200"/>
        <v>#VALUE!</v>
      </c>
      <c r="AH467" s="275" t="e">
        <f t="shared" si="201"/>
        <v>#VALUE!</v>
      </c>
    </row>
    <row r="468" spans="1:34" ht="14.65" thickBot="1" x14ac:dyDescent="0.5">
      <c r="A468" s="40">
        <v>336</v>
      </c>
      <c r="B468" s="267">
        <f t="shared" si="202"/>
        <v>56493</v>
      </c>
      <c r="C468" s="262" t="e">
        <f t="shared" si="182"/>
        <v>#NUM!</v>
      </c>
      <c r="D468" s="263" t="e">
        <f t="shared" si="183"/>
        <v>#NUM!</v>
      </c>
      <c r="E468" s="264" t="e">
        <f t="shared" si="184"/>
        <v>#NUM!</v>
      </c>
      <c r="F468" s="265" t="e">
        <f t="shared" si="185"/>
        <v>#NUM!</v>
      </c>
      <c r="H468" s="40">
        <v>336</v>
      </c>
      <c r="I468" s="41">
        <f t="shared" si="203"/>
        <v>56493</v>
      </c>
      <c r="J468" s="262" t="e">
        <f t="shared" si="186"/>
        <v>#NUM!</v>
      </c>
      <c r="K468" s="263" t="e">
        <f t="shared" si="187"/>
        <v>#NUM!</v>
      </c>
      <c r="L468" s="270" t="e">
        <f t="shared" si="188"/>
        <v>#NUM!</v>
      </c>
      <c r="M468" s="265" t="e">
        <f t="shared" si="189"/>
        <v>#NUM!</v>
      </c>
      <c r="N468" s="9"/>
      <c r="O468" s="40">
        <v>336</v>
      </c>
      <c r="P468" s="41">
        <f t="shared" si="204"/>
        <v>56493</v>
      </c>
      <c r="Q468" s="262" t="e">
        <f t="shared" si="190"/>
        <v>#NUM!</v>
      </c>
      <c r="R468" s="263" t="e">
        <f t="shared" si="191"/>
        <v>#NUM!</v>
      </c>
      <c r="S468" s="270" t="e">
        <f t="shared" si="192"/>
        <v>#NUM!</v>
      </c>
      <c r="T468" s="265" t="e">
        <f t="shared" si="193"/>
        <v>#NUM!</v>
      </c>
      <c r="V468" s="40">
        <v>336</v>
      </c>
      <c r="W468" s="41">
        <v>55550</v>
      </c>
      <c r="X468" s="262" t="e">
        <f t="shared" si="194"/>
        <v>#NUM!</v>
      </c>
      <c r="Y468" s="263" t="e">
        <f t="shared" si="195"/>
        <v>#NUM!</v>
      </c>
      <c r="Z468" s="270" t="e">
        <f t="shared" si="196"/>
        <v>#NUM!</v>
      </c>
      <c r="AA468" s="265" t="e">
        <f t="shared" si="197"/>
        <v>#NUM!</v>
      </c>
      <c r="AC468" s="40">
        <v>336</v>
      </c>
      <c r="AD468" s="41">
        <f t="shared" si="205"/>
        <v>56493</v>
      </c>
      <c r="AE468" s="145" t="e">
        <f t="shared" si="198"/>
        <v>#VALUE!</v>
      </c>
      <c r="AF468" s="263" t="e">
        <f t="shared" si="199"/>
        <v>#VALUE!</v>
      </c>
      <c r="AG468" s="276" t="e">
        <f t="shared" si="200"/>
        <v>#VALUE!</v>
      </c>
      <c r="AH468" s="277" t="e">
        <f t="shared" si="201"/>
        <v>#VALUE!</v>
      </c>
    </row>
    <row r="469" spans="1:34" x14ac:dyDescent="0.45">
      <c r="A469" s="26">
        <v>337</v>
      </c>
      <c r="B469" s="52">
        <f t="shared" si="202"/>
        <v>56523</v>
      </c>
      <c r="C469" s="254" t="e">
        <f t="shared" si="182"/>
        <v>#NUM!</v>
      </c>
      <c r="D469" s="255" t="e">
        <f t="shared" si="183"/>
        <v>#NUM!</v>
      </c>
      <c r="E469" s="256" t="e">
        <f t="shared" si="184"/>
        <v>#NUM!</v>
      </c>
      <c r="F469" s="257" t="e">
        <f t="shared" si="185"/>
        <v>#NUM!</v>
      </c>
      <c r="H469" s="26">
        <v>337</v>
      </c>
      <c r="I469" s="27">
        <f t="shared" si="203"/>
        <v>56523</v>
      </c>
      <c r="J469" s="254" t="e">
        <f t="shared" si="186"/>
        <v>#NUM!</v>
      </c>
      <c r="K469" s="255" t="e">
        <f t="shared" si="187"/>
        <v>#NUM!</v>
      </c>
      <c r="L469" s="268" t="e">
        <f t="shared" si="188"/>
        <v>#NUM!</v>
      </c>
      <c r="M469" s="257" t="e">
        <f t="shared" si="189"/>
        <v>#NUM!</v>
      </c>
      <c r="N469" s="9"/>
      <c r="O469" s="26">
        <v>337</v>
      </c>
      <c r="P469" s="27">
        <f t="shared" si="204"/>
        <v>56523</v>
      </c>
      <c r="Q469" s="254" t="e">
        <f t="shared" si="190"/>
        <v>#NUM!</v>
      </c>
      <c r="R469" s="255" t="e">
        <f t="shared" si="191"/>
        <v>#NUM!</v>
      </c>
      <c r="S469" s="268" t="e">
        <f t="shared" si="192"/>
        <v>#NUM!</v>
      </c>
      <c r="T469" s="257" t="e">
        <f t="shared" si="193"/>
        <v>#NUM!</v>
      </c>
      <c r="V469" s="26">
        <v>337</v>
      </c>
      <c r="W469" s="27">
        <v>55579</v>
      </c>
      <c r="X469" s="254" t="e">
        <f t="shared" si="194"/>
        <v>#NUM!</v>
      </c>
      <c r="Y469" s="255" t="e">
        <f t="shared" si="195"/>
        <v>#NUM!</v>
      </c>
      <c r="Z469" s="268" t="e">
        <f t="shared" si="196"/>
        <v>#NUM!</v>
      </c>
      <c r="AA469" s="257" t="e">
        <f t="shared" si="197"/>
        <v>#NUM!</v>
      </c>
      <c r="AC469" s="26">
        <v>337</v>
      </c>
      <c r="AD469" s="27">
        <f t="shared" si="205"/>
        <v>56523</v>
      </c>
      <c r="AE469" s="137" t="e">
        <f t="shared" si="198"/>
        <v>#VALUE!</v>
      </c>
      <c r="AF469" s="255" t="e">
        <f t="shared" si="199"/>
        <v>#VALUE!</v>
      </c>
      <c r="AG469" s="272" t="e">
        <f t="shared" si="200"/>
        <v>#VALUE!</v>
      </c>
      <c r="AH469" s="273" t="e">
        <f t="shared" si="201"/>
        <v>#VALUE!</v>
      </c>
    </row>
    <row r="470" spans="1:34" x14ac:dyDescent="0.45">
      <c r="A470" s="33">
        <v>338</v>
      </c>
      <c r="B470" s="34">
        <f t="shared" si="202"/>
        <v>56554</v>
      </c>
      <c r="C470" s="258" t="e">
        <f t="shared" si="182"/>
        <v>#NUM!</v>
      </c>
      <c r="D470" s="259" t="e">
        <f t="shared" si="183"/>
        <v>#NUM!</v>
      </c>
      <c r="E470" s="260" t="e">
        <f t="shared" si="184"/>
        <v>#NUM!</v>
      </c>
      <c r="F470" s="261" t="e">
        <f t="shared" si="185"/>
        <v>#NUM!</v>
      </c>
      <c r="H470" s="33">
        <v>338</v>
      </c>
      <c r="I470" s="34">
        <f t="shared" si="203"/>
        <v>56554</v>
      </c>
      <c r="J470" s="258" t="e">
        <f t="shared" si="186"/>
        <v>#NUM!</v>
      </c>
      <c r="K470" s="259" t="e">
        <f t="shared" si="187"/>
        <v>#NUM!</v>
      </c>
      <c r="L470" s="269" t="e">
        <f t="shared" si="188"/>
        <v>#NUM!</v>
      </c>
      <c r="M470" s="261" t="e">
        <f t="shared" si="189"/>
        <v>#NUM!</v>
      </c>
      <c r="N470" s="9"/>
      <c r="O470" s="33">
        <v>338</v>
      </c>
      <c r="P470" s="34">
        <f t="shared" si="204"/>
        <v>56554</v>
      </c>
      <c r="Q470" s="258" t="e">
        <f t="shared" si="190"/>
        <v>#NUM!</v>
      </c>
      <c r="R470" s="259" t="e">
        <f t="shared" si="191"/>
        <v>#NUM!</v>
      </c>
      <c r="S470" s="269" t="e">
        <f t="shared" si="192"/>
        <v>#NUM!</v>
      </c>
      <c r="T470" s="261" t="e">
        <f t="shared" si="193"/>
        <v>#NUM!</v>
      </c>
      <c r="V470" s="33">
        <v>338</v>
      </c>
      <c r="W470" s="34">
        <v>55610</v>
      </c>
      <c r="X470" s="258" t="e">
        <f t="shared" si="194"/>
        <v>#NUM!</v>
      </c>
      <c r="Y470" s="259" t="e">
        <f t="shared" si="195"/>
        <v>#NUM!</v>
      </c>
      <c r="Z470" s="269" t="e">
        <f t="shared" si="196"/>
        <v>#NUM!</v>
      </c>
      <c r="AA470" s="261" t="e">
        <f t="shared" si="197"/>
        <v>#NUM!</v>
      </c>
      <c r="AC470" s="33">
        <v>338</v>
      </c>
      <c r="AD470" s="34">
        <f t="shared" si="205"/>
        <v>56554</v>
      </c>
      <c r="AE470" s="141" t="e">
        <f t="shared" si="198"/>
        <v>#VALUE!</v>
      </c>
      <c r="AF470" s="259" t="e">
        <f t="shared" si="199"/>
        <v>#VALUE!</v>
      </c>
      <c r="AG470" s="274" t="e">
        <f t="shared" si="200"/>
        <v>#VALUE!</v>
      </c>
      <c r="AH470" s="275" t="e">
        <f t="shared" si="201"/>
        <v>#VALUE!</v>
      </c>
    </row>
    <row r="471" spans="1:34" x14ac:dyDescent="0.45">
      <c r="A471" s="33">
        <v>339</v>
      </c>
      <c r="B471" s="34">
        <f t="shared" si="202"/>
        <v>56584</v>
      </c>
      <c r="C471" s="258" t="e">
        <f t="shared" si="182"/>
        <v>#NUM!</v>
      </c>
      <c r="D471" s="259" t="e">
        <f t="shared" si="183"/>
        <v>#NUM!</v>
      </c>
      <c r="E471" s="260" t="e">
        <f t="shared" si="184"/>
        <v>#NUM!</v>
      </c>
      <c r="F471" s="261" t="e">
        <f t="shared" si="185"/>
        <v>#NUM!</v>
      </c>
      <c r="H471" s="33">
        <v>339</v>
      </c>
      <c r="I471" s="34">
        <f t="shared" si="203"/>
        <v>56584</v>
      </c>
      <c r="J471" s="258" t="e">
        <f t="shared" si="186"/>
        <v>#NUM!</v>
      </c>
      <c r="K471" s="259" t="e">
        <f t="shared" si="187"/>
        <v>#NUM!</v>
      </c>
      <c r="L471" s="269" t="e">
        <f t="shared" si="188"/>
        <v>#NUM!</v>
      </c>
      <c r="M471" s="261" t="e">
        <f t="shared" si="189"/>
        <v>#NUM!</v>
      </c>
      <c r="N471" s="9"/>
      <c r="O471" s="33">
        <v>339</v>
      </c>
      <c r="P471" s="34">
        <f t="shared" si="204"/>
        <v>56584</v>
      </c>
      <c r="Q471" s="258" t="e">
        <f t="shared" si="190"/>
        <v>#NUM!</v>
      </c>
      <c r="R471" s="259" t="e">
        <f t="shared" si="191"/>
        <v>#NUM!</v>
      </c>
      <c r="S471" s="269" t="e">
        <f t="shared" si="192"/>
        <v>#NUM!</v>
      </c>
      <c r="T471" s="261" t="e">
        <f t="shared" si="193"/>
        <v>#NUM!</v>
      </c>
      <c r="V471" s="33">
        <v>339</v>
      </c>
      <c r="W471" s="34">
        <v>55640</v>
      </c>
      <c r="X471" s="258" t="e">
        <f t="shared" si="194"/>
        <v>#NUM!</v>
      </c>
      <c r="Y471" s="259" t="e">
        <f t="shared" si="195"/>
        <v>#NUM!</v>
      </c>
      <c r="Z471" s="269" t="e">
        <f t="shared" si="196"/>
        <v>#NUM!</v>
      </c>
      <c r="AA471" s="261" t="e">
        <f t="shared" si="197"/>
        <v>#NUM!</v>
      </c>
      <c r="AC471" s="33">
        <v>339</v>
      </c>
      <c r="AD471" s="34">
        <f t="shared" si="205"/>
        <v>56584</v>
      </c>
      <c r="AE471" s="141" t="e">
        <f t="shared" si="198"/>
        <v>#VALUE!</v>
      </c>
      <c r="AF471" s="259" t="e">
        <f t="shared" si="199"/>
        <v>#VALUE!</v>
      </c>
      <c r="AG471" s="274" t="e">
        <f t="shared" si="200"/>
        <v>#VALUE!</v>
      </c>
      <c r="AH471" s="275" t="e">
        <f t="shared" si="201"/>
        <v>#VALUE!</v>
      </c>
    </row>
    <row r="472" spans="1:34" x14ac:dyDescent="0.45">
      <c r="A472" s="33">
        <v>340</v>
      </c>
      <c r="B472" s="34">
        <f t="shared" si="202"/>
        <v>56615</v>
      </c>
      <c r="C472" s="258" t="e">
        <f t="shared" si="182"/>
        <v>#NUM!</v>
      </c>
      <c r="D472" s="259" t="e">
        <f t="shared" si="183"/>
        <v>#NUM!</v>
      </c>
      <c r="E472" s="260" t="e">
        <f t="shared" si="184"/>
        <v>#NUM!</v>
      </c>
      <c r="F472" s="261" t="e">
        <f t="shared" si="185"/>
        <v>#NUM!</v>
      </c>
      <c r="H472" s="33">
        <v>340</v>
      </c>
      <c r="I472" s="34">
        <f t="shared" si="203"/>
        <v>56615</v>
      </c>
      <c r="J472" s="258" t="e">
        <f t="shared" si="186"/>
        <v>#NUM!</v>
      </c>
      <c r="K472" s="259" t="e">
        <f t="shared" si="187"/>
        <v>#NUM!</v>
      </c>
      <c r="L472" s="269" t="e">
        <f t="shared" si="188"/>
        <v>#NUM!</v>
      </c>
      <c r="M472" s="261" t="e">
        <f t="shared" si="189"/>
        <v>#NUM!</v>
      </c>
      <c r="N472" s="9"/>
      <c r="O472" s="33">
        <v>340</v>
      </c>
      <c r="P472" s="34">
        <f t="shared" si="204"/>
        <v>56615</v>
      </c>
      <c r="Q472" s="258" t="e">
        <f t="shared" si="190"/>
        <v>#NUM!</v>
      </c>
      <c r="R472" s="259" t="e">
        <f t="shared" si="191"/>
        <v>#NUM!</v>
      </c>
      <c r="S472" s="269" t="e">
        <f t="shared" si="192"/>
        <v>#NUM!</v>
      </c>
      <c r="T472" s="261" t="e">
        <f t="shared" si="193"/>
        <v>#NUM!</v>
      </c>
      <c r="V472" s="33">
        <v>340</v>
      </c>
      <c r="W472" s="34">
        <v>55671</v>
      </c>
      <c r="X472" s="258" t="e">
        <f t="shared" si="194"/>
        <v>#NUM!</v>
      </c>
      <c r="Y472" s="259" t="e">
        <f t="shared" si="195"/>
        <v>#NUM!</v>
      </c>
      <c r="Z472" s="269" t="e">
        <f t="shared" si="196"/>
        <v>#NUM!</v>
      </c>
      <c r="AA472" s="261" t="e">
        <f t="shared" si="197"/>
        <v>#NUM!</v>
      </c>
      <c r="AC472" s="33">
        <v>340</v>
      </c>
      <c r="AD472" s="34">
        <f t="shared" si="205"/>
        <v>56615</v>
      </c>
      <c r="AE472" s="141" t="e">
        <f t="shared" si="198"/>
        <v>#VALUE!</v>
      </c>
      <c r="AF472" s="259" t="e">
        <f t="shared" si="199"/>
        <v>#VALUE!</v>
      </c>
      <c r="AG472" s="274" t="e">
        <f t="shared" si="200"/>
        <v>#VALUE!</v>
      </c>
      <c r="AH472" s="275" t="e">
        <f t="shared" si="201"/>
        <v>#VALUE!</v>
      </c>
    </row>
    <row r="473" spans="1:34" x14ac:dyDescent="0.45">
      <c r="A473" s="33">
        <v>341</v>
      </c>
      <c r="B473" s="34">
        <f t="shared" si="202"/>
        <v>56646</v>
      </c>
      <c r="C473" s="258" t="e">
        <f t="shared" si="182"/>
        <v>#NUM!</v>
      </c>
      <c r="D473" s="259" t="e">
        <f t="shared" si="183"/>
        <v>#NUM!</v>
      </c>
      <c r="E473" s="260" t="e">
        <f t="shared" si="184"/>
        <v>#NUM!</v>
      </c>
      <c r="F473" s="261" t="e">
        <f t="shared" si="185"/>
        <v>#NUM!</v>
      </c>
      <c r="H473" s="33">
        <v>341</v>
      </c>
      <c r="I473" s="34">
        <f t="shared" si="203"/>
        <v>56646</v>
      </c>
      <c r="J473" s="258" t="e">
        <f t="shared" si="186"/>
        <v>#NUM!</v>
      </c>
      <c r="K473" s="259" t="e">
        <f t="shared" si="187"/>
        <v>#NUM!</v>
      </c>
      <c r="L473" s="269" t="e">
        <f t="shared" si="188"/>
        <v>#NUM!</v>
      </c>
      <c r="M473" s="261" t="e">
        <f t="shared" si="189"/>
        <v>#NUM!</v>
      </c>
      <c r="N473" s="9"/>
      <c r="O473" s="33">
        <v>341</v>
      </c>
      <c r="P473" s="34">
        <f t="shared" si="204"/>
        <v>56646</v>
      </c>
      <c r="Q473" s="258" t="e">
        <f t="shared" si="190"/>
        <v>#NUM!</v>
      </c>
      <c r="R473" s="259" t="e">
        <f t="shared" si="191"/>
        <v>#NUM!</v>
      </c>
      <c r="S473" s="269" t="e">
        <f t="shared" si="192"/>
        <v>#NUM!</v>
      </c>
      <c r="T473" s="261" t="e">
        <f t="shared" si="193"/>
        <v>#NUM!</v>
      </c>
      <c r="V473" s="33">
        <v>341</v>
      </c>
      <c r="W473" s="34">
        <v>55701</v>
      </c>
      <c r="X473" s="258" t="e">
        <f t="shared" si="194"/>
        <v>#NUM!</v>
      </c>
      <c r="Y473" s="259" t="e">
        <f t="shared" si="195"/>
        <v>#NUM!</v>
      </c>
      <c r="Z473" s="269" t="e">
        <f t="shared" si="196"/>
        <v>#NUM!</v>
      </c>
      <c r="AA473" s="261" t="e">
        <f t="shared" si="197"/>
        <v>#NUM!</v>
      </c>
      <c r="AC473" s="33">
        <v>341</v>
      </c>
      <c r="AD473" s="34">
        <f t="shared" si="205"/>
        <v>56646</v>
      </c>
      <c r="AE473" s="141" t="e">
        <f t="shared" si="198"/>
        <v>#VALUE!</v>
      </c>
      <c r="AF473" s="259" t="e">
        <f t="shared" si="199"/>
        <v>#VALUE!</v>
      </c>
      <c r="AG473" s="274" t="e">
        <f t="shared" si="200"/>
        <v>#VALUE!</v>
      </c>
      <c r="AH473" s="275" t="e">
        <f t="shared" si="201"/>
        <v>#VALUE!</v>
      </c>
    </row>
    <row r="474" spans="1:34" x14ac:dyDescent="0.45">
      <c r="A474" s="33">
        <v>342</v>
      </c>
      <c r="B474" s="34">
        <f t="shared" si="202"/>
        <v>56674</v>
      </c>
      <c r="C474" s="258" t="e">
        <f t="shared" si="182"/>
        <v>#NUM!</v>
      </c>
      <c r="D474" s="259" t="e">
        <f t="shared" si="183"/>
        <v>#NUM!</v>
      </c>
      <c r="E474" s="260" t="e">
        <f t="shared" si="184"/>
        <v>#NUM!</v>
      </c>
      <c r="F474" s="261" t="e">
        <f t="shared" si="185"/>
        <v>#NUM!</v>
      </c>
      <c r="H474" s="33">
        <v>342</v>
      </c>
      <c r="I474" s="34">
        <f t="shared" si="203"/>
        <v>56674</v>
      </c>
      <c r="J474" s="258" t="e">
        <f t="shared" si="186"/>
        <v>#NUM!</v>
      </c>
      <c r="K474" s="259" t="e">
        <f t="shared" si="187"/>
        <v>#NUM!</v>
      </c>
      <c r="L474" s="269" t="e">
        <f t="shared" si="188"/>
        <v>#NUM!</v>
      </c>
      <c r="M474" s="261" t="e">
        <f t="shared" si="189"/>
        <v>#NUM!</v>
      </c>
      <c r="N474" s="9"/>
      <c r="O474" s="33">
        <v>342</v>
      </c>
      <c r="P474" s="34">
        <f t="shared" si="204"/>
        <v>56674</v>
      </c>
      <c r="Q474" s="258" t="e">
        <f t="shared" si="190"/>
        <v>#NUM!</v>
      </c>
      <c r="R474" s="259" t="e">
        <f t="shared" si="191"/>
        <v>#NUM!</v>
      </c>
      <c r="S474" s="269" t="e">
        <f t="shared" si="192"/>
        <v>#NUM!</v>
      </c>
      <c r="T474" s="261" t="e">
        <f t="shared" si="193"/>
        <v>#NUM!</v>
      </c>
      <c r="V474" s="33">
        <v>342</v>
      </c>
      <c r="W474" s="34">
        <v>55732</v>
      </c>
      <c r="X474" s="258" t="e">
        <f t="shared" si="194"/>
        <v>#NUM!</v>
      </c>
      <c r="Y474" s="259" t="e">
        <f t="shared" si="195"/>
        <v>#NUM!</v>
      </c>
      <c r="Z474" s="269" t="e">
        <f t="shared" si="196"/>
        <v>#NUM!</v>
      </c>
      <c r="AA474" s="261" t="e">
        <f t="shared" si="197"/>
        <v>#NUM!</v>
      </c>
      <c r="AC474" s="33">
        <v>342</v>
      </c>
      <c r="AD474" s="34">
        <f t="shared" si="205"/>
        <v>56674</v>
      </c>
      <c r="AE474" s="141" t="e">
        <f t="shared" si="198"/>
        <v>#VALUE!</v>
      </c>
      <c r="AF474" s="259" t="e">
        <f t="shared" si="199"/>
        <v>#VALUE!</v>
      </c>
      <c r="AG474" s="274" t="e">
        <f t="shared" si="200"/>
        <v>#VALUE!</v>
      </c>
      <c r="AH474" s="275" t="e">
        <f t="shared" si="201"/>
        <v>#VALUE!</v>
      </c>
    </row>
    <row r="475" spans="1:34" x14ac:dyDescent="0.45">
      <c r="A475" s="33">
        <v>343</v>
      </c>
      <c r="B475" s="34">
        <f t="shared" si="202"/>
        <v>56705</v>
      </c>
      <c r="C475" s="258" t="e">
        <f t="shared" si="182"/>
        <v>#NUM!</v>
      </c>
      <c r="D475" s="259" t="e">
        <f t="shared" si="183"/>
        <v>#NUM!</v>
      </c>
      <c r="E475" s="260" t="e">
        <f t="shared" si="184"/>
        <v>#NUM!</v>
      </c>
      <c r="F475" s="261" t="e">
        <f t="shared" si="185"/>
        <v>#NUM!</v>
      </c>
      <c r="H475" s="33">
        <v>343</v>
      </c>
      <c r="I475" s="34">
        <f t="shared" si="203"/>
        <v>56705</v>
      </c>
      <c r="J475" s="258" t="e">
        <f t="shared" si="186"/>
        <v>#NUM!</v>
      </c>
      <c r="K475" s="259" t="e">
        <f t="shared" si="187"/>
        <v>#NUM!</v>
      </c>
      <c r="L475" s="269" t="e">
        <f t="shared" si="188"/>
        <v>#NUM!</v>
      </c>
      <c r="M475" s="261" t="e">
        <f t="shared" si="189"/>
        <v>#NUM!</v>
      </c>
      <c r="N475" s="9"/>
      <c r="O475" s="33">
        <v>343</v>
      </c>
      <c r="P475" s="34">
        <f t="shared" si="204"/>
        <v>56705</v>
      </c>
      <c r="Q475" s="258" t="e">
        <f t="shared" si="190"/>
        <v>#NUM!</v>
      </c>
      <c r="R475" s="259" t="e">
        <f t="shared" si="191"/>
        <v>#NUM!</v>
      </c>
      <c r="S475" s="269" t="e">
        <f t="shared" si="192"/>
        <v>#NUM!</v>
      </c>
      <c r="T475" s="261" t="e">
        <f t="shared" si="193"/>
        <v>#NUM!</v>
      </c>
      <c r="V475" s="33">
        <v>343</v>
      </c>
      <c r="W475" s="34">
        <v>55763</v>
      </c>
      <c r="X475" s="258" t="e">
        <f t="shared" si="194"/>
        <v>#NUM!</v>
      </c>
      <c r="Y475" s="259" t="e">
        <f t="shared" si="195"/>
        <v>#NUM!</v>
      </c>
      <c r="Z475" s="269" t="e">
        <f t="shared" si="196"/>
        <v>#NUM!</v>
      </c>
      <c r="AA475" s="261" t="e">
        <f t="shared" si="197"/>
        <v>#NUM!</v>
      </c>
      <c r="AC475" s="33">
        <v>343</v>
      </c>
      <c r="AD475" s="34">
        <f t="shared" si="205"/>
        <v>56705</v>
      </c>
      <c r="AE475" s="141" t="e">
        <f t="shared" si="198"/>
        <v>#VALUE!</v>
      </c>
      <c r="AF475" s="259" t="e">
        <f t="shared" si="199"/>
        <v>#VALUE!</v>
      </c>
      <c r="AG475" s="274" t="e">
        <f t="shared" si="200"/>
        <v>#VALUE!</v>
      </c>
      <c r="AH475" s="275" t="e">
        <f t="shared" si="201"/>
        <v>#VALUE!</v>
      </c>
    </row>
    <row r="476" spans="1:34" x14ac:dyDescent="0.45">
      <c r="A476" s="33">
        <v>344</v>
      </c>
      <c r="B476" s="34">
        <f t="shared" si="202"/>
        <v>56735</v>
      </c>
      <c r="C476" s="258" t="e">
        <f t="shared" si="182"/>
        <v>#NUM!</v>
      </c>
      <c r="D476" s="259" t="e">
        <f t="shared" si="183"/>
        <v>#NUM!</v>
      </c>
      <c r="E476" s="260" t="e">
        <f t="shared" si="184"/>
        <v>#NUM!</v>
      </c>
      <c r="F476" s="261" t="e">
        <f t="shared" si="185"/>
        <v>#NUM!</v>
      </c>
      <c r="H476" s="33">
        <v>344</v>
      </c>
      <c r="I476" s="34">
        <f t="shared" si="203"/>
        <v>56735</v>
      </c>
      <c r="J476" s="258" t="e">
        <f t="shared" si="186"/>
        <v>#NUM!</v>
      </c>
      <c r="K476" s="259" t="e">
        <f t="shared" si="187"/>
        <v>#NUM!</v>
      </c>
      <c r="L476" s="269" t="e">
        <f t="shared" si="188"/>
        <v>#NUM!</v>
      </c>
      <c r="M476" s="261" t="e">
        <f t="shared" si="189"/>
        <v>#NUM!</v>
      </c>
      <c r="N476" s="9"/>
      <c r="O476" s="33">
        <v>344</v>
      </c>
      <c r="P476" s="34">
        <f t="shared" si="204"/>
        <v>56735</v>
      </c>
      <c r="Q476" s="258" t="e">
        <f t="shared" si="190"/>
        <v>#NUM!</v>
      </c>
      <c r="R476" s="259" t="e">
        <f t="shared" si="191"/>
        <v>#NUM!</v>
      </c>
      <c r="S476" s="269" t="e">
        <f t="shared" si="192"/>
        <v>#NUM!</v>
      </c>
      <c r="T476" s="261" t="e">
        <f t="shared" si="193"/>
        <v>#NUM!</v>
      </c>
      <c r="V476" s="33">
        <v>344</v>
      </c>
      <c r="W476" s="34">
        <v>55793</v>
      </c>
      <c r="X476" s="258" t="e">
        <f t="shared" si="194"/>
        <v>#NUM!</v>
      </c>
      <c r="Y476" s="259" t="e">
        <f t="shared" si="195"/>
        <v>#NUM!</v>
      </c>
      <c r="Z476" s="269" t="e">
        <f t="shared" si="196"/>
        <v>#NUM!</v>
      </c>
      <c r="AA476" s="261" t="e">
        <f t="shared" si="197"/>
        <v>#NUM!</v>
      </c>
      <c r="AC476" s="33">
        <v>344</v>
      </c>
      <c r="AD476" s="34">
        <f t="shared" si="205"/>
        <v>56735</v>
      </c>
      <c r="AE476" s="141" t="e">
        <f t="shared" si="198"/>
        <v>#VALUE!</v>
      </c>
      <c r="AF476" s="259" t="e">
        <f t="shared" si="199"/>
        <v>#VALUE!</v>
      </c>
      <c r="AG476" s="274" t="e">
        <f t="shared" si="200"/>
        <v>#VALUE!</v>
      </c>
      <c r="AH476" s="275" t="e">
        <f t="shared" si="201"/>
        <v>#VALUE!</v>
      </c>
    </row>
    <row r="477" spans="1:34" x14ac:dyDescent="0.45">
      <c r="A477" s="33">
        <v>345</v>
      </c>
      <c r="B477" s="34">
        <f t="shared" si="202"/>
        <v>56766</v>
      </c>
      <c r="C477" s="258" t="e">
        <f t="shared" si="182"/>
        <v>#NUM!</v>
      </c>
      <c r="D477" s="259" t="e">
        <f t="shared" si="183"/>
        <v>#NUM!</v>
      </c>
      <c r="E477" s="260" t="e">
        <f t="shared" si="184"/>
        <v>#NUM!</v>
      </c>
      <c r="F477" s="261" t="e">
        <f t="shared" si="185"/>
        <v>#NUM!</v>
      </c>
      <c r="H477" s="33">
        <v>345</v>
      </c>
      <c r="I477" s="34">
        <f t="shared" si="203"/>
        <v>56766</v>
      </c>
      <c r="J477" s="258" t="e">
        <f t="shared" si="186"/>
        <v>#NUM!</v>
      </c>
      <c r="K477" s="259" t="e">
        <f t="shared" si="187"/>
        <v>#NUM!</v>
      </c>
      <c r="L477" s="269" t="e">
        <f t="shared" si="188"/>
        <v>#NUM!</v>
      </c>
      <c r="M477" s="261" t="e">
        <f t="shared" si="189"/>
        <v>#NUM!</v>
      </c>
      <c r="N477" s="9"/>
      <c r="O477" s="33">
        <v>345</v>
      </c>
      <c r="P477" s="34">
        <f t="shared" si="204"/>
        <v>56766</v>
      </c>
      <c r="Q477" s="258" t="e">
        <f t="shared" si="190"/>
        <v>#NUM!</v>
      </c>
      <c r="R477" s="259" t="e">
        <f t="shared" si="191"/>
        <v>#NUM!</v>
      </c>
      <c r="S477" s="269" t="e">
        <f t="shared" si="192"/>
        <v>#NUM!</v>
      </c>
      <c r="T477" s="261" t="e">
        <f t="shared" si="193"/>
        <v>#NUM!</v>
      </c>
      <c r="V477" s="33">
        <v>345</v>
      </c>
      <c r="W477" s="34">
        <v>55824</v>
      </c>
      <c r="X477" s="258" t="e">
        <f t="shared" si="194"/>
        <v>#NUM!</v>
      </c>
      <c r="Y477" s="259" t="e">
        <f t="shared" si="195"/>
        <v>#NUM!</v>
      </c>
      <c r="Z477" s="269" t="e">
        <f t="shared" si="196"/>
        <v>#NUM!</v>
      </c>
      <c r="AA477" s="261" t="e">
        <f t="shared" si="197"/>
        <v>#NUM!</v>
      </c>
      <c r="AC477" s="33">
        <v>345</v>
      </c>
      <c r="AD477" s="34">
        <f t="shared" si="205"/>
        <v>56766</v>
      </c>
      <c r="AE477" s="141" t="e">
        <f t="shared" si="198"/>
        <v>#VALUE!</v>
      </c>
      <c r="AF477" s="259" t="e">
        <f t="shared" si="199"/>
        <v>#VALUE!</v>
      </c>
      <c r="AG477" s="274" t="e">
        <f t="shared" si="200"/>
        <v>#VALUE!</v>
      </c>
      <c r="AH477" s="275" t="e">
        <f t="shared" si="201"/>
        <v>#VALUE!</v>
      </c>
    </row>
    <row r="478" spans="1:34" x14ac:dyDescent="0.45">
      <c r="A478" s="33">
        <v>346</v>
      </c>
      <c r="B478" s="34">
        <f t="shared" si="202"/>
        <v>56796</v>
      </c>
      <c r="C478" s="258" t="e">
        <f t="shared" si="182"/>
        <v>#NUM!</v>
      </c>
      <c r="D478" s="259" t="e">
        <f t="shared" si="183"/>
        <v>#NUM!</v>
      </c>
      <c r="E478" s="260" t="e">
        <f t="shared" si="184"/>
        <v>#NUM!</v>
      </c>
      <c r="F478" s="261" t="e">
        <f t="shared" si="185"/>
        <v>#NUM!</v>
      </c>
      <c r="H478" s="33">
        <v>346</v>
      </c>
      <c r="I478" s="34">
        <f t="shared" si="203"/>
        <v>56796</v>
      </c>
      <c r="J478" s="258" t="e">
        <f t="shared" si="186"/>
        <v>#NUM!</v>
      </c>
      <c r="K478" s="259" t="e">
        <f t="shared" si="187"/>
        <v>#NUM!</v>
      </c>
      <c r="L478" s="269" t="e">
        <f t="shared" si="188"/>
        <v>#NUM!</v>
      </c>
      <c r="M478" s="261" t="e">
        <f t="shared" si="189"/>
        <v>#NUM!</v>
      </c>
      <c r="N478" s="9"/>
      <c r="O478" s="33">
        <v>346</v>
      </c>
      <c r="P478" s="34">
        <f t="shared" si="204"/>
        <v>56796</v>
      </c>
      <c r="Q478" s="258" t="e">
        <f t="shared" si="190"/>
        <v>#NUM!</v>
      </c>
      <c r="R478" s="259" t="e">
        <f t="shared" si="191"/>
        <v>#NUM!</v>
      </c>
      <c r="S478" s="269" t="e">
        <f t="shared" si="192"/>
        <v>#NUM!</v>
      </c>
      <c r="T478" s="261" t="e">
        <f t="shared" si="193"/>
        <v>#NUM!</v>
      </c>
      <c r="V478" s="33">
        <v>346</v>
      </c>
      <c r="W478" s="34">
        <v>55854</v>
      </c>
      <c r="X478" s="258" t="e">
        <f t="shared" si="194"/>
        <v>#NUM!</v>
      </c>
      <c r="Y478" s="259" t="e">
        <f t="shared" si="195"/>
        <v>#NUM!</v>
      </c>
      <c r="Z478" s="269" t="e">
        <f t="shared" si="196"/>
        <v>#NUM!</v>
      </c>
      <c r="AA478" s="261" t="e">
        <f t="shared" si="197"/>
        <v>#NUM!</v>
      </c>
      <c r="AC478" s="33">
        <v>346</v>
      </c>
      <c r="AD478" s="34">
        <f t="shared" si="205"/>
        <v>56796</v>
      </c>
      <c r="AE478" s="141" t="e">
        <f t="shared" si="198"/>
        <v>#VALUE!</v>
      </c>
      <c r="AF478" s="259" t="e">
        <f t="shared" si="199"/>
        <v>#VALUE!</v>
      </c>
      <c r="AG478" s="274" t="e">
        <f t="shared" si="200"/>
        <v>#VALUE!</v>
      </c>
      <c r="AH478" s="275" t="e">
        <f t="shared" si="201"/>
        <v>#VALUE!</v>
      </c>
    </row>
    <row r="479" spans="1:34" x14ac:dyDescent="0.45">
      <c r="A479" s="33">
        <v>347</v>
      </c>
      <c r="B479" s="34">
        <f t="shared" si="202"/>
        <v>56827</v>
      </c>
      <c r="C479" s="258" t="e">
        <f t="shared" si="182"/>
        <v>#NUM!</v>
      </c>
      <c r="D479" s="259" t="e">
        <f t="shared" si="183"/>
        <v>#NUM!</v>
      </c>
      <c r="E479" s="260" t="e">
        <f t="shared" si="184"/>
        <v>#NUM!</v>
      </c>
      <c r="F479" s="261" t="e">
        <f t="shared" si="185"/>
        <v>#NUM!</v>
      </c>
      <c r="H479" s="33">
        <v>347</v>
      </c>
      <c r="I479" s="34">
        <f t="shared" si="203"/>
        <v>56827</v>
      </c>
      <c r="J479" s="258" t="e">
        <f t="shared" si="186"/>
        <v>#NUM!</v>
      </c>
      <c r="K479" s="259" t="e">
        <f t="shared" si="187"/>
        <v>#NUM!</v>
      </c>
      <c r="L479" s="269" t="e">
        <f t="shared" si="188"/>
        <v>#NUM!</v>
      </c>
      <c r="M479" s="261" t="e">
        <f t="shared" si="189"/>
        <v>#NUM!</v>
      </c>
      <c r="N479" s="9"/>
      <c r="O479" s="33">
        <v>347</v>
      </c>
      <c r="P479" s="34">
        <f t="shared" si="204"/>
        <v>56827</v>
      </c>
      <c r="Q479" s="258" t="e">
        <f t="shared" si="190"/>
        <v>#NUM!</v>
      </c>
      <c r="R479" s="259" t="e">
        <f t="shared" si="191"/>
        <v>#NUM!</v>
      </c>
      <c r="S479" s="269" t="e">
        <f t="shared" si="192"/>
        <v>#NUM!</v>
      </c>
      <c r="T479" s="261" t="e">
        <f t="shared" si="193"/>
        <v>#NUM!</v>
      </c>
      <c r="V479" s="33">
        <v>347</v>
      </c>
      <c r="W479" s="34">
        <v>55885</v>
      </c>
      <c r="X479" s="258" t="e">
        <f t="shared" si="194"/>
        <v>#NUM!</v>
      </c>
      <c r="Y479" s="259" t="e">
        <f t="shared" si="195"/>
        <v>#NUM!</v>
      </c>
      <c r="Z479" s="269" t="e">
        <f t="shared" si="196"/>
        <v>#NUM!</v>
      </c>
      <c r="AA479" s="261" t="e">
        <f t="shared" si="197"/>
        <v>#NUM!</v>
      </c>
      <c r="AC479" s="33">
        <v>347</v>
      </c>
      <c r="AD479" s="34">
        <f t="shared" si="205"/>
        <v>56827</v>
      </c>
      <c r="AE479" s="141" t="e">
        <f t="shared" si="198"/>
        <v>#VALUE!</v>
      </c>
      <c r="AF479" s="259" t="e">
        <f t="shared" si="199"/>
        <v>#VALUE!</v>
      </c>
      <c r="AG479" s="274" t="e">
        <f t="shared" si="200"/>
        <v>#VALUE!</v>
      </c>
      <c r="AH479" s="275" t="e">
        <f t="shared" si="201"/>
        <v>#VALUE!</v>
      </c>
    </row>
    <row r="480" spans="1:34" ht="14.65" thickBot="1" x14ac:dyDescent="0.5">
      <c r="A480" s="40">
        <v>348</v>
      </c>
      <c r="B480" s="267">
        <f t="shared" si="202"/>
        <v>56858</v>
      </c>
      <c r="C480" s="262" t="e">
        <f t="shared" si="182"/>
        <v>#NUM!</v>
      </c>
      <c r="D480" s="263" t="e">
        <f t="shared" si="183"/>
        <v>#NUM!</v>
      </c>
      <c r="E480" s="264" t="e">
        <f t="shared" si="184"/>
        <v>#NUM!</v>
      </c>
      <c r="F480" s="265" t="e">
        <f t="shared" si="185"/>
        <v>#NUM!</v>
      </c>
      <c r="H480" s="40">
        <v>348</v>
      </c>
      <c r="I480" s="41">
        <f t="shared" si="203"/>
        <v>56858</v>
      </c>
      <c r="J480" s="262" t="e">
        <f t="shared" si="186"/>
        <v>#NUM!</v>
      </c>
      <c r="K480" s="263" t="e">
        <f t="shared" si="187"/>
        <v>#NUM!</v>
      </c>
      <c r="L480" s="270" t="e">
        <f t="shared" si="188"/>
        <v>#NUM!</v>
      </c>
      <c r="M480" s="265" t="e">
        <f t="shared" si="189"/>
        <v>#NUM!</v>
      </c>
      <c r="N480" s="9"/>
      <c r="O480" s="40">
        <v>348</v>
      </c>
      <c r="P480" s="41">
        <f t="shared" si="204"/>
        <v>56858</v>
      </c>
      <c r="Q480" s="262" t="e">
        <f t="shared" si="190"/>
        <v>#NUM!</v>
      </c>
      <c r="R480" s="263" t="e">
        <f t="shared" si="191"/>
        <v>#NUM!</v>
      </c>
      <c r="S480" s="270" t="e">
        <f t="shared" si="192"/>
        <v>#NUM!</v>
      </c>
      <c r="T480" s="265" t="e">
        <f t="shared" si="193"/>
        <v>#NUM!</v>
      </c>
      <c r="V480" s="40">
        <v>348</v>
      </c>
      <c r="W480" s="41">
        <v>55916</v>
      </c>
      <c r="X480" s="262" t="e">
        <f t="shared" si="194"/>
        <v>#NUM!</v>
      </c>
      <c r="Y480" s="263" t="e">
        <f t="shared" si="195"/>
        <v>#NUM!</v>
      </c>
      <c r="Z480" s="270" t="e">
        <f t="shared" si="196"/>
        <v>#NUM!</v>
      </c>
      <c r="AA480" s="265" t="e">
        <f t="shared" si="197"/>
        <v>#NUM!</v>
      </c>
      <c r="AC480" s="40">
        <v>348</v>
      </c>
      <c r="AD480" s="41">
        <f t="shared" si="205"/>
        <v>56858</v>
      </c>
      <c r="AE480" s="145" t="e">
        <f t="shared" si="198"/>
        <v>#VALUE!</v>
      </c>
      <c r="AF480" s="263" t="e">
        <f t="shared" si="199"/>
        <v>#VALUE!</v>
      </c>
      <c r="AG480" s="276" t="e">
        <f t="shared" si="200"/>
        <v>#VALUE!</v>
      </c>
      <c r="AH480" s="277" t="e">
        <f t="shared" si="201"/>
        <v>#VALUE!</v>
      </c>
    </row>
    <row r="481" spans="1:34" x14ac:dyDescent="0.45">
      <c r="A481" s="26">
        <v>349</v>
      </c>
      <c r="B481" s="52">
        <f t="shared" si="202"/>
        <v>56888</v>
      </c>
      <c r="C481" s="254" t="e">
        <f t="shared" si="182"/>
        <v>#NUM!</v>
      </c>
      <c r="D481" s="255" t="e">
        <f t="shared" si="183"/>
        <v>#NUM!</v>
      </c>
      <c r="E481" s="256" t="e">
        <f t="shared" si="184"/>
        <v>#NUM!</v>
      </c>
      <c r="F481" s="257" t="e">
        <f t="shared" si="185"/>
        <v>#NUM!</v>
      </c>
      <c r="H481" s="26">
        <v>349</v>
      </c>
      <c r="I481" s="27">
        <f t="shared" si="203"/>
        <v>56888</v>
      </c>
      <c r="J481" s="254" t="e">
        <f t="shared" si="186"/>
        <v>#NUM!</v>
      </c>
      <c r="K481" s="255" t="e">
        <f t="shared" si="187"/>
        <v>#NUM!</v>
      </c>
      <c r="L481" s="268" t="e">
        <f t="shared" si="188"/>
        <v>#NUM!</v>
      </c>
      <c r="M481" s="257" t="e">
        <f t="shared" si="189"/>
        <v>#NUM!</v>
      </c>
      <c r="N481" s="9"/>
      <c r="O481" s="26">
        <v>349</v>
      </c>
      <c r="P481" s="27">
        <f t="shared" si="204"/>
        <v>56888</v>
      </c>
      <c r="Q481" s="254" t="e">
        <f t="shared" si="190"/>
        <v>#NUM!</v>
      </c>
      <c r="R481" s="255" t="e">
        <f t="shared" si="191"/>
        <v>#NUM!</v>
      </c>
      <c r="S481" s="268" t="e">
        <f t="shared" si="192"/>
        <v>#NUM!</v>
      </c>
      <c r="T481" s="257" t="e">
        <f t="shared" si="193"/>
        <v>#NUM!</v>
      </c>
      <c r="V481" s="26">
        <v>349</v>
      </c>
      <c r="W481" s="27">
        <v>55944</v>
      </c>
      <c r="X481" s="254" t="e">
        <f t="shared" si="194"/>
        <v>#NUM!</v>
      </c>
      <c r="Y481" s="255" t="e">
        <f t="shared" si="195"/>
        <v>#NUM!</v>
      </c>
      <c r="Z481" s="268" t="e">
        <f t="shared" si="196"/>
        <v>#NUM!</v>
      </c>
      <c r="AA481" s="257" t="e">
        <f t="shared" si="197"/>
        <v>#NUM!</v>
      </c>
      <c r="AC481" s="26">
        <v>349</v>
      </c>
      <c r="AD481" s="27">
        <f t="shared" si="205"/>
        <v>56888</v>
      </c>
      <c r="AE481" s="137" t="e">
        <f t="shared" si="198"/>
        <v>#VALUE!</v>
      </c>
      <c r="AF481" s="255" t="e">
        <f t="shared" si="199"/>
        <v>#VALUE!</v>
      </c>
      <c r="AG481" s="272" t="e">
        <f t="shared" si="200"/>
        <v>#VALUE!</v>
      </c>
      <c r="AH481" s="273" t="e">
        <f t="shared" si="201"/>
        <v>#VALUE!</v>
      </c>
    </row>
    <row r="482" spans="1:34" x14ac:dyDescent="0.45">
      <c r="A482" s="33">
        <v>350</v>
      </c>
      <c r="B482" s="34">
        <f t="shared" si="202"/>
        <v>56919</v>
      </c>
      <c r="C482" s="258" t="e">
        <f t="shared" si="182"/>
        <v>#NUM!</v>
      </c>
      <c r="D482" s="259" t="e">
        <f t="shared" si="183"/>
        <v>#NUM!</v>
      </c>
      <c r="E482" s="260" t="e">
        <f t="shared" si="184"/>
        <v>#NUM!</v>
      </c>
      <c r="F482" s="261" t="e">
        <f t="shared" si="185"/>
        <v>#NUM!</v>
      </c>
      <c r="H482" s="33">
        <v>350</v>
      </c>
      <c r="I482" s="34">
        <f t="shared" si="203"/>
        <v>56919</v>
      </c>
      <c r="J482" s="258" t="e">
        <f t="shared" si="186"/>
        <v>#NUM!</v>
      </c>
      <c r="K482" s="259" t="e">
        <f t="shared" si="187"/>
        <v>#NUM!</v>
      </c>
      <c r="L482" s="269" t="e">
        <f t="shared" si="188"/>
        <v>#NUM!</v>
      </c>
      <c r="M482" s="261" t="e">
        <f t="shared" si="189"/>
        <v>#NUM!</v>
      </c>
      <c r="N482" s="9"/>
      <c r="O482" s="33">
        <v>350</v>
      </c>
      <c r="P482" s="34">
        <f t="shared" si="204"/>
        <v>56919</v>
      </c>
      <c r="Q482" s="258" t="e">
        <f t="shared" si="190"/>
        <v>#NUM!</v>
      </c>
      <c r="R482" s="259" t="e">
        <f t="shared" si="191"/>
        <v>#NUM!</v>
      </c>
      <c r="S482" s="269" t="e">
        <f t="shared" si="192"/>
        <v>#NUM!</v>
      </c>
      <c r="T482" s="261" t="e">
        <f t="shared" si="193"/>
        <v>#NUM!</v>
      </c>
      <c r="V482" s="33">
        <v>350</v>
      </c>
      <c r="W482" s="34">
        <v>55975</v>
      </c>
      <c r="X482" s="258" t="e">
        <f t="shared" si="194"/>
        <v>#NUM!</v>
      </c>
      <c r="Y482" s="259" t="e">
        <f t="shared" si="195"/>
        <v>#NUM!</v>
      </c>
      <c r="Z482" s="269" t="e">
        <f t="shared" si="196"/>
        <v>#NUM!</v>
      </c>
      <c r="AA482" s="261" t="e">
        <f t="shared" si="197"/>
        <v>#NUM!</v>
      </c>
      <c r="AC482" s="33">
        <v>350</v>
      </c>
      <c r="AD482" s="34">
        <f t="shared" si="205"/>
        <v>56919</v>
      </c>
      <c r="AE482" s="141" t="e">
        <f t="shared" si="198"/>
        <v>#VALUE!</v>
      </c>
      <c r="AF482" s="259" t="e">
        <f t="shared" si="199"/>
        <v>#VALUE!</v>
      </c>
      <c r="AG482" s="274" t="e">
        <f t="shared" si="200"/>
        <v>#VALUE!</v>
      </c>
      <c r="AH482" s="275" t="e">
        <f t="shared" si="201"/>
        <v>#VALUE!</v>
      </c>
    </row>
    <row r="483" spans="1:34" x14ac:dyDescent="0.45">
      <c r="A483" s="33">
        <v>351</v>
      </c>
      <c r="B483" s="34">
        <f t="shared" si="202"/>
        <v>56949</v>
      </c>
      <c r="C483" s="258" t="e">
        <f t="shared" si="182"/>
        <v>#NUM!</v>
      </c>
      <c r="D483" s="259" t="e">
        <f t="shared" si="183"/>
        <v>#NUM!</v>
      </c>
      <c r="E483" s="260" t="e">
        <f t="shared" si="184"/>
        <v>#NUM!</v>
      </c>
      <c r="F483" s="261" t="e">
        <f t="shared" si="185"/>
        <v>#NUM!</v>
      </c>
      <c r="H483" s="33">
        <v>351</v>
      </c>
      <c r="I483" s="34">
        <f t="shared" si="203"/>
        <v>56949</v>
      </c>
      <c r="J483" s="258" t="e">
        <f t="shared" si="186"/>
        <v>#NUM!</v>
      </c>
      <c r="K483" s="259" t="e">
        <f t="shared" si="187"/>
        <v>#NUM!</v>
      </c>
      <c r="L483" s="269" t="e">
        <f t="shared" si="188"/>
        <v>#NUM!</v>
      </c>
      <c r="M483" s="261" t="e">
        <f t="shared" si="189"/>
        <v>#NUM!</v>
      </c>
      <c r="N483" s="9"/>
      <c r="O483" s="33">
        <v>351</v>
      </c>
      <c r="P483" s="34">
        <f t="shared" si="204"/>
        <v>56949</v>
      </c>
      <c r="Q483" s="258" t="e">
        <f t="shared" si="190"/>
        <v>#NUM!</v>
      </c>
      <c r="R483" s="259" t="e">
        <f t="shared" si="191"/>
        <v>#NUM!</v>
      </c>
      <c r="S483" s="269" t="e">
        <f t="shared" si="192"/>
        <v>#NUM!</v>
      </c>
      <c r="T483" s="261" t="e">
        <f t="shared" si="193"/>
        <v>#NUM!</v>
      </c>
      <c r="V483" s="33">
        <v>351</v>
      </c>
      <c r="W483" s="34">
        <v>56005</v>
      </c>
      <c r="X483" s="258" t="e">
        <f t="shared" si="194"/>
        <v>#NUM!</v>
      </c>
      <c r="Y483" s="259" t="e">
        <f t="shared" si="195"/>
        <v>#NUM!</v>
      </c>
      <c r="Z483" s="269" t="e">
        <f t="shared" si="196"/>
        <v>#NUM!</v>
      </c>
      <c r="AA483" s="261" t="e">
        <f t="shared" si="197"/>
        <v>#NUM!</v>
      </c>
      <c r="AC483" s="33">
        <v>351</v>
      </c>
      <c r="AD483" s="34">
        <f t="shared" si="205"/>
        <v>56949</v>
      </c>
      <c r="AE483" s="141" t="e">
        <f t="shared" si="198"/>
        <v>#VALUE!</v>
      </c>
      <c r="AF483" s="259" t="e">
        <f t="shared" si="199"/>
        <v>#VALUE!</v>
      </c>
      <c r="AG483" s="274" t="e">
        <f t="shared" si="200"/>
        <v>#VALUE!</v>
      </c>
      <c r="AH483" s="275" t="e">
        <f t="shared" si="201"/>
        <v>#VALUE!</v>
      </c>
    </row>
    <row r="484" spans="1:34" x14ac:dyDescent="0.45">
      <c r="A484" s="33">
        <v>352</v>
      </c>
      <c r="B484" s="34">
        <f t="shared" si="202"/>
        <v>56980</v>
      </c>
      <c r="C484" s="258" t="e">
        <f t="shared" si="182"/>
        <v>#NUM!</v>
      </c>
      <c r="D484" s="259" t="e">
        <f t="shared" si="183"/>
        <v>#NUM!</v>
      </c>
      <c r="E484" s="260" t="e">
        <f t="shared" si="184"/>
        <v>#NUM!</v>
      </c>
      <c r="F484" s="261" t="e">
        <f t="shared" si="185"/>
        <v>#NUM!</v>
      </c>
      <c r="H484" s="33">
        <v>352</v>
      </c>
      <c r="I484" s="34">
        <f t="shared" si="203"/>
        <v>56980</v>
      </c>
      <c r="J484" s="258" t="e">
        <f t="shared" si="186"/>
        <v>#NUM!</v>
      </c>
      <c r="K484" s="259" t="e">
        <f t="shared" si="187"/>
        <v>#NUM!</v>
      </c>
      <c r="L484" s="269" t="e">
        <f t="shared" si="188"/>
        <v>#NUM!</v>
      </c>
      <c r="M484" s="261" t="e">
        <f t="shared" si="189"/>
        <v>#NUM!</v>
      </c>
      <c r="N484" s="9"/>
      <c r="O484" s="33">
        <v>352</v>
      </c>
      <c r="P484" s="34">
        <f t="shared" si="204"/>
        <v>56980</v>
      </c>
      <c r="Q484" s="258" t="e">
        <f t="shared" si="190"/>
        <v>#NUM!</v>
      </c>
      <c r="R484" s="259" t="e">
        <f t="shared" si="191"/>
        <v>#NUM!</v>
      </c>
      <c r="S484" s="269" t="e">
        <f t="shared" si="192"/>
        <v>#NUM!</v>
      </c>
      <c r="T484" s="261" t="e">
        <f t="shared" si="193"/>
        <v>#NUM!</v>
      </c>
      <c r="V484" s="33">
        <v>352</v>
      </c>
      <c r="W484" s="34">
        <v>56036</v>
      </c>
      <c r="X484" s="258" t="e">
        <f t="shared" si="194"/>
        <v>#NUM!</v>
      </c>
      <c r="Y484" s="259" t="e">
        <f t="shared" si="195"/>
        <v>#NUM!</v>
      </c>
      <c r="Z484" s="269" t="e">
        <f t="shared" si="196"/>
        <v>#NUM!</v>
      </c>
      <c r="AA484" s="261" t="e">
        <f t="shared" si="197"/>
        <v>#NUM!</v>
      </c>
      <c r="AC484" s="33">
        <v>352</v>
      </c>
      <c r="AD484" s="34">
        <f t="shared" si="205"/>
        <v>56980</v>
      </c>
      <c r="AE484" s="141" t="e">
        <f t="shared" si="198"/>
        <v>#VALUE!</v>
      </c>
      <c r="AF484" s="259" t="e">
        <f t="shared" si="199"/>
        <v>#VALUE!</v>
      </c>
      <c r="AG484" s="274" t="e">
        <f t="shared" si="200"/>
        <v>#VALUE!</v>
      </c>
      <c r="AH484" s="275" t="e">
        <f t="shared" si="201"/>
        <v>#VALUE!</v>
      </c>
    </row>
    <row r="485" spans="1:34" x14ac:dyDescent="0.45">
      <c r="A485" s="33">
        <v>353</v>
      </c>
      <c r="B485" s="34">
        <f t="shared" si="202"/>
        <v>57011</v>
      </c>
      <c r="C485" s="258" t="e">
        <f t="shared" si="182"/>
        <v>#NUM!</v>
      </c>
      <c r="D485" s="259" t="e">
        <f t="shared" si="183"/>
        <v>#NUM!</v>
      </c>
      <c r="E485" s="260" t="e">
        <f t="shared" si="184"/>
        <v>#NUM!</v>
      </c>
      <c r="F485" s="261" t="e">
        <f t="shared" si="185"/>
        <v>#NUM!</v>
      </c>
      <c r="H485" s="33">
        <v>353</v>
      </c>
      <c r="I485" s="34">
        <f t="shared" si="203"/>
        <v>57011</v>
      </c>
      <c r="J485" s="258" t="e">
        <f t="shared" si="186"/>
        <v>#NUM!</v>
      </c>
      <c r="K485" s="259" t="e">
        <f t="shared" si="187"/>
        <v>#NUM!</v>
      </c>
      <c r="L485" s="269" t="e">
        <f t="shared" si="188"/>
        <v>#NUM!</v>
      </c>
      <c r="M485" s="261" t="e">
        <f t="shared" si="189"/>
        <v>#NUM!</v>
      </c>
      <c r="N485" s="9"/>
      <c r="O485" s="33">
        <v>353</v>
      </c>
      <c r="P485" s="34">
        <f t="shared" si="204"/>
        <v>57011</v>
      </c>
      <c r="Q485" s="258" t="e">
        <f t="shared" si="190"/>
        <v>#NUM!</v>
      </c>
      <c r="R485" s="259" t="e">
        <f t="shared" si="191"/>
        <v>#NUM!</v>
      </c>
      <c r="S485" s="269" t="e">
        <f t="shared" si="192"/>
        <v>#NUM!</v>
      </c>
      <c r="T485" s="261" t="e">
        <f t="shared" si="193"/>
        <v>#NUM!</v>
      </c>
      <c r="V485" s="33">
        <v>353</v>
      </c>
      <c r="W485" s="34">
        <v>56066</v>
      </c>
      <c r="X485" s="258" t="e">
        <f t="shared" si="194"/>
        <v>#NUM!</v>
      </c>
      <c r="Y485" s="259" t="e">
        <f t="shared" si="195"/>
        <v>#NUM!</v>
      </c>
      <c r="Z485" s="269" t="e">
        <f t="shared" si="196"/>
        <v>#NUM!</v>
      </c>
      <c r="AA485" s="261" t="e">
        <f t="shared" si="197"/>
        <v>#NUM!</v>
      </c>
      <c r="AC485" s="33">
        <v>353</v>
      </c>
      <c r="AD485" s="34">
        <f t="shared" si="205"/>
        <v>57011</v>
      </c>
      <c r="AE485" s="141" t="e">
        <f t="shared" si="198"/>
        <v>#VALUE!</v>
      </c>
      <c r="AF485" s="259" t="e">
        <f t="shared" si="199"/>
        <v>#VALUE!</v>
      </c>
      <c r="AG485" s="274" t="e">
        <f t="shared" si="200"/>
        <v>#VALUE!</v>
      </c>
      <c r="AH485" s="275" t="e">
        <f t="shared" si="201"/>
        <v>#VALUE!</v>
      </c>
    </row>
    <row r="486" spans="1:34" x14ac:dyDescent="0.45">
      <c r="A486" s="33">
        <v>354</v>
      </c>
      <c r="B486" s="34">
        <f t="shared" si="202"/>
        <v>57040</v>
      </c>
      <c r="C486" s="258" t="e">
        <f t="shared" si="182"/>
        <v>#NUM!</v>
      </c>
      <c r="D486" s="259" t="e">
        <f t="shared" si="183"/>
        <v>#NUM!</v>
      </c>
      <c r="E486" s="260" t="e">
        <f t="shared" si="184"/>
        <v>#NUM!</v>
      </c>
      <c r="F486" s="261" t="e">
        <f t="shared" si="185"/>
        <v>#NUM!</v>
      </c>
      <c r="H486" s="33">
        <v>354</v>
      </c>
      <c r="I486" s="34">
        <f t="shared" si="203"/>
        <v>57040</v>
      </c>
      <c r="J486" s="258" t="e">
        <f t="shared" si="186"/>
        <v>#NUM!</v>
      </c>
      <c r="K486" s="259" t="e">
        <f t="shared" si="187"/>
        <v>#NUM!</v>
      </c>
      <c r="L486" s="269" t="e">
        <f t="shared" si="188"/>
        <v>#NUM!</v>
      </c>
      <c r="M486" s="261" t="e">
        <f t="shared" si="189"/>
        <v>#NUM!</v>
      </c>
      <c r="N486" s="9"/>
      <c r="O486" s="33">
        <v>354</v>
      </c>
      <c r="P486" s="34">
        <f t="shared" si="204"/>
        <v>57040</v>
      </c>
      <c r="Q486" s="258" t="e">
        <f t="shared" si="190"/>
        <v>#NUM!</v>
      </c>
      <c r="R486" s="259" t="e">
        <f t="shared" si="191"/>
        <v>#NUM!</v>
      </c>
      <c r="S486" s="269" t="e">
        <f t="shared" si="192"/>
        <v>#NUM!</v>
      </c>
      <c r="T486" s="261" t="e">
        <f t="shared" si="193"/>
        <v>#NUM!</v>
      </c>
      <c r="V486" s="33">
        <v>354</v>
      </c>
      <c r="W486" s="34">
        <v>56097</v>
      </c>
      <c r="X486" s="258" t="e">
        <f t="shared" si="194"/>
        <v>#NUM!</v>
      </c>
      <c r="Y486" s="259" t="e">
        <f t="shared" si="195"/>
        <v>#NUM!</v>
      </c>
      <c r="Z486" s="269" t="e">
        <f t="shared" si="196"/>
        <v>#NUM!</v>
      </c>
      <c r="AA486" s="261" t="e">
        <f t="shared" si="197"/>
        <v>#NUM!</v>
      </c>
      <c r="AC486" s="33">
        <v>354</v>
      </c>
      <c r="AD486" s="34">
        <f t="shared" si="205"/>
        <v>57040</v>
      </c>
      <c r="AE486" s="141" t="e">
        <f t="shared" si="198"/>
        <v>#VALUE!</v>
      </c>
      <c r="AF486" s="259" t="e">
        <f t="shared" si="199"/>
        <v>#VALUE!</v>
      </c>
      <c r="AG486" s="274" t="e">
        <f t="shared" si="200"/>
        <v>#VALUE!</v>
      </c>
      <c r="AH486" s="275" t="e">
        <f t="shared" si="201"/>
        <v>#VALUE!</v>
      </c>
    </row>
    <row r="487" spans="1:34" x14ac:dyDescent="0.45">
      <c r="A487" s="33">
        <v>355</v>
      </c>
      <c r="B487" s="34">
        <f t="shared" si="202"/>
        <v>57071</v>
      </c>
      <c r="C487" s="258" t="e">
        <f t="shared" si="182"/>
        <v>#NUM!</v>
      </c>
      <c r="D487" s="259" t="e">
        <f t="shared" si="183"/>
        <v>#NUM!</v>
      </c>
      <c r="E487" s="260" t="e">
        <f t="shared" si="184"/>
        <v>#NUM!</v>
      </c>
      <c r="F487" s="261" t="e">
        <f t="shared" si="185"/>
        <v>#NUM!</v>
      </c>
      <c r="H487" s="33">
        <v>355</v>
      </c>
      <c r="I487" s="34">
        <f t="shared" si="203"/>
        <v>57071</v>
      </c>
      <c r="J487" s="258" t="e">
        <f t="shared" si="186"/>
        <v>#NUM!</v>
      </c>
      <c r="K487" s="259" t="e">
        <f t="shared" si="187"/>
        <v>#NUM!</v>
      </c>
      <c r="L487" s="269" t="e">
        <f t="shared" si="188"/>
        <v>#NUM!</v>
      </c>
      <c r="M487" s="261" t="e">
        <f t="shared" si="189"/>
        <v>#NUM!</v>
      </c>
      <c r="N487" s="9"/>
      <c r="O487" s="33">
        <v>355</v>
      </c>
      <c r="P487" s="34">
        <f t="shared" si="204"/>
        <v>57071</v>
      </c>
      <c r="Q487" s="258" t="e">
        <f t="shared" si="190"/>
        <v>#NUM!</v>
      </c>
      <c r="R487" s="259" t="e">
        <f t="shared" si="191"/>
        <v>#NUM!</v>
      </c>
      <c r="S487" s="269" t="e">
        <f t="shared" si="192"/>
        <v>#NUM!</v>
      </c>
      <c r="T487" s="261" t="e">
        <f t="shared" si="193"/>
        <v>#NUM!</v>
      </c>
      <c r="V487" s="33">
        <v>355</v>
      </c>
      <c r="W487" s="34">
        <v>56128</v>
      </c>
      <c r="X487" s="258" t="e">
        <f t="shared" si="194"/>
        <v>#NUM!</v>
      </c>
      <c r="Y487" s="259" t="e">
        <f t="shared" si="195"/>
        <v>#NUM!</v>
      </c>
      <c r="Z487" s="269" t="e">
        <f t="shared" si="196"/>
        <v>#NUM!</v>
      </c>
      <c r="AA487" s="261" t="e">
        <f t="shared" si="197"/>
        <v>#NUM!</v>
      </c>
      <c r="AC487" s="33">
        <v>355</v>
      </c>
      <c r="AD487" s="34">
        <f t="shared" si="205"/>
        <v>57071</v>
      </c>
      <c r="AE487" s="141" t="e">
        <f t="shared" si="198"/>
        <v>#VALUE!</v>
      </c>
      <c r="AF487" s="259" t="e">
        <f t="shared" si="199"/>
        <v>#VALUE!</v>
      </c>
      <c r="AG487" s="274" t="e">
        <f t="shared" si="200"/>
        <v>#VALUE!</v>
      </c>
      <c r="AH487" s="275" t="e">
        <f t="shared" si="201"/>
        <v>#VALUE!</v>
      </c>
    </row>
    <row r="488" spans="1:34" x14ac:dyDescent="0.45">
      <c r="A488" s="33">
        <v>356</v>
      </c>
      <c r="B488" s="34">
        <f t="shared" si="202"/>
        <v>57101</v>
      </c>
      <c r="C488" s="258" t="e">
        <f t="shared" si="182"/>
        <v>#NUM!</v>
      </c>
      <c r="D488" s="259" t="e">
        <f t="shared" si="183"/>
        <v>#NUM!</v>
      </c>
      <c r="E488" s="260" t="e">
        <f t="shared" si="184"/>
        <v>#NUM!</v>
      </c>
      <c r="F488" s="261" t="e">
        <f t="shared" si="185"/>
        <v>#NUM!</v>
      </c>
      <c r="H488" s="33">
        <v>356</v>
      </c>
      <c r="I488" s="34">
        <f t="shared" si="203"/>
        <v>57101</v>
      </c>
      <c r="J488" s="258" t="e">
        <f t="shared" si="186"/>
        <v>#NUM!</v>
      </c>
      <c r="K488" s="259" t="e">
        <f t="shared" si="187"/>
        <v>#NUM!</v>
      </c>
      <c r="L488" s="269" t="e">
        <f t="shared" si="188"/>
        <v>#NUM!</v>
      </c>
      <c r="M488" s="261" t="e">
        <f t="shared" si="189"/>
        <v>#NUM!</v>
      </c>
      <c r="N488" s="9"/>
      <c r="O488" s="33">
        <v>356</v>
      </c>
      <c r="P488" s="34">
        <f t="shared" si="204"/>
        <v>57101</v>
      </c>
      <c r="Q488" s="258" t="e">
        <f t="shared" si="190"/>
        <v>#NUM!</v>
      </c>
      <c r="R488" s="259" t="e">
        <f t="shared" si="191"/>
        <v>#NUM!</v>
      </c>
      <c r="S488" s="269" t="e">
        <f t="shared" si="192"/>
        <v>#NUM!</v>
      </c>
      <c r="T488" s="261" t="e">
        <f t="shared" si="193"/>
        <v>#NUM!</v>
      </c>
      <c r="V488" s="33">
        <v>356</v>
      </c>
      <c r="W488" s="34">
        <v>56158</v>
      </c>
      <c r="X488" s="258" t="e">
        <f t="shared" si="194"/>
        <v>#NUM!</v>
      </c>
      <c r="Y488" s="259" t="e">
        <f t="shared" si="195"/>
        <v>#NUM!</v>
      </c>
      <c r="Z488" s="269" t="e">
        <f t="shared" si="196"/>
        <v>#NUM!</v>
      </c>
      <c r="AA488" s="261" t="e">
        <f t="shared" si="197"/>
        <v>#NUM!</v>
      </c>
      <c r="AC488" s="33">
        <v>356</v>
      </c>
      <c r="AD488" s="34">
        <f t="shared" si="205"/>
        <v>57101</v>
      </c>
      <c r="AE488" s="141" t="e">
        <f t="shared" si="198"/>
        <v>#VALUE!</v>
      </c>
      <c r="AF488" s="259" t="e">
        <f t="shared" si="199"/>
        <v>#VALUE!</v>
      </c>
      <c r="AG488" s="274" t="e">
        <f t="shared" si="200"/>
        <v>#VALUE!</v>
      </c>
      <c r="AH488" s="275" t="e">
        <f t="shared" si="201"/>
        <v>#VALUE!</v>
      </c>
    </row>
    <row r="489" spans="1:34" x14ac:dyDescent="0.45">
      <c r="A489" s="33">
        <v>357</v>
      </c>
      <c r="B489" s="34">
        <f t="shared" si="202"/>
        <v>57132</v>
      </c>
      <c r="C489" s="258" t="e">
        <f t="shared" si="182"/>
        <v>#NUM!</v>
      </c>
      <c r="D489" s="259" t="e">
        <f t="shared" si="183"/>
        <v>#NUM!</v>
      </c>
      <c r="E489" s="260" t="e">
        <f t="shared" si="184"/>
        <v>#NUM!</v>
      </c>
      <c r="F489" s="261" t="e">
        <f t="shared" si="185"/>
        <v>#NUM!</v>
      </c>
      <c r="H489" s="33">
        <v>357</v>
      </c>
      <c r="I489" s="34">
        <f t="shared" si="203"/>
        <v>57132</v>
      </c>
      <c r="J489" s="258" t="e">
        <f t="shared" si="186"/>
        <v>#NUM!</v>
      </c>
      <c r="K489" s="259" t="e">
        <f t="shared" si="187"/>
        <v>#NUM!</v>
      </c>
      <c r="L489" s="269" t="e">
        <f t="shared" si="188"/>
        <v>#NUM!</v>
      </c>
      <c r="M489" s="261" t="e">
        <f t="shared" si="189"/>
        <v>#NUM!</v>
      </c>
      <c r="N489" s="9"/>
      <c r="O489" s="33">
        <v>357</v>
      </c>
      <c r="P489" s="34">
        <f t="shared" si="204"/>
        <v>57132</v>
      </c>
      <c r="Q489" s="258" t="e">
        <f t="shared" si="190"/>
        <v>#NUM!</v>
      </c>
      <c r="R489" s="259" t="e">
        <f t="shared" si="191"/>
        <v>#NUM!</v>
      </c>
      <c r="S489" s="269" t="e">
        <f t="shared" si="192"/>
        <v>#NUM!</v>
      </c>
      <c r="T489" s="261" t="e">
        <f t="shared" si="193"/>
        <v>#NUM!</v>
      </c>
      <c r="V489" s="33">
        <v>357</v>
      </c>
      <c r="W489" s="34">
        <v>56189</v>
      </c>
      <c r="X489" s="258" t="e">
        <f t="shared" si="194"/>
        <v>#NUM!</v>
      </c>
      <c r="Y489" s="259" t="e">
        <f t="shared" si="195"/>
        <v>#NUM!</v>
      </c>
      <c r="Z489" s="269" t="e">
        <f t="shared" si="196"/>
        <v>#NUM!</v>
      </c>
      <c r="AA489" s="261" t="e">
        <f t="shared" si="197"/>
        <v>#NUM!</v>
      </c>
      <c r="AC489" s="33">
        <v>357</v>
      </c>
      <c r="AD489" s="34">
        <f t="shared" si="205"/>
        <v>57132</v>
      </c>
      <c r="AE489" s="141" t="e">
        <f t="shared" si="198"/>
        <v>#VALUE!</v>
      </c>
      <c r="AF489" s="259" t="e">
        <f t="shared" si="199"/>
        <v>#VALUE!</v>
      </c>
      <c r="AG489" s="274" t="e">
        <f t="shared" si="200"/>
        <v>#VALUE!</v>
      </c>
      <c r="AH489" s="275" t="e">
        <f t="shared" si="201"/>
        <v>#VALUE!</v>
      </c>
    </row>
    <row r="490" spans="1:34" x14ac:dyDescent="0.45">
      <c r="A490" s="33">
        <v>358</v>
      </c>
      <c r="B490" s="34">
        <f t="shared" si="202"/>
        <v>57162</v>
      </c>
      <c r="C490" s="258" t="e">
        <f t="shared" si="182"/>
        <v>#NUM!</v>
      </c>
      <c r="D490" s="259" t="e">
        <f t="shared" si="183"/>
        <v>#NUM!</v>
      </c>
      <c r="E490" s="260" t="e">
        <f t="shared" si="184"/>
        <v>#NUM!</v>
      </c>
      <c r="F490" s="261" t="e">
        <f t="shared" si="185"/>
        <v>#NUM!</v>
      </c>
      <c r="H490" s="33">
        <v>358</v>
      </c>
      <c r="I490" s="34">
        <f t="shared" si="203"/>
        <v>57162</v>
      </c>
      <c r="J490" s="258" t="e">
        <f t="shared" si="186"/>
        <v>#NUM!</v>
      </c>
      <c r="K490" s="259" t="e">
        <f t="shared" si="187"/>
        <v>#NUM!</v>
      </c>
      <c r="L490" s="269" t="e">
        <f t="shared" si="188"/>
        <v>#NUM!</v>
      </c>
      <c r="M490" s="261" t="e">
        <f t="shared" si="189"/>
        <v>#NUM!</v>
      </c>
      <c r="N490" s="9"/>
      <c r="O490" s="33">
        <v>358</v>
      </c>
      <c r="P490" s="34">
        <f t="shared" si="204"/>
        <v>57162</v>
      </c>
      <c r="Q490" s="258" t="e">
        <f t="shared" si="190"/>
        <v>#NUM!</v>
      </c>
      <c r="R490" s="259" t="e">
        <f t="shared" si="191"/>
        <v>#NUM!</v>
      </c>
      <c r="S490" s="269" t="e">
        <f t="shared" si="192"/>
        <v>#NUM!</v>
      </c>
      <c r="T490" s="261" t="e">
        <f t="shared" si="193"/>
        <v>#NUM!</v>
      </c>
      <c r="V490" s="33">
        <v>358</v>
      </c>
      <c r="W490" s="34">
        <v>56219</v>
      </c>
      <c r="X490" s="258" t="e">
        <f t="shared" si="194"/>
        <v>#NUM!</v>
      </c>
      <c r="Y490" s="259" t="e">
        <f t="shared" si="195"/>
        <v>#NUM!</v>
      </c>
      <c r="Z490" s="269" t="e">
        <f t="shared" si="196"/>
        <v>#NUM!</v>
      </c>
      <c r="AA490" s="261" t="e">
        <f t="shared" si="197"/>
        <v>#NUM!</v>
      </c>
      <c r="AC490" s="33">
        <v>358</v>
      </c>
      <c r="AD490" s="34">
        <f t="shared" si="205"/>
        <v>57162</v>
      </c>
      <c r="AE490" s="141" t="e">
        <f t="shared" si="198"/>
        <v>#VALUE!</v>
      </c>
      <c r="AF490" s="259" t="e">
        <f t="shared" si="199"/>
        <v>#VALUE!</v>
      </c>
      <c r="AG490" s="274" t="e">
        <f t="shared" si="200"/>
        <v>#VALUE!</v>
      </c>
      <c r="AH490" s="275" t="e">
        <f t="shared" si="201"/>
        <v>#VALUE!</v>
      </c>
    </row>
    <row r="491" spans="1:34" x14ac:dyDescent="0.45">
      <c r="A491" s="33">
        <v>359</v>
      </c>
      <c r="B491" s="34">
        <f t="shared" si="202"/>
        <v>57193</v>
      </c>
      <c r="C491" s="258" t="e">
        <f t="shared" si="182"/>
        <v>#NUM!</v>
      </c>
      <c r="D491" s="259" t="e">
        <f t="shared" si="183"/>
        <v>#NUM!</v>
      </c>
      <c r="E491" s="260" t="e">
        <f t="shared" si="184"/>
        <v>#NUM!</v>
      </c>
      <c r="F491" s="261" t="e">
        <f t="shared" si="185"/>
        <v>#NUM!</v>
      </c>
      <c r="H491" s="33">
        <v>359</v>
      </c>
      <c r="I491" s="34">
        <f t="shared" si="203"/>
        <v>57193</v>
      </c>
      <c r="J491" s="258" t="e">
        <f t="shared" si="186"/>
        <v>#NUM!</v>
      </c>
      <c r="K491" s="259" t="e">
        <f t="shared" si="187"/>
        <v>#NUM!</v>
      </c>
      <c r="L491" s="269" t="e">
        <f t="shared" si="188"/>
        <v>#NUM!</v>
      </c>
      <c r="M491" s="261" t="e">
        <f t="shared" si="189"/>
        <v>#NUM!</v>
      </c>
      <c r="N491" s="9"/>
      <c r="O491" s="33">
        <v>359</v>
      </c>
      <c r="P491" s="34">
        <f t="shared" si="204"/>
        <v>57193</v>
      </c>
      <c r="Q491" s="258" t="e">
        <f t="shared" si="190"/>
        <v>#NUM!</v>
      </c>
      <c r="R491" s="259" t="e">
        <f t="shared" si="191"/>
        <v>#NUM!</v>
      </c>
      <c r="S491" s="269" t="e">
        <f t="shared" si="192"/>
        <v>#NUM!</v>
      </c>
      <c r="T491" s="261" t="e">
        <f t="shared" si="193"/>
        <v>#NUM!</v>
      </c>
      <c r="V491" s="33">
        <v>359</v>
      </c>
      <c r="W491" s="34">
        <v>56250</v>
      </c>
      <c r="X491" s="258" t="e">
        <f t="shared" si="194"/>
        <v>#NUM!</v>
      </c>
      <c r="Y491" s="259" t="e">
        <f t="shared" si="195"/>
        <v>#NUM!</v>
      </c>
      <c r="Z491" s="269" t="e">
        <f t="shared" si="196"/>
        <v>#NUM!</v>
      </c>
      <c r="AA491" s="261" t="e">
        <f t="shared" si="197"/>
        <v>#NUM!</v>
      </c>
      <c r="AC491" s="33">
        <v>359</v>
      </c>
      <c r="AD491" s="34">
        <f t="shared" si="205"/>
        <v>57193</v>
      </c>
      <c r="AE491" s="141" t="e">
        <f t="shared" si="198"/>
        <v>#VALUE!</v>
      </c>
      <c r="AF491" s="259" t="e">
        <f t="shared" si="199"/>
        <v>#VALUE!</v>
      </c>
      <c r="AG491" s="274" t="e">
        <f t="shared" si="200"/>
        <v>#VALUE!</v>
      </c>
      <c r="AH491" s="275" t="e">
        <f t="shared" si="201"/>
        <v>#VALUE!</v>
      </c>
    </row>
    <row r="492" spans="1:34" ht="14.65" thickBot="1" x14ac:dyDescent="0.5">
      <c r="A492" s="40">
        <v>360</v>
      </c>
      <c r="B492" s="267">
        <f t="shared" si="202"/>
        <v>57224</v>
      </c>
      <c r="C492" s="262" t="e">
        <f t="shared" si="182"/>
        <v>#NUM!</v>
      </c>
      <c r="D492" s="263" t="e">
        <f t="shared" si="183"/>
        <v>#NUM!</v>
      </c>
      <c r="E492" s="264" t="e">
        <f t="shared" si="184"/>
        <v>#NUM!</v>
      </c>
      <c r="F492" s="265" t="e">
        <f t="shared" si="185"/>
        <v>#NUM!</v>
      </c>
      <c r="H492" s="40">
        <v>360</v>
      </c>
      <c r="I492" s="41">
        <f t="shared" si="203"/>
        <v>57224</v>
      </c>
      <c r="J492" s="262" t="e">
        <f t="shared" si="186"/>
        <v>#NUM!</v>
      </c>
      <c r="K492" s="263" t="e">
        <f t="shared" si="187"/>
        <v>#NUM!</v>
      </c>
      <c r="L492" s="270" t="e">
        <f t="shared" si="188"/>
        <v>#NUM!</v>
      </c>
      <c r="M492" s="265" t="e">
        <f t="shared" si="189"/>
        <v>#NUM!</v>
      </c>
      <c r="N492" s="9"/>
      <c r="O492" s="40">
        <v>360</v>
      </c>
      <c r="P492" s="41">
        <f t="shared" si="204"/>
        <v>57224</v>
      </c>
      <c r="Q492" s="262" t="e">
        <f t="shared" si="190"/>
        <v>#NUM!</v>
      </c>
      <c r="R492" s="263" t="e">
        <f t="shared" si="191"/>
        <v>#NUM!</v>
      </c>
      <c r="S492" s="270" t="e">
        <f t="shared" si="192"/>
        <v>#NUM!</v>
      </c>
      <c r="T492" s="265" t="e">
        <f t="shared" si="193"/>
        <v>#NUM!</v>
      </c>
      <c r="V492" s="40">
        <v>360</v>
      </c>
      <c r="W492" s="41">
        <v>56281</v>
      </c>
      <c r="X492" s="262" t="e">
        <f t="shared" si="194"/>
        <v>#NUM!</v>
      </c>
      <c r="Y492" s="263" t="e">
        <f t="shared" si="195"/>
        <v>#NUM!</v>
      </c>
      <c r="Z492" s="270" t="e">
        <f t="shared" si="196"/>
        <v>#NUM!</v>
      </c>
      <c r="AA492" s="265" t="e">
        <f t="shared" si="197"/>
        <v>#NUM!</v>
      </c>
      <c r="AC492" s="40">
        <v>360</v>
      </c>
      <c r="AD492" s="41">
        <f t="shared" si="205"/>
        <v>57224</v>
      </c>
      <c r="AE492" s="145" t="e">
        <f t="shared" si="198"/>
        <v>#VALUE!</v>
      </c>
      <c r="AF492" s="263" t="e">
        <f t="shared" si="199"/>
        <v>#VALUE!</v>
      </c>
      <c r="AG492" s="276" t="e">
        <f t="shared" si="200"/>
        <v>#VALUE!</v>
      </c>
      <c r="AH492" s="277" t="e">
        <f t="shared" si="201"/>
        <v>#VALUE!</v>
      </c>
    </row>
    <row r="493" spans="1:34" x14ac:dyDescent="0.45">
      <c r="A493" s="26">
        <v>361</v>
      </c>
      <c r="B493" s="52">
        <f t="shared" si="202"/>
        <v>57254</v>
      </c>
      <c r="C493" s="254" t="e">
        <f t="shared" si="182"/>
        <v>#NUM!</v>
      </c>
      <c r="D493" s="255" t="e">
        <f t="shared" si="183"/>
        <v>#NUM!</v>
      </c>
      <c r="E493" s="256" t="e">
        <f t="shared" si="184"/>
        <v>#NUM!</v>
      </c>
      <c r="F493" s="257" t="e">
        <f t="shared" si="185"/>
        <v>#NUM!</v>
      </c>
      <c r="H493" s="26">
        <v>361</v>
      </c>
      <c r="I493" s="27">
        <f t="shared" si="203"/>
        <v>57254</v>
      </c>
      <c r="J493" s="254" t="e">
        <f t="shared" si="186"/>
        <v>#NUM!</v>
      </c>
      <c r="K493" s="255" t="e">
        <f t="shared" si="187"/>
        <v>#NUM!</v>
      </c>
      <c r="L493" s="268" t="e">
        <f t="shared" si="188"/>
        <v>#NUM!</v>
      </c>
      <c r="M493" s="257" t="e">
        <f t="shared" si="189"/>
        <v>#NUM!</v>
      </c>
      <c r="N493" s="9"/>
      <c r="O493" s="26">
        <v>361</v>
      </c>
      <c r="P493" s="27">
        <f t="shared" si="204"/>
        <v>57254</v>
      </c>
      <c r="Q493" s="254" t="e">
        <f t="shared" si="190"/>
        <v>#NUM!</v>
      </c>
      <c r="R493" s="255" t="e">
        <f t="shared" si="191"/>
        <v>#NUM!</v>
      </c>
      <c r="S493" s="268" t="e">
        <f t="shared" si="192"/>
        <v>#NUM!</v>
      </c>
      <c r="T493" s="257" t="e">
        <f t="shared" si="193"/>
        <v>#NUM!</v>
      </c>
      <c r="V493" s="26">
        <v>361</v>
      </c>
      <c r="W493" s="27">
        <v>56309</v>
      </c>
      <c r="X493" s="254" t="e">
        <f t="shared" si="194"/>
        <v>#NUM!</v>
      </c>
      <c r="Y493" s="255" t="e">
        <f t="shared" si="195"/>
        <v>#NUM!</v>
      </c>
      <c r="Z493" s="268" t="e">
        <f t="shared" si="196"/>
        <v>#NUM!</v>
      </c>
      <c r="AA493" s="257" t="e">
        <f t="shared" si="197"/>
        <v>#NUM!</v>
      </c>
      <c r="AC493" s="26">
        <v>361</v>
      </c>
      <c r="AD493" s="27">
        <f t="shared" si="205"/>
        <v>57254</v>
      </c>
      <c r="AE493" s="137" t="e">
        <f t="shared" si="198"/>
        <v>#VALUE!</v>
      </c>
      <c r="AF493" s="255" t="e">
        <f t="shared" si="199"/>
        <v>#VALUE!</v>
      </c>
      <c r="AG493" s="272" t="e">
        <f t="shared" si="200"/>
        <v>#VALUE!</v>
      </c>
      <c r="AH493" s="273" t="e">
        <f t="shared" si="201"/>
        <v>#VALUE!</v>
      </c>
    </row>
    <row r="494" spans="1:34" x14ac:dyDescent="0.45">
      <c r="A494" s="33">
        <v>362</v>
      </c>
      <c r="B494" s="34">
        <f t="shared" si="202"/>
        <v>57285</v>
      </c>
      <c r="C494" s="258" t="e">
        <f t="shared" si="182"/>
        <v>#NUM!</v>
      </c>
      <c r="D494" s="259" t="e">
        <f t="shared" si="183"/>
        <v>#NUM!</v>
      </c>
      <c r="E494" s="260" t="e">
        <f t="shared" si="184"/>
        <v>#NUM!</v>
      </c>
      <c r="F494" s="261" t="e">
        <f t="shared" si="185"/>
        <v>#NUM!</v>
      </c>
      <c r="H494" s="33">
        <v>362</v>
      </c>
      <c r="I494" s="34">
        <f t="shared" si="203"/>
        <v>57285</v>
      </c>
      <c r="J494" s="258" t="e">
        <f t="shared" si="186"/>
        <v>#NUM!</v>
      </c>
      <c r="K494" s="259" t="e">
        <f t="shared" si="187"/>
        <v>#NUM!</v>
      </c>
      <c r="L494" s="269" t="e">
        <f t="shared" si="188"/>
        <v>#NUM!</v>
      </c>
      <c r="M494" s="261" t="e">
        <f t="shared" si="189"/>
        <v>#NUM!</v>
      </c>
      <c r="N494" s="9"/>
      <c r="O494" s="33">
        <v>362</v>
      </c>
      <c r="P494" s="34">
        <f t="shared" si="204"/>
        <v>57285</v>
      </c>
      <c r="Q494" s="258" t="e">
        <f t="shared" si="190"/>
        <v>#NUM!</v>
      </c>
      <c r="R494" s="259" t="e">
        <f t="shared" si="191"/>
        <v>#NUM!</v>
      </c>
      <c r="S494" s="269" t="e">
        <f t="shared" si="192"/>
        <v>#NUM!</v>
      </c>
      <c r="T494" s="261" t="e">
        <f t="shared" si="193"/>
        <v>#NUM!</v>
      </c>
      <c r="V494" s="33">
        <v>362</v>
      </c>
      <c r="W494" s="34">
        <v>56340</v>
      </c>
      <c r="X494" s="258" t="e">
        <f t="shared" si="194"/>
        <v>#NUM!</v>
      </c>
      <c r="Y494" s="259" t="e">
        <f t="shared" si="195"/>
        <v>#NUM!</v>
      </c>
      <c r="Z494" s="269" t="e">
        <f t="shared" si="196"/>
        <v>#NUM!</v>
      </c>
      <c r="AA494" s="261" t="e">
        <f t="shared" si="197"/>
        <v>#NUM!</v>
      </c>
      <c r="AC494" s="33">
        <v>362</v>
      </c>
      <c r="AD494" s="34">
        <f t="shared" si="205"/>
        <v>57285</v>
      </c>
      <c r="AE494" s="141" t="e">
        <f t="shared" si="198"/>
        <v>#VALUE!</v>
      </c>
      <c r="AF494" s="259" t="e">
        <f t="shared" si="199"/>
        <v>#VALUE!</v>
      </c>
      <c r="AG494" s="274" t="e">
        <f t="shared" si="200"/>
        <v>#VALUE!</v>
      </c>
      <c r="AH494" s="275" t="e">
        <f t="shared" si="201"/>
        <v>#VALUE!</v>
      </c>
    </row>
    <row r="495" spans="1:34" x14ac:dyDescent="0.45">
      <c r="A495" s="33">
        <v>363</v>
      </c>
      <c r="B495" s="34">
        <f t="shared" si="202"/>
        <v>57315</v>
      </c>
      <c r="C495" s="258" t="e">
        <f t="shared" si="182"/>
        <v>#NUM!</v>
      </c>
      <c r="D495" s="259" t="e">
        <f t="shared" si="183"/>
        <v>#NUM!</v>
      </c>
      <c r="E495" s="260" t="e">
        <f t="shared" si="184"/>
        <v>#NUM!</v>
      </c>
      <c r="F495" s="261" t="e">
        <f t="shared" si="185"/>
        <v>#NUM!</v>
      </c>
      <c r="H495" s="33">
        <v>363</v>
      </c>
      <c r="I495" s="34">
        <f t="shared" si="203"/>
        <v>57315</v>
      </c>
      <c r="J495" s="258" t="e">
        <f t="shared" si="186"/>
        <v>#NUM!</v>
      </c>
      <c r="K495" s="259" t="e">
        <f t="shared" si="187"/>
        <v>#NUM!</v>
      </c>
      <c r="L495" s="269" t="e">
        <f t="shared" si="188"/>
        <v>#NUM!</v>
      </c>
      <c r="M495" s="261" t="e">
        <f t="shared" si="189"/>
        <v>#NUM!</v>
      </c>
      <c r="N495" s="9"/>
      <c r="O495" s="33">
        <v>363</v>
      </c>
      <c r="P495" s="34">
        <f t="shared" si="204"/>
        <v>57315</v>
      </c>
      <c r="Q495" s="258" t="e">
        <f t="shared" si="190"/>
        <v>#NUM!</v>
      </c>
      <c r="R495" s="259" t="e">
        <f t="shared" si="191"/>
        <v>#NUM!</v>
      </c>
      <c r="S495" s="269" t="e">
        <f t="shared" si="192"/>
        <v>#NUM!</v>
      </c>
      <c r="T495" s="261" t="e">
        <f t="shared" si="193"/>
        <v>#NUM!</v>
      </c>
      <c r="V495" s="33">
        <v>363</v>
      </c>
      <c r="W495" s="34">
        <v>56370</v>
      </c>
      <c r="X495" s="258" t="e">
        <f t="shared" si="194"/>
        <v>#NUM!</v>
      </c>
      <c r="Y495" s="259" t="e">
        <f t="shared" si="195"/>
        <v>#NUM!</v>
      </c>
      <c r="Z495" s="269" t="e">
        <f t="shared" si="196"/>
        <v>#NUM!</v>
      </c>
      <c r="AA495" s="261" t="e">
        <f t="shared" si="197"/>
        <v>#NUM!</v>
      </c>
      <c r="AC495" s="33">
        <v>363</v>
      </c>
      <c r="AD495" s="34">
        <f t="shared" si="205"/>
        <v>57315</v>
      </c>
      <c r="AE495" s="141" t="e">
        <f t="shared" si="198"/>
        <v>#VALUE!</v>
      </c>
      <c r="AF495" s="259" t="e">
        <f t="shared" si="199"/>
        <v>#VALUE!</v>
      </c>
      <c r="AG495" s="274" t="e">
        <f t="shared" si="200"/>
        <v>#VALUE!</v>
      </c>
      <c r="AH495" s="275" t="e">
        <f t="shared" si="201"/>
        <v>#VALUE!</v>
      </c>
    </row>
    <row r="496" spans="1:34" x14ac:dyDescent="0.45">
      <c r="A496" s="33">
        <v>364</v>
      </c>
      <c r="B496" s="34">
        <f t="shared" si="202"/>
        <v>57346</v>
      </c>
      <c r="C496" s="258" t="e">
        <f t="shared" si="182"/>
        <v>#NUM!</v>
      </c>
      <c r="D496" s="259" t="e">
        <f t="shared" si="183"/>
        <v>#NUM!</v>
      </c>
      <c r="E496" s="260" t="e">
        <f t="shared" si="184"/>
        <v>#NUM!</v>
      </c>
      <c r="F496" s="261" t="e">
        <f t="shared" si="185"/>
        <v>#NUM!</v>
      </c>
      <c r="H496" s="33">
        <v>364</v>
      </c>
      <c r="I496" s="34">
        <f t="shared" si="203"/>
        <v>57346</v>
      </c>
      <c r="J496" s="258" t="e">
        <f t="shared" si="186"/>
        <v>#NUM!</v>
      </c>
      <c r="K496" s="259" t="e">
        <f t="shared" si="187"/>
        <v>#NUM!</v>
      </c>
      <c r="L496" s="269" t="e">
        <f t="shared" si="188"/>
        <v>#NUM!</v>
      </c>
      <c r="M496" s="261" t="e">
        <f t="shared" si="189"/>
        <v>#NUM!</v>
      </c>
      <c r="N496" s="9"/>
      <c r="O496" s="33">
        <v>364</v>
      </c>
      <c r="P496" s="34">
        <f t="shared" si="204"/>
        <v>57346</v>
      </c>
      <c r="Q496" s="258" t="e">
        <f t="shared" si="190"/>
        <v>#NUM!</v>
      </c>
      <c r="R496" s="259" t="e">
        <f t="shared" si="191"/>
        <v>#NUM!</v>
      </c>
      <c r="S496" s="269" t="e">
        <f t="shared" si="192"/>
        <v>#NUM!</v>
      </c>
      <c r="T496" s="261" t="e">
        <f t="shared" si="193"/>
        <v>#NUM!</v>
      </c>
      <c r="V496" s="33">
        <v>364</v>
      </c>
      <c r="W496" s="34">
        <v>56401</v>
      </c>
      <c r="X496" s="258" t="e">
        <f t="shared" si="194"/>
        <v>#NUM!</v>
      </c>
      <c r="Y496" s="259" t="e">
        <f t="shared" si="195"/>
        <v>#NUM!</v>
      </c>
      <c r="Z496" s="269" t="e">
        <f t="shared" si="196"/>
        <v>#NUM!</v>
      </c>
      <c r="AA496" s="261" t="e">
        <f t="shared" si="197"/>
        <v>#NUM!</v>
      </c>
      <c r="AC496" s="33">
        <v>364</v>
      </c>
      <c r="AD496" s="34">
        <f t="shared" si="205"/>
        <v>57346</v>
      </c>
      <c r="AE496" s="141" t="e">
        <f t="shared" si="198"/>
        <v>#VALUE!</v>
      </c>
      <c r="AF496" s="259" t="e">
        <f t="shared" si="199"/>
        <v>#VALUE!</v>
      </c>
      <c r="AG496" s="274" t="e">
        <f t="shared" si="200"/>
        <v>#VALUE!</v>
      </c>
      <c r="AH496" s="275" t="e">
        <f t="shared" si="201"/>
        <v>#VALUE!</v>
      </c>
    </row>
    <row r="497" spans="1:34" x14ac:dyDescent="0.45">
      <c r="A497" s="33">
        <v>365</v>
      </c>
      <c r="B497" s="34">
        <f t="shared" si="202"/>
        <v>57377</v>
      </c>
      <c r="C497" s="258" t="e">
        <f t="shared" si="182"/>
        <v>#NUM!</v>
      </c>
      <c r="D497" s="259" t="e">
        <f t="shared" si="183"/>
        <v>#NUM!</v>
      </c>
      <c r="E497" s="260" t="e">
        <f t="shared" si="184"/>
        <v>#NUM!</v>
      </c>
      <c r="F497" s="261" t="e">
        <f t="shared" si="185"/>
        <v>#NUM!</v>
      </c>
      <c r="H497" s="33">
        <v>365</v>
      </c>
      <c r="I497" s="34">
        <f t="shared" si="203"/>
        <v>57377</v>
      </c>
      <c r="J497" s="258" t="e">
        <f t="shared" si="186"/>
        <v>#NUM!</v>
      </c>
      <c r="K497" s="259" t="e">
        <f t="shared" si="187"/>
        <v>#NUM!</v>
      </c>
      <c r="L497" s="269" t="e">
        <f t="shared" si="188"/>
        <v>#NUM!</v>
      </c>
      <c r="M497" s="261" t="e">
        <f t="shared" si="189"/>
        <v>#NUM!</v>
      </c>
      <c r="N497" s="9"/>
      <c r="O497" s="33">
        <v>365</v>
      </c>
      <c r="P497" s="34">
        <f t="shared" si="204"/>
        <v>57377</v>
      </c>
      <c r="Q497" s="258" t="e">
        <f t="shared" si="190"/>
        <v>#NUM!</v>
      </c>
      <c r="R497" s="259" t="e">
        <f t="shared" si="191"/>
        <v>#NUM!</v>
      </c>
      <c r="S497" s="269" t="e">
        <f t="shared" si="192"/>
        <v>#NUM!</v>
      </c>
      <c r="T497" s="261" t="e">
        <f t="shared" si="193"/>
        <v>#NUM!</v>
      </c>
      <c r="V497" s="33">
        <v>365</v>
      </c>
      <c r="W497" s="34">
        <v>56431</v>
      </c>
      <c r="X497" s="258" t="e">
        <f t="shared" si="194"/>
        <v>#NUM!</v>
      </c>
      <c r="Y497" s="259" t="e">
        <f t="shared" si="195"/>
        <v>#NUM!</v>
      </c>
      <c r="Z497" s="269" t="e">
        <f t="shared" si="196"/>
        <v>#NUM!</v>
      </c>
      <c r="AA497" s="261" t="e">
        <f t="shared" si="197"/>
        <v>#NUM!</v>
      </c>
      <c r="AC497" s="33">
        <v>365</v>
      </c>
      <c r="AD497" s="34">
        <f t="shared" si="205"/>
        <v>57377</v>
      </c>
      <c r="AE497" s="141" t="e">
        <f t="shared" si="198"/>
        <v>#VALUE!</v>
      </c>
      <c r="AF497" s="259" t="e">
        <f t="shared" si="199"/>
        <v>#VALUE!</v>
      </c>
      <c r="AG497" s="274" t="e">
        <f t="shared" si="200"/>
        <v>#VALUE!</v>
      </c>
      <c r="AH497" s="275" t="e">
        <f t="shared" si="201"/>
        <v>#VALUE!</v>
      </c>
    </row>
    <row r="498" spans="1:34" x14ac:dyDescent="0.45">
      <c r="A498" s="33">
        <v>366</v>
      </c>
      <c r="B498" s="34">
        <f t="shared" si="202"/>
        <v>57405</v>
      </c>
      <c r="C498" s="258" t="e">
        <f t="shared" si="182"/>
        <v>#NUM!</v>
      </c>
      <c r="D498" s="259" t="e">
        <f t="shared" si="183"/>
        <v>#NUM!</v>
      </c>
      <c r="E498" s="260" t="e">
        <f t="shared" si="184"/>
        <v>#NUM!</v>
      </c>
      <c r="F498" s="261" t="e">
        <f t="shared" si="185"/>
        <v>#NUM!</v>
      </c>
      <c r="H498" s="33">
        <v>366</v>
      </c>
      <c r="I498" s="34">
        <f t="shared" si="203"/>
        <v>57405</v>
      </c>
      <c r="J498" s="258" t="e">
        <f t="shared" si="186"/>
        <v>#NUM!</v>
      </c>
      <c r="K498" s="259" t="e">
        <f t="shared" si="187"/>
        <v>#NUM!</v>
      </c>
      <c r="L498" s="269" t="e">
        <f t="shared" si="188"/>
        <v>#NUM!</v>
      </c>
      <c r="M498" s="261" t="e">
        <f t="shared" si="189"/>
        <v>#NUM!</v>
      </c>
      <c r="N498" s="9"/>
      <c r="O498" s="33">
        <v>366</v>
      </c>
      <c r="P498" s="34">
        <f t="shared" si="204"/>
        <v>57405</v>
      </c>
      <c r="Q498" s="258" t="e">
        <f t="shared" si="190"/>
        <v>#NUM!</v>
      </c>
      <c r="R498" s="259" t="e">
        <f t="shared" si="191"/>
        <v>#NUM!</v>
      </c>
      <c r="S498" s="269" t="e">
        <f t="shared" si="192"/>
        <v>#NUM!</v>
      </c>
      <c r="T498" s="261" t="e">
        <f t="shared" si="193"/>
        <v>#NUM!</v>
      </c>
      <c r="V498" s="33">
        <v>366</v>
      </c>
      <c r="W498" s="34">
        <v>56462</v>
      </c>
      <c r="X498" s="258" t="e">
        <f t="shared" si="194"/>
        <v>#NUM!</v>
      </c>
      <c r="Y498" s="259" t="e">
        <f t="shared" si="195"/>
        <v>#NUM!</v>
      </c>
      <c r="Z498" s="269" t="e">
        <f t="shared" si="196"/>
        <v>#NUM!</v>
      </c>
      <c r="AA498" s="261" t="e">
        <f t="shared" si="197"/>
        <v>#NUM!</v>
      </c>
      <c r="AC498" s="33">
        <v>366</v>
      </c>
      <c r="AD498" s="34">
        <f t="shared" si="205"/>
        <v>57405</v>
      </c>
      <c r="AE498" s="141" t="e">
        <f t="shared" si="198"/>
        <v>#VALUE!</v>
      </c>
      <c r="AF498" s="259" t="e">
        <f t="shared" si="199"/>
        <v>#VALUE!</v>
      </c>
      <c r="AG498" s="274" t="e">
        <f t="shared" si="200"/>
        <v>#VALUE!</v>
      </c>
      <c r="AH498" s="275" t="e">
        <f t="shared" si="201"/>
        <v>#VALUE!</v>
      </c>
    </row>
    <row r="499" spans="1:34" x14ac:dyDescent="0.45">
      <c r="A499" s="33">
        <v>367</v>
      </c>
      <c r="B499" s="34">
        <f t="shared" si="202"/>
        <v>57436</v>
      </c>
      <c r="C499" s="258" t="e">
        <f t="shared" si="182"/>
        <v>#NUM!</v>
      </c>
      <c r="D499" s="259" t="e">
        <f t="shared" si="183"/>
        <v>#NUM!</v>
      </c>
      <c r="E499" s="260" t="e">
        <f t="shared" si="184"/>
        <v>#NUM!</v>
      </c>
      <c r="F499" s="261" t="e">
        <f t="shared" si="185"/>
        <v>#NUM!</v>
      </c>
      <c r="H499" s="33">
        <v>367</v>
      </c>
      <c r="I499" s="34">
        <f t="shared" si="203"/>
        <v>57436</v>
      </c>
      <c r="J499" s="258" t="e">
        <f t="shared" si="186"/>
        <v>#NUM!</v>
      </c>
      <c r="K499" s="259" t="e">
        <f t="shared" si="187"/>
        <v>#NUM!</v>
      </c>
      <c r="L499" s="269" t="e">
        <f t="shared" si="188"/>
        <v>#NUM!</v>
      </c>
      <c r="M499" s="261" t="e">
        <f t="shared" si="189"/>
        <v>#NUM!</v>
      </c>
      <c r="N499" s="9"/>
      <c r="O499" s="33">
        <v>367</v>
      </c>
      <c r="P499" s="34">
        <f t="shared" si="204"/>
        <v>57436</v>
      </c>
      <c r="Q499" s="258" t="e">
        <f t="shared" si="190"/>
        <v>#NUM!</v>
      </c>
      <c r="R499" s="259" t="e">
        <f t="shared" si="191"/>
        <v>#NUM!</v>
      </c>
      <c r="S499" s="269" t="e">
        <f t="shared" si="192"/>
        <v>#NUM!</v>
      </c>
      <c r="T499" s="261" t="e">
        <f t="shared" si="193"/>
        <v>#NUM!</v>
      </c>
      <c r="V499" s="33">
        <v>367</v>
      </c>
      <c r="W499" s="34">
        <v>56493</v>
      </c>
      <c r="X499" s="258" t="e">
        <f t="shared" si="194"/>
        <v>#NUM!</v>
      </c>
      <c r="Y499" s="259" t="e">
        <f t="shared" si="195"/>
        <v>#NUM!</v>
      </c>
      <c r="Z499" s="269" t="e">
        <f t="shared" si="196"/>
        <v>#NUM!</v>
      </c>
      <c r="AA499" s="261" t="e">
        <f t="shared" si="197"/>
        <v>#NUM!</v>
      </c>
      <c r="AC499" s="33">
        <v>367</v>
      </c>
      <c r="AD499" s="34">
        <f t="shared" si="205"/>
        <v>57436</v>
      </c>
      <c r="AE499" s="141" t="e">
        <f t="shared" si="198"/>
        <v>#VALUE!</v>
      </c>
      <c r="AF499" s="259" t="e">
        <f t="shared" si="199"/>
        <v>#VALUE!</v>
      </c>
      <c r="AG499" s="274" t="e">
        <f t="shared" si="200"/>
        <v>#VALUE!</v>
      </c>
      <c r="AH499" s="275" t="e">
        <f t="shared" si="201"/>
        <v>#VALUE!</v>
      </c>
    </row>
    <row r="500" spans="1:34" x14ac:dyDescent="0.45">
      <c r="A500" s="33">
        <v>368</v>
      </c>
      <c r="B500" s="34">
        <f t="shared" si="202"/>
        <v>57466</v>
      </c>
      <c r="C500" s="258" t="e">
        <f t="shared" si="182"/>
        <v>#NUM!</v>
      </c>
      <c r="D500" s="259" t="e">
        <f t="shared" si="183"/>
        <v>#NUM!</v>
      </c>
      <c r="E500" s="260" t="e">
        <f t="shared" si="184"/>
        <v>#NUM!</v>
      </c>
      <c r="F500" s="261" t="e">
        <f t="shared" si="185"/>
        <v>#NUM!</v>
      </c>
      <c r="H500" s="33">
        <v>368</v>
      </c>
      <c r="I500" s="34">
        <f t="shared" si="203"/>
        <v>57466</v>
      </c>
      <c r="J500" s="258" t="e">
        <f t="shared" si="186"/>
        <v>#NUM!</v>
      </c>
      <c r="K500" s="259" t="e">
        <f t="shared" si="187"/>
        <v>#NUM!</v>
      </c>
      <c r="L500" s="269" t="e">
        <f t="shared" si="188"/>
        <v>#NUM!</v>
      </c>
      <c r="M500" s="261" t="e">
        <f t="shared" si="189"/>
        <v>#NUM!</v>
      </c>
      <c r="N500" s="9"/>
      <c r="O500" s="33">
        <v>368</v>
      </c>
      <c r="P500" s="34">
        <f t="shared" si="204"/>
        <v>57466</v>
      </c>
      <c r="Q500" s="258" t="e">
        <f t="shared" si="190"/>
        <v>#NUM!</v>
      </c>
      <c r="R500" s="259" t="e">
        <f t="shared" si="191"/>
        <v>#NUM!</v>
      </c>
      <c r="S500" s="269" t="e">
        <f t="shared" si="192"/>
        <v>#NUM!</v>
      </c>
      <c r="T500" s="261" t="e">
        <f t="shared" si="193"/>
        <v>#NUM!</v>
      </c>
      <c r="V500" s="33">
        <v>368</v>
      </c>
      <c r="W500" s="34">
        <v>56523</v>
      </c>
      <c r="X500" s="258" t="e">
        <f t="shared" si="194"/>
        <v>#NUM!</v>
      </c>
      <c r="Y500" s="259" t="e">
        <f t="shared" si="195"/>
        <v>#NUM!</v>
      </c>
      <c r="Z500" s="269" t="e">
        <f t="shared" si="196"/>
        <v>#NUM!</v>
      </c>
      <c r="AA500" s="261" t="e">
        <f t="shared" si="197"/>
        <v>#NUM!</v>
      </c>
      <c r="AC500" s="33">
        <v>368</v>
      </c>
      <c r="AD500" s="34">
        <f t="shared" si="205"/>
        <v>57466</v>
      </c>
      <c r="AE500" s="141" t="e">
        <f t="shared" si="198"/>
        <v>#VALUE!</v>
      </c>
      <c r="AF500" s="259" t="e">
        <f t="shared" si="199"/>
        <v>#VALUE!</v>
      </c>
      <c r="AG500" s="274" t="e">
        <f t="shared" si="200"/>
        <v>#VALUE!</v>
      </c>
      <c r="AH500" s="275" t="e">
        <f t="shared" si="201"/>
        <v>#VALUE!</v>
      </c>
    </row>
    <row r="501" spans="1:34" x14ac:dyDescent="0.45">
      <c r="A501" s="33">
        <v>369</v>
      </c>
      <c r="B501" s="34">
        <f t="shared" si="202"/>
        <v>57497</v>
      </c>
      <c r="C501" s="258" t="e">
        <f t="shared" si="182"/>
        <v>#NUM!</v>
      </c>
      <c r="D501" s="259" t="e">
        <f t="shared" si="183"/>
        <v>#NUM!</v>
      </c>
      <c r="E501" s="260" t="e">
        <f t="shared" si="184"/>
        <v>#NUM!</v>
      </c>
      <c r="F501" s="261" t="e">
        <f t="shared" si="185"/>
        <v>#NUM!</v>
      </c>
      <c r="H501" s="33">
        <v>369</v>
      </c>
      <c r="I501" s="34">
        <f t="shared" si="203"/>
        <v>57497</v>
      </c>
      <c r="J501" s="258" t="e">
        <f t="shared" si="186"/>
        <v>#NUM!</v>
      </c>
      <c r="K501" s="259" t="e">
        <f t="shared" si="187"/>
        <v>#NUM!</v>
      </c>
      <c r="L501" s="269" t="e">
        <f t="shared" si="188"/>
        <v>#NUM!</v>
      </c>
      <c r="M501" s="261" t="e">
        <f t="shared" si="189"/>
        <v>#NUM!</v>
      </c>
      <c r="N501" s="9"/>
      <c r="O501" s="33">
        <v>369</v>
      </c>
      <c r="P501" s="34">
        <f t="shared" si="204"/>
        <v>57497</v>
      </c>
      <c r="Q501" s="258" t="e">
        <f t="shared" si="190"/>
        <v>#NUM!</v>
      </c>
      <c r="R501" s="259" t="e">
        <f t="shared" si="191"/>
        <v>#NUM!</v>
      </c>
      <c r="S501" s="269" t="e">
        <f t="shared" si="192"/>
        <v>#NUM!</v>
      </c>
      <c r="T501" s="261" t="e">
        <f t="shared" si="193"/>
        <v>#NUM!</v>
      </c>
      <c r="V501" s="33">
        <v>369</v>
      </c>
      <c r="W501" s="34">
        <v>56554</v>
      </c>
      <c r="X501" s="258" t="e">
        <f t="shared" si="194"/>
        <v>#NUM!</v>
      </c>
      <c r="Y501" s="259" t="e">
        <f t="shared" si="195"/>
        <v>#NUM!</v>
      </c>
      <c r="Z501" s="269" t="e">
        <f t="shared" si="196"/>
        <v>#NUM!</v>
      </c>
      <c r="AA501" s="261" t="e">
        <f t="shared" si="197"/>
        <v>#NUM!</v>
      </c>
      <c r="AC501" s="33">
        <v>369</v>
      </c>
      <c r="AD501" s="34">
        <f t="shared" si="205"/>
        <v>57497</v>
      </c>
      <c r="AE501" s="141" t="e">
        <f t="shared" si="198"/>
        <v>#VALUE!</v>
      </c>
      <c r="AF501" s="259" t="e">
        <f t="shared" si="199"/>
        <v>#VALUE!</v>
      </c>
      <c r="AG501" s="274" t="e">
        <f t="shared" si="200"/>
        <v>#VALUE!</v>
      </c>
      <c r="AH501" s="275" t="e">
        <f t="shared" si="201"/>
        <v>#VALUE!</v>
      </c>
    </row>
    <row r="502" spans="1:34" x14ac:dyDescent="0.45">
      <c r="A502" s="33">
        <v>370</v>
      </c>
      <c r="B502" s="34">
        <f t="shared" si="202"/>
        <v>57527</v>
      </c>
      <c r="C502" s="258" t="e">
        <f t="shared" si="182"/>
        <v>#NUM!</v>
      </c>
      <c r="D502" s="259" t="e">
        <f t="shared" si="183"/>
        <v>#NUM!</v>
      </c>
      <c r="E502" s="260" t="e">
        <f t="shared" si="184"/>
        <v>#NUM!</v>
      </c>
      <c r="F502" s="261" t="e">
        <f t="shared" si="185"/>
        <v>#NUM!</v>
      </c>
      <c r="H502" s="33">
        <v>370</v>
      </c>
      <c r="I502" s="34">
        <f t="shared" si="203"/>
        <v>57527</v>
      </c>
      <c r="J502" s="258" t="e">
        <f t="shared" si="186"/>
        <v>#NUM!</v>
      </c>
      <c r="K502" s="259" t="e">
        <f t="shared" si="187"/>
        <v>#NUM!</v>
      </c>
      <c r="L502" s="269" t="e">
        <f t="shared" si="188"/>
        <v>#NUM!</v>
      </c>
      <c r="M502" s="261" t="e">
        <f t="shared" si="189"/>
        <v>#NUM!</v>
      </c>
      <c r="N502" s="9"/>
      <c r="O502" s="33">
        <v>370</v>
      </c>
      <c r="P502" s="34">
        <f t="shared" si="204"/>
        <v>57527</v>
      </c>
      <c r="Q502" s="258" t="e">
        <f t="shared" si="190"/>
        <v>#NUM!</v>
      </c>
      <c r="R502" s="259" t="e">
        <f t="shared" si="191"/>
        <v>#NUM!</v>
      </c>
      <c r="S502" s="269" t="e">
        <f t="shared" si="192"/>
        <v>#NUM!</v>
      </c>
      <c r="T502" s="261" t="e">
        <f t="shared" si="193"/>
        <v>#NUM!</v>
      </c>
      <c r="V502" s="33">
        <v>370</v>
      </c>
      <c r="W502" s="34">
        <v>56584</v>
      </c>
      <c r="X502" s="258" t="e">
        <f t="shared" si="194"/>
        <v>#NUM!</v>
      </c>
      <c r="Y502" s="259" t="e">
        <f t="shared" si="195"/>
        <v>#NUM!</v>
      </c>
      <c r="Z502" s="269" t="e">
        <f t="shared" si="196"/>
        <v>#NUM!</v>
      </c>
      <c r="AA502" s="261" t="e">
        <f t="shared" si="197"/>
        <v>#NUM!</v>
      </c>
      <c r="AC502" s="33">
        <v>370</v>
      </c>
      <c r="AD502" s="34">
        <f t="shared" si="205"/>
        <v>57527</v>
      </c>
      <c r="AE502" s="141" t="e">
        <f t="shared" si="198"/>
        <v>#VALUE!</v>
      </c>
      <c r="AF502" s="259" t="e">
        <f t="shared" si="199"/>
        <v>#VALUE!</v>
      </c>
      <c r="AG502" s="274" t="e">
        <f t="shared" si="200"/>
        <v>#VALUE!</v>
      </c>
      <c r="AH502" s="275" t="e">
        <f t="shared" si="201"/>
        <v>#VALUE!</v>
      </c>
    </row>
    <row r="503" spans="1:34" x14ac:dyDescent="0.45">
      <c r="A503" s="33">
        <v>371</v>
      </c>
      <c r="B503" s="34">
        <f t="shared" si="202"/>
        <v>57558</v>
      </c>
      <c r="C503" s="258" t="e">
        <f t="shared" si="182"/>
        <v>#NUM!</v>
      </c>
      <c r="D503" s="259" t="e">
        <f t="shared" si="183"/>
        <v>#NUM!</v>
      </c>
      <c r="E503" s="260" t="e">
        <f t="shared" si="184"/>
        <v>#NUM!</v>
      </c>
      <c r="F503" s="261" t="e">
        <f t="shared" si="185"/>
        <v>#NUM!</v>
      </c>
      <c r="H503" s="33">
        <v>371</v>
      </c>
      <c r="I503" s="34">
        <f t="shared" si="203"/>
        <v>57558</v>
      </c>
      <c r="J503" s="258" t="e">
        <f t="shared" si="186"/>
        <v>#NUM!</v>
      </c>
      <c r="K503" s="259" t="e">
        <f t="shared" si="187"/>
        <v>#NUM!</v>
      </c>
      <c r="L503" s="269" t="e">
        <f t="shared" si="188"/>
        <v>#NUM!</v>
      </c>
      <c r="M503" s="261" t="e">
        <f t="shared" si="189"/>
        <v>#NUM!</v>
      </c>
      <c r="N503" s="9"/>
      <c r="O503" s="33">
        <v>371</v>
      </c>
      <c r="P503" s="34">
        <f t="shared" si="204"/>
        <v>57558</v>
      </c>
      <c r="Q503" s="258" t="e">
        <f t="shared" si="190"/>
        <v>#NUM!</v>
      </c>
      <c r="R503" s="259" t="e">
        <f t="shared" si="191"/>
        <v>#NUM!</v>
      </c>
      <c r="S503" s="269" t="e">
        <f t="shared" si="192"/>
        <v>#NUM!</v>
      </c>
      <c r="T503" s="261" t="e">
        <f t="shared" si="193"/>
        <v>#NUM!</v>
      </c>
      <c r="V503" s="33">
        <v>371</v>
      </c>
      <c r="W503" s="34">
        <v>56615</v>
      </c>
      <c r="X503" s="258" t="e">
        <f t="shared" si="194"/>
        <v>#NUM!</v>
      </c>
      <c r="Y503" s="259" t="e">
        <f t="shared" si="195"/>
        <v>#NUM!</v>
      </c>
      <c r="Z503" s="269" t="e">
        <f t="shared" si="196"/>
        <v>#NUM!</v>
      </c>
      <c r="AA503" s="261" t="e">
        <f t="shared" si="197"/>
        <v>#NUM!</v>
      </c>
      <c r="AC503" s="33">
        <v>371</v>
      </c>
      <c r="AD503" s="34">
        <f t="shared" si="205"/>
        <v>57558</v>
      </c>
      <c r="AE503" s="141" t="e">
        <f t="shared" si="198"/>
        <v>#VALUE!</v>
      </c>
      <c r="AF503" s="259" t="e">
        <f t="shared" si="199"/>
        <v>#VALUE!</v>
      </c>
      <c r="AG503" s="274" t="e">
        <f t="shared" si="200"/>
        <v>#VALUE!</v>
      </c>
      <c r="AH503" s="275" t="e">
        <f t="shared" si="201"/>
        <v>#VALUE!</v>
      </c>
    </row>
    <row r="504" spans="1:34" ht="14.65" thickBot="1" x14ac:dyDescent="0.5">
      <c r="A504" s="40">
        <v>372</v>
      </c>
      <c r="B504" s="267">
        <f t="shared" si="202"/>
        <v>57589</v>
      </c>
      <c r="C504" s="262" t="e">
        <f t="shared" si="182"/>
        <v>#NUM!</v>
      </c>
      <c r="D504" s="263" t="e">
        <f t="shared" si="183"/>
        <v>#NUM!</v>
      </c>
      <c r="E504" s="264" t="e">
        <f t="shared" si="184"/>
        <v>#NUM!</v>
      </c>
      <c r="F504" s="265" t="e">
        <f t="shared" si="185"/>
        <v>#NUM!</v>
      </c>
      <c r="H504" s="40">
        <v>372</v>
      </c>
      <c r="I504" s="41">
        <f t="shared" si="203"/>
        <v>57589</v>
      </c>
      <c r="J504" s="262" t="e">
        <f t="shared" si="186"/>
        <v>#NUM!</v>
      </c>
      <c r="K504" s="263" t="e">
        <f t="shared" si="187"/>
        <v>#NUM!</v>
      </c>
      <c r="L504" s="270" t="e">
        <f t="shared" si="188"/>
        <v>#NUM!</v>
      </c>
      <c r="M504" s="265" t="e">
        <f t="shared" si="189"/>
        <v>#NUM!</v>
      </c>
      <c r="N504" s="9"/>
      <c r="O504" s="40">
        <v>372</v>
      </c>
      <c r="P504" s="41">
        <f t="shared" si="204"/>
        <v>57589</v>
      </c>
      <c r="Q504" s="262" t="e">
        <f t="shared" si="190"/>
        <v>#NUM!</v>
      </c>
      <c r="R504" s="263" t="e">
        <f t="shared" si="191"/>
        <v>#NUM!</v>
      </c>
      <c r="S504" s="270" t="e">
        <f t="shared" si="192"/>
        <v>#NUM!</v>
      </c>
      <c r="T504" s="265" t="e">
        <f t="shared" si="193"/>
        <v>#NUM!</v>
      </c>
      <c r="V504" s="40">
        <v>372</v>
      </c>
      <c r="W504" s="41">
        <v>56646</v>
      </c>
      <c r="X504" s="262" t="e">
        <f t="shared" si="194"/>
        <v>#NUM!</v>
      </c>
      <c r="Y504" s="263" t="e">
        <f t="shared" si="195"/>
        <v>#NUM!</v>
      </c>
      <c r="Z504" s="270" t="e">
        <f t="shared" si="196"/>
        <v>#NUM!</v>
      </c>
      <c r="AA504" s="265" t="e">
        <f t="shared" si="197"/>
        <v>#NUM!</v>
      </c>
      <c r="AC504" s="40">
        <v>372</v>
      </c>
      <c r="AD504" s="41">
        <f t="shared" si="205"/>
        <v>57589</v>
      </c>
      <c r="AE504" s="145" t="e">
        <f t="shared" si="198"/>
        <v>#VALUE!</v>
      </c>
      <c r="AF504" s="263" t="e">
        <f t="shared" si="199"/>
        <v>#VALUE!</v>
      </c>
      <c r="AG504" s="276" t="e">
        <f t="shared" si="200"/>
        <v>#VALUE!</v>
      </c>
      <c r="AH504" s="277" t="e">
        <f t="shared" si="201"/>
        <v>#VALUE!</v>
      </c>
    </row>
    <row r="505" spans="1:34" x14ac:dyDescent="0.45">
      <c r="A505" s="26">
        <v>373</v>
      </c>
      <c r="B505" s="52">
        <f t="shared" si="202"/>
        <v>57619</v>
      </c>
      <c r="C505" s="254" t="e">
        <f t="shared" si="182"/>
        <v>#NUM!</v>
      </c>
      <c r="D505" s="255" t="e">
        <f t="shared" si="183"/>
        <v>#NUM!</v>
      </c>
      <c r="E505" s="256" t="e">
        <f t="shared" si="184"/>
        <v>#NUM!</v>
      </c>
      <c r="F505" s="257" t="e">
        <f t="shared" si="185"/>
        <v>#NUM!</v>
      </c>
      <c r="H505" s="26">
        <v>373</v>
      </c>
      <c r="I505" s="27">
        <f t="shared" si="203"/>
        <v>57619</v>
      </c>
      <c r="J505" s="254" t="e">
        <f t="shared" si="186"/>
        <v>#NUM!</v>
      </c>
      <c r="K505" s="255" t="e">
        <f t="shared" si="187"/>
        <v>#NUM!</v>
      </c>
      <c r="L505" s="268" t="e">
        <f t="shared" si="188"/>
        <v>#NUM!</v>
      </c>
      <c r="M505" s="257" t="e">
        <f t="shared" si="189"/>
        <v>#NUM!</v>
      </c>
      <c r="N505" s="9"/>
      <c r="O505" s="26">
        <v>373</v>
      </c>
      <c r="P505" s="27">
        <f t="shared" si="204"/>
        <v>57619</v>
      </c>
      <c r="Q505" s="254" t="e">
        <f t="shared" si="190"/>
        <v>#NUM!</v>
      </c>
      <c r="R505" s="255" t="e">
        <f t="shared" si="191"/>
        <v>#NUM!</v>
      </c>
      <c r="S505" s="268" t="e">
        <f t="shared" si="192"/>
        <v>#NUM!</v>
      </c>
      <c r="T505" s="257" t="e">
        <f t="shared" si="193"/>
        <v>#NUM!</v>
      </c>
      <c r="V505" s="26">
        <v>373</v>
      </c>
      <c r="W505" s="27">
        <v>56674</v>
      </c>
      <c r="X505" s="254" t="e">
        <f t="shared" si="194"/>
        <v>#NUM!</v>
      </c>
      <c r="Y505" s="255" t="e">
        <f t="shared" si="195"/>
        <v>#NUM!</v>
      </c>
      <c r="Z505" s="268" t="e">
        <f t="shared" si="196"/>
        <v>#NUM!</v>
      </c>
      <c r="AA505" s="257" t="e">
        <f t="shared" si="197"/>
        <v>#NUM!</v>
      </c>
      <c r="AC505" s="26">
        <v>373</v>
      </c>
      <c r="AD505" s="27">
        <f t="shared" si="205"/>
        <v>57619</v>
      </c>
      <c r="AE505" s="137" t="e">
        <f t="shared" si="198"/>
        <v>#VALUE!</v>
      </c>
      <c r="AF505" s="255" t="e">
        <f t="shared" si="199"/>
        <v>#VALUE!</v>
      </c>
      <c r="AG505" s="272" t="e">
        <f t="shared" si="200"/>
        <v>#VALUE!</v>
      </c>
      <c r="AH505" s="273" t="e">
        <f t="shared" si="201"/>
        <v>#VALUE!</v>
      </c>
    </row>
    <row r="506" spans="1:34" x14ac:dyDescent="0.45">
      <c r="A506" s="33">
        <v>374</v>
      </c>
      <c r="B506" s="34">
        <f t="shared" si="202"/>
        <v>57650</v>
      </c>
      <c r="C506" s="258" t="e">
        <f t="shared" si="182"/>
        <v>#NUM!</v>
      </c>
      <c r="D506" s="259" t="e">
        <f t="shared" si="183"/>
        <v>#NUM!</v>
      </c>
      <c r="E506" s="260" t="e">
        <f t="shared" si="184"/>
        <v>#NUM!</v>
      </c>
      <c r="F506" s="261" t="e">
        <f t="shared" si="185"/>
        <v>#NUM!</v>
      </c>
      <c r="H506" s="33">
        <v>374</v>
      </c>
      <c r="I506" s="34">
        <f t="shared" si="203"/>
        <v>57650</v>
      </c>
      <c r="J506" s="258" t="e">
        <f t="shared" si="186"/>
        <v>#NUM!</v>
      </c>
      <c r="K506" s="259" t="e">
        <f t="shared" si="187"/>
        <v>#NUM!</v>
      </c>
      <c r="L506" s="269" t="e">
        <f t="shared" si="188"/>
        <v>#NUM!</v>
      </c>
      <c r="M506" s="261" t="e">
        <f t="shared" si="189"/>
        <v>#NUM!</v>
      </c>
      <c r="N506" s="9"/>
      <c r="O506" s="33">
        <v>374</v>
      </c>
      <c r="P506" s="34">
        <f t="shared" si="204"/>
        <v>57650</v>
      </c>
      <c r="Q506" s="258" t="e">
        <f t="shared" si="190"/>
        <v>#NUM!</v>
      </c>
      <c r="R506" s="259" t="e">
        <f t="shared" si="191"/>
        <v>#NUM!</v>
      </c>
      <c r="S506" s="269" t="e">
        <f t="shared" si="192"/>
        <v>#NUM!</v>
      </c>
      <c r="T506" s="261" t="e">
        <f t="shared" si="193"/>
        <v>#NUM!</v>
      </c>
      <c r="V506" s="33">
        <v>374</v>
      </c>
      <c r="W506" s="34">
        <v>56705</v>
      </c>
      <c r="X506" s="258" t="e">
        <f t="shared" si="194"/>
        <v>#NUM!</v>
      </c>
      <c r="Y506" s="259" t="e">
        <f t="shared" si="195"/>
        <v>#NUM!</v>
      </c>
      <c r="Z506" s="269" t="e">
        <f t="shared" si="196"/>
        <v>#NUM!</v>
      </c>
      <c r="AA506" s="261" t="e">
        <f t="shared" si="197"/>
        <v>#NUM!</v>
      </c>
      <c r="AC506" s="33">
        <v>374</v>
      </c>
      <c r="AD506" s="34">
        <f t="shared" si="205"/>
        <v>57650</v>
      </c>
      <c r="AE506" s="141" t="e">
        <f t="shared" si="198"/>
        <v>#VALUE!</v>
      </c>
      <c r="AF506" s="259" t="e">
        <f t="shared" si="199"/>
        <v>#VALUE!</v>
      </c>
      <c r="AG506" s="274" t="e">
        <f t="shared" si="200"/>
        <v>#VALUE!</v>
      </c>
      <c r="AH506" s="275" t="e">
        <f t="shared" si="201"/>
        <v>#VALUE!</v>
      </c>
    </row>
    <row r="507" spans="1:34" x14ac:dyDescent="0.45">
      <c r="A507" s="33">
        <v>375</v>
      </c>
      <c r="B507" s="34">
        <f t="shared" si="202"/>
        <v>57680</v>
      </c>
      <c r="C507" s="258" t="e">
        <f t="shared" si="182"/>
        <v>#NUM!</v>
      </c>
      <c r="D507" s="259" t="e">
        <f t="shared" si="183"/>
        <v>#NUM!</v>
      </c>
      <c r="E507" s="260" t="e">
        <f t="shared" si="184"/>
        <v>#NUM!</v>
      </c>
      <c r="F507" s="261" t="e">
        <f t="shared" si="185"/>
        <v>#NUM!</v>
      </c>
      <c r="H507" s="33">
        <v>375</v>
      </c>
      <c r="I507" s="34">
        <f t="shared" si="203"/>
        <v>57680</v>
      </c>
      <c r="J507" s="258" t="e">
        <f t="shared" si="186"/>
        <v>#NUM!</v>
      </c>
      <c r="K507" s="259" t="e">
        <f t="shared" si="187"/>
        <v>#NUM!</v>
      </c>
      <c r="L507" s="269" t="e">
        <f t="shared" si="188"/>
        <v>#NUM!</v>
      </c>
      <c r="M507" s="261" t="e">
        <f t="shared" si="189"/>
        <v>#NUM!</v>
      </c>
      <c r="N507" s="9"/>
      <c r="O507" s="33">
        <v>375</v>
      </c>
      <c r="P507" s="34">
        <f t="shared" si="204"/>
        <v>57680</v>
      </c>
      <c r="Q507" s="258" t="e">
        <f t="shared" si="190"/>
        <v>#NUM!</v>
      </c>
      <c r="R507" s="259" t="e">
        <f t="shared" si="191"/>
        <v>#NUM!</v>
      </c>
      <c r="S507" s="269" t="e">
        <f t="shared" si="192"/>
        <v>#NUM!</v>
      </c>
      <c r="T507" s="261" t="e">
        <f t="shared" si="193"/>
        <v>#NUM!</v>
      </c>
      <c r="V507" s="33">
        <v>375</v>
      </c>
      <c r="W507" s="34">
        <v>56735</v>
      </c>
      <c r="X507" s="258" t="e">
        <f t="shared" si="194"/>
        <v>#NUM!</v>
      </c>
      <c r="Y507" s="259" t="e">
        <f t="shared" si="195"/>
        <v>#NUM!</v>
      </c>
      <c r="Z507" s="269" t="e">
        <f t="shared" si="196"/>
        <v>#NUM!</v>
      </c>
      <c r="AA507" s="261" t="e">
        <f t="shared" si="197"/>
        <v>#NUM!</v>
      </c>
      <c r="AC507" s="33">
        <v>375</v>
      </c>
      <c r="AD507" s="34">
        <f t="shared" si="205"/>
        <v>57680</v>
      </c>
      <c r="AE507" s="141" t="e">
        <f t="shared" si="198"/>
        <v>#VALUE!</v>
      </c>
      <c r="AF507" s="259" t="e">
        <f t="shared" si="199"/>
        <v>#VALUE!</v>
      </c>
      <c r="AG507" s="274" t="e">
        <f t="shared" si="200"/>
        <v>#VALUE!</v>
      </c>
      <c r="AH507" s="275" t="e">
        <f t="shared" si="201"/>
        <v>#VALUE!</v>
      </c>
    </row>
    <row r="508" spans="1:34" x14ac:dyDescent="0.45">
      <c r="A508" s="33">
        <v>376</v>
      </c>
      <c r="B508" s="34">
        <f t="shared" si="202"/>
        <v>57711</v>
      </c>
      <c r="C508" s="258" t="e">
        <f t="shared" si="182"/>
        <v>#NUM!</v>
      </c>
      <c r="D508" s="259" t="e">
        <f t="shared" si="183"/>
        <v>#NUM!</v>
      </c>
      <c r="E508" s="260" t="e">
        <f t="shared" si="184"/>
        <v>#NUM!</v>
      </c>
      <c r="F508" s="261" t="e">
        <f t="shared" si="185"/>
        <v>#NUM!</v>
      </c>
      <c r="H508" s="33">
        <v>376</v>
      </c>
      <c r="I508" s="34">
        <f t="shared" si="203"/>
        <v>57711</v>
      </c>
      <c r="J508" s="258" t="e">
        <f t="shared" si="186"/>
        <v>#NUM!</v>
      </c>
      <c r="K508" s="259" t="e">
        <f t="shared" si="187"/>
        <v>#NUM!</v>
      </c>
      <c r="L508" s="269" t="e">
        <f t="shared" si="188"/>
        <v>#NUM!</v>
      </c>
      <c r="M508" s="261" t="e">
        <f t="shared" si="189"/>
        <v>#NUM!</v>
      </c>
      <c r="N508" s="9"/>
      <c r="O508" s="33">
        <v>376</v>
      </c>
      <c r="P508" s="34">
        <f t="shared" si="204"/>
        <v>57711</v>
      </c>
      <c r="Q508" s="258" t="e">
        <f t="shared" si="190"/>
        <v>#NUM!</v>
      </c>
      <c r="R508" s="259" t="e">
        <f t="shared" si="191"/>
        <v>#NUM!</v>
      </c>
      <c r="S508" s="269" t="e">
        <f t="shared" si="192"/>
        <v>#NUM!</v>
      </c>
      <c r="T508" s="261" t="e">
        <f t="shared" si="193"/>
        <v>#NUM!</v>
      </c>
      <c r="V508" s="33">
        <v>376</v>
      </c>
      <c r="W508" s="34">
        <v>56766</v>
      </c>
      <c r="X508" s="258" t="e">
        <f t="shared" si="194"/>
        <v>#NUM!</v>
      </c>
      <c r="Y508" s="259" t="e">
        <f t="shared" si="195"/>
        <v>#NUM!</v>
      </c>
      <c r="Z508" s="269" t="e">
        <f t="shared" si="196"/>
        <v>#NUM!</v>
      </c>
      <c r="AA508" s="261" t="e">
        <f t="shared" si="197"/>
        <v>#NUM!</v>
      </c>
      <c r="AC508" s="33">
        <v>376</v>
      </c>
      <c r="AD508" s="34">
        <f t="shared" si="205"/>
        <v>57711</v>
      </c>
      <c r="AE508" s="141" t="e">
        <f t="shared" si="198"/>
        <v>#VALUE!</v>
      </c>
      <c r="AF508" s="259" t="e">
        <f t="shared" si="199"/>
        <v>#VALUE!</v>
      </c>
      <c r="AG508" s="274" t="e">
        <f t="shared" si="200"/>
        <v>#VALUE!</v>
      </c>
      <c r="AH508" s="275" t="e">
        <f t="shared" si="201"/>
        <v>#VALUE!</v>
      </c>
    </row>
    <row r="509" spans="1:34" x14ac:dyDescent="0.45">
      <c r="A509" s="33">
        <v>377</v>
      </c>
      <c r="B509" s="34">
        <f t="shared" si="202"/>
        <v>57742</v>
      </c>
      <c r="C509" s="258" t="e">
        <f t="shared" si="182"/>
        <v>#NUM!</v>
      </c>
      <c r="D509" s="259" t="e">
        <f t="shared" si="183"/>
        <v>#NUM!</v>
      </c>
      <c r="E509" s="260" t="e">
        <f t="shared" si="184"/>
        <v>#NUM!</v>
      </c>
      <c r="F509" s="261" t="e">
        <f t="shared" si="185"/>
        <v>#NUM!</v>
      </c>
      <c r="H509" s="33">
        <v>377</v>
      </c>
      <c r="I509" s="34">
        <f t="shared" si="203"/>
        <v>57742</v>
      </c>
      <c r="J509" s="258" t="e">
        <f t="shared" si="186"/>
        <v>#NUM!</v>
      </c>
      <c r="K509" s="259" t="e">
        <f t="shared" si="187"/>
        <v>#NUM!</v>
      </c>
      <c r="L509" s="269" t="e">
        <f t="shared" si="188"/>
        <v>#NUM!</v>
      </c>
      <c r="M509" s="261" t="e">
        <f t="shared" si="189"/>
        <v>#NUM!</v>
      </c>
      <c r="N509" s="9"/>
      <c r="O509" s="33">
        <v>377</v>
      </c>
      <c r="P509" s="34">
        <f t="shared" si="204"/>
        <v>57742</v>
      </c>
      <c r="Q509" s="258" t="e">
        <f t="shared" si="190"/>
        <v>#NUM!</v>
      </c>
      <c r="R509" s="259" t="e">
        <f t="shared" si="191"/>
        <v>#NUM!</v>
      </c>
      <c r="S509" s="269" t="e">
        <f t="shared" si="192"/>
        <v>#NUM!</v>
      </c>
      <c r="T509" s="261" t="e">
        <f t="shared" si="193"/>
        <v>#NUM!</v>
      </c>
      <c r="V509" s="33">
        <v>377</v>
      </c>
      <c r="W509" s="34">
        <v>56796</v>
      </c>
      <c r="X509" s="258" t="e">
        <f t="shared" si="194"/>
        <v>#NUM!</v>
      </c>
      <c r="Y509" s="259" t="e">
        <f t="shared" si="195"/>
        <v>#NUM!</v>
      </c>
      <c r="Z509" s="269" t="e">
        <f t="shared" si="196"/>
        <v>#NUM!</v>
      </c>
      <c r="AA509" s="261" t="e">
        <f t="shared" si="197"/>
        <v>#NUM!</v>
      </c>
      <c r="AC509" s="33">
        <v>377</v>
      </c>
      <c r="AD509" s="34">
        <f t="shared" si="205"/>
        <v>57742</v>
      </c>
      <c r="AE509" s="141" t="e">
        <f t="shared" si="198"/>
        <v>#VALUE!</v>
      </c>
      <c r="AF509" s="259" t="e">
        <f t="shared" si="199"/>
        <v>#VALUE!</v>
      </c>
      <c r="AG509" s="274" t="e">
        <f t="shared" si="200"/>
        <v>#VALUE!</v>
      </c>
      <c r="AH509" s="275" t="e">
        <f t="shared" si="201"/>
        <v>#VALUE!</v>
      </c>
    </row>
    <row r="510" spans="1:34" x14ac:dyDescent="0.45">
      <c r="A510" s="33">
        <v>378</v>
      </c>
      <c r="B510" s="34">
        <f t="shared" si="202"/>
        <v>57770</v>
      </c>
      <c r="C510" s="258" t="e">
        <f t="shared" si="182"/>
        <v>#NUM!</v>
      </c>
      <c r="D510" s="259" t="e">
        <f t="shared" si="183"/>
        <v>#NUM!</v>
      </c>
      <c r="E510" s="260" t="e">
        <f t="shared" si="184"/>
        <v>#NUM!</v>
      </c>
      <c r="F510" s="261" t="e">
        <f t="shared" si="185"/>
        <v>#NUM!</v>
      </c>
      <c r="H510" s="33">
        <v>378</v>
      </c>
      <c r="I510" s="34">
        <f t="shared" si="203"/>
        <v>57770</v>
      </c>
      <c r="J510" s="258" t="e">
        <f t="shared" si="186"/>
        <v>#NUM!</v>
      </c>
      <c r="K510" s="259" t="e">
        <f t="shared" si="187"/>
        <v>#NUM!</v>
      </c>
      <c r="L510" s="269" t="e">
        <f t="shared" si="188"/>
        <v>#NUM!</v>
      </c>
      <c r="M510" s="261" t="e">
        <f t="shared" si="189"/>
        <v>#NUM!</v>
      </c>
      <c r="N510" s="9"/>
      <c r="O510" s="33">
        <v>378</v>
      </c>
      <c r="P510" s="34">
        <f t="shared" si="204"/>
        <v>57770</v>
      </c>
      <c r="Q510" s="258" t="e">
        <f t="shared" si="190"/>
        <v>#NUM!</v>
      </c>
      <c r="R510" s="259" t="e">
        <f t="shared" si="191"/>
        <v>#NUM!</v>
      </c>
      <c r="S510" s="269" t="e">
        <f t="shared" si="192"/>
        <v>#NUM!</v>
      </c>
      <c r="T510" s="261" t="e">
        <f t="shared" si="193"/>
        <v>#NUM!</v>
      </c>
      <c r="V510" s="33">
        <v>378</v>
      </c>
      <c r="W510" s="34">
        <v>56827</v>
      </c>
      <c r="X510" s="258" t="e">
        <f t="shared" si="194"/>
        <v>#NUM!</v>
      </c>
      <c r="Y510" s="259" t="e">
        <f t="shared" si="195"/>
        <v>#NUM!</v>
      </c>
      <c r="Z510" s="269" t="e">
        <f t="shared" si="196"/>
        <v>#NUM!</v>
      </c>
      <c r="AA510" s="261" t="e">
        <f t="shared" si="197"/>
        <v>#NUM!</v>
      </c>
      <c r="AC510" s="33">
        <v>378</v>
      </c>
      <c r="AD510" s="34">
        <f t="shared" si="205"/>
        <v>57770</v>
      </c>
      <c r="AE510" s="141" t="e">
        <f t="shared" si="198"/>
        <v>#VALUE!</v>
      </c>
      <c r="AF510" s="259" t="e">
        <f t="shared" si="199"/>
        <v>#VALUE!</v>
      </c>
      <c r="AG510" s="274" t="e">
        <f t="shared" si="200"/>
        <v>#VALUE!</v>
      </c>
      <c r="AH510" s="275" t="e">
        <f t="shared" si="201"/>
        <v>#VALUE!</v>
      </c>
    </row>
    <row r="511" spans="1:34" x14ac:dyDescent="0.45">
      <c r="A511" s="33">
        <v>379</v>
      </c>
      <c r="B511" s="34">
        <f t="shared" si="202"/>
        <v>57801</v>
      </c>
      <c r="C511" s="258" t="e">
        <f t="shared" si="182"/>
        <v>#NUM!</v>
      </c>
      <c r="D511" s="259" t="e">
        <f t="shared" si="183"/>
        <v>#NUM!</v>
      </c>
      <c r="E511" s="260" t="e">
        <f t="shared" si="184"/>
        <v>#NUM!</v>
      </c>
      <c r="F511" s="261" t="e">
        <f t="shared" si="185"/>
        <v>#NUM!</v>
      </c>
      <c r="H511" s="33">
        <v>379</v>
      </c>
      <c r="I511" s="34">
        <f t="shared" si="203"/>
        <v>57801</v>
      </c>
      <c r="J511" s="258" t="e">
        <f t="shared" si="186"/>
        <v>#NUM!</v>
      </c>
      <c r="K511" s="259" t="e">
        <f t="shared" si="187"/>
        <v>#NUM!</v>
      </c>
      <c r="L511" s="269" t="e">
        <f t="shared" si="188"/>
        <v>#NUM!</v>
      </c>
      <c r="M511" s="261" t="e">
        <f t="shared" si="189"/>
        <v>#NUM!</v>
      </c>
      <c r="N511" s="9"/>
      <c r="O511" s="33">
        <v>379</v>
      </c>
      <c r="P511" s="34">
        <f t="shared" si="204"/>
        <v>57801</v>
      </c>
      <c r="Q511" s="258" t="e">
        <f t="shared" si="190"/>
        <v>#NUM!</v>
      </c>
      <c r="R511" s="259" t="e">
        <f t="shared" si="191"/>
        <v>#NUM!</v>
      </c>
      <c r="S511" s="269" t="e">
        <f t="shared" si="192"/>
        <v>#NUM!</v>
      </c>
      <c r="T511" s="261" t="e">
        <f t="shared" si="193"/>
        <v>#NUM!</v>
      </c>
      <c r="V511" s="33">
        <v>379</v>
      </c>
      <c r="W511" s="34">
        <v>56858</v>
      </c>
      <c r="X511" s="258" t="e">
        <f t="shared" si="194"/>
        <v>#NUM!</v>
      </c>
      <c r="Y511" s="259" t="e">
        <f t="shared" si="195"/>
        <v>#NUM!</v>
      </c>
      <c r="Z511" s="269" t="e">
        <f t="shared" si="196"/>
        <v>#NUM!</v>
      </c>
      <c r="AA511" s="261" t="e">
        <f t="shared" si="197"/>
        <v>#NUM!</v>
      </c>
      <c r="AC511" s="33">
        <v>379</v>
      </c>
      <c r="AD511" s="34">
        <f t="shared" si="205"/>
        <v>57801</v>
      </c>
      <c r="AE511" s="141" t="e">
        <f t="shared" si="198"/>
        <v>#VALUE!</v>
      </c>
      <c r="AF511" s="259" t="e">
        <f t="shared" si="199"/>
        <v>#VALUE!</v>
      </c>
      <c r="AG511" s="274" t="e">
        <f t="shared" si="200"/>
        <v>#VALUE!</v>
      </c>
      <c r="AH511" s="275" t="e">
        <f t="shared" si="201"/>
        <v>#VALUE!</v>
      </c>
    </row>
    <row r="512" spans="1:34" x14ac:dyDescent="0.45">
      <c r="A512" s="33">
        <v>380</v>
      </c>
      <c r="B512" s="34">
        <f t="shared" si="202"/>
        <v>57831</v>
      </c>
      <c r="C512" s="258" t="e">
        <f t="shared" si="182"/>
        <v>#NUM!</v>
      </c>
      <c r="D512" s="259" t="e">
        <f t="shared" si="183"/>
        <v>#NUM!</v>
      </c>
      <c r="E512" s="260" t="e">
        <f t="shared" si="184"/>
        <v>#NUM!</v>
      </c>
      <c r="F512" s="261" t="e">
        <f t="shared" si="185"/>
        <v>#NUM!</v>
      </c>
      <c r="H512" s="33">
        <v>380</v>
      </c>
      <c r="I512" s="34">
        <f t="shared" si="203"/>
        <v>57831</v>
      </c>
      <c r="J512" s="258" t="e">
        <f t="shared" si="186"/>
        <v>#NUM!</v>
      </c>
      <c r="K512" s="259" t="e">
        <f t="shared" si="187"/>
        <v>#NUM!</v>
      </c>
      <c r="L512" s="269" t="e">
        <f t="shared" si="188"/>
        <v>#NUM!</v>
      </c>
      <c r="M512" s="261" t="e">
        <f t="shared" si="189"/>
        <v>#NUM!</v>
      </c>
      <c r="N512" s="9"/>
      <c r="O512" s="33">
        <v>380</v>
      </c>
      <c r="P512" s="34">
        <f t="shared" si="204"/>
        <v>57831</v>
      </c>
      <c r="Q512" s="258" t="e">
        <f t="shared" si="190"/>
        <v>#NUM!</v>
      </c>
      <c r="R512" s="259" t="e">
        <f t="shared" si="191"/>
        <v>#NUM!</v>
      </c>
      <c r="S512" s="269" t="e">
        <f t="shared" si="192"/>
        <v>#NUM!</v>
      </c>
      <c r="T512" s="261" t="e">
        <f t="shared" si="193"/>
        <v>#NUM!</v>
      </c>
      <c r="V512" s="33">
        <v>380</v>
      </c>
      <c r="W512" s="34">
        <v>56888</v>
      </c>
      <c r="X512" s="258" t="e">
        <f t="shared" si="194"/>
        <v>#NUM!</v>
      </c>
      <c r="Y512" s="259" t="e">
        <f t="shared" si="195"/>
        <v>#NUM!</v>
      </c>
      <c r="Z512" s="269" t="e">
        <f t="shared" si="196"/>
        <v>#NUM!</v>
      </c>
      <c r="AA512" s="261" t="e">
        <f t="shared" si="197"/>
        <v>#NUM!</v>
      </c>
      <c r="AC512" s="33">
        <v>380</v>
      </c>
      <c r="AD512" s="34">
        <f t="shared" si="205"/>
        <v>57831</v>
      </c>
      <c r="AE512" s="141" t="e">
        <f t="shared" si="198"/>
        <v>#VALUE!</v>
      </c>
      <c r="AF512" s="259" t="e">
        <f t="shared" si="199"/>
        <v>#VALUE!</v>
      </c>
      <c r="AG512" s="274" t="e">
        <f t="shared" si="200"/>
        <v>#VALUE!</v>
      </c>
      <c r="AH512" s="275" t="e">
        <f t="shared" si="201"/>
        <v>#VALUE!</v>
      </c>
    </row>
    <row r="513" spans="1:34" x14ac:dyDescent="0.45">
      <c r="A513" s="33">
        <v>381</v>
      </c>
      <c r="B513" s="34">
        <f t="shared" si="202"/>
        <v>57862</v>
      </c>
      <c r="C513" s="258" t="e">
        <f t="shared" si="182"/>
        <v>#NUM!</v>
      </c>
      <c r="D513" s="259" t="e">
        <f t="shared" si="183"/>
        <v>#NUM!</v>
      </c>
      <c r="E513" s="260" t="e">
        <f t="shared" si="184"/>
        <v>#NUM!</v>
      </c>
      <c r="F513" s="261" t="e">
        <f t="shared" si="185"/>
        <v>#NUM!</v>
      </c>
      <c r="H513" s="33">
        <v>381</v>
      </c>
      <c r="I513" s="34">
        <f t="shared" si="203"/>
        <v>57862</v>
      </c>
      <c r="J513" s="258" t="e">
        <f t="shared" si="186"/>
        <v>#NUM!</v>
      </c>
      <c r="K513" s="259" t="e">
        <f t="shared" si="187"/>
        <v>#NUM!</v>
      </c>
      <c r="L513" s="269" t="e">
        <f t="shared" si="188"/>
        <v>#NUM!</v>
      </c>
      <c r="M513" s="261" t="e">
        <f t="shared" si="189"/>
        <v>#NUM!</v>
      </c>
      <c r="N513" s="9"/>
      <c r="O513" s="33">
        <v>381</v>
      </c>
      <c r="P513" s="34">
        <f t="shared" si="204"/>
        <v>57862</v>
      </c>
      <c r="Q513" s="258" t="e">
        <f t="shared" si="190"/>
        <v>#NUM!</v>
      </c>
      <c r="R513" s="259" t="e">
        <f t="shared" si="191"/>
        <v>#NUM!</v>
      </c>
      <c r="S513" s="269" t="e">
        <f t="shared" si="192"/>
        <v>#NUM!</v>
      </c>
      <c r="T513" s="261" t="e">
        <f t="shared" si="193"/>
        <v>#NUM!</v>
      </c>
      <c r="V513" s="33">
        <v>381</v>
      </c>
      <c r="W513" s="34">
        <v>56919</v>
      </c>
      <c r="X513" s="258" t="e">
        <f t="shared" si="194"/>
        <v>#NUM!</v>
      </c>
      <c r="Y513" s="259" t="e">
        <f t="shared" si="195"/>
        <v>#NUM!</v>
      </c>
      <c r="Z513" s="269" t="e">
        <f t="shared" si="196"/>
        <v>#NUM!</v>
      </c>
      <c r="AA513" s="261" t="e">
        <f t="shared" si="197"/>
        <v>#NUM!</v>
      </c>
      <c r="AC513" s="33">
        <v>381</v>
      </c>
      <c r="AD513" s="34">
        <f t="shared" si="205"/>
        <v>57862</v>
      </c>
      <c r="AE513" s="141" t="e">
        <f t="shared" si="198"/>
        <v>#VALUE!</v>
      </c>
      <c r="AF513" s="259" t="e">
        <f t="shared" si="199"/>
        <v>#VALUE!</v>
      </c>
      <c r="AG513" s="274" t="e">
        <f t="shared" si="200"/>
        <v>#VALUE!</v>
      </c>
      <c r="AH513" s="275" t="e">
        <f t="shared" si="201"/>
        <v>#VALUE!</v>
      </c>
    </row>
    <row r="514" spans="1:34" x14ac:dyDescent="0.45">
      <c r="A514" s="33">
        <v>382</v>
      </c>
      <c r="B514" s="34">
        <f t="shared" si="202"/>
        <v>57892</v>
      </c>
      <c r="C514" s="258" t="e">
        <f t="shared" si="182"/>
        <v>#NUM!</v>
      </c>
      <c r="D514" s="259" t="e">
        <f t="shared" si="183"/>
        <v>#NUM!</v>
      </c>
      <c r="E514" s="260" t="e">
        <f t="shared" si="184"/>
        <v>#NUM!</v>
      </c>
      <c r="F514" s="261" t="e">
        <f t="shared" si="185"/>
        <v>#NUM!</v>
      </c>
      <c r="H514" s="33">
        <v>382</v>
      </c>
      <c r="I514" s="34">
        <f t="shared" si="203"/>
        <v>57892</v>
      </c>
      <c r="J514" s="258" t="e">
        <f t="shared" si="186"/>
        <v>#NUM!</v>
      </c>
      <c r="K514" s="259" t="e">
        <f t="shared" si="187"/>
        <v>#NUM!</v>
      </c>
      <c r="L514" s="269" t="e">
        <f t="shared" si="188"/>
        <v>#NUM!</v>
      </c>
      <c r="M514" s="261" t="e">
        <f t="shared" si="189"/>
        <v>#NUM!</v>
      </c>
      <c r="N514" s="9"/>
      <c r="O514" s="33">
        <v>382</v>
      </c>
      <c r="P514" s="34">
        <f t="shared" si="204"/>
        <v>57892</v>
      </c>
      <c r="Q514" s="258" t="e">
        <f t="shared" si="190"/>
        <v>#NUM!</v>
      </c>
      <c r="R514" s="259" t="e">
        <f t="shared" si="191"/>
        <v>#NUM!</v>
      </c>
      <c r="S514" s="269" t="e">
        <f t="shared" si="192"/>
        <v>#NUM!</v>
      </c>
      <c r="T514" s="261" t="e">
        <f t="shared" si="193"/>
        <v>#NUM!</v>
      </c>
      <c r="V514" s="33">
        <v>382</v>
      </c>
      <c r="W514" s="34">
        <v>56949</v>
      </c>
      <c r="X514" s="258" t="e">
        <f t="shared" si="194"/>
        <v>#NUM!</v>
      </c>
      <c r="Y514" s="259" t="e">
        <f t="shared" si="195"/>
        <v>#NUM!</v>
      </c>
      <c r="Z514" s="269" t="e">
        <f t="shared" si="196"/>
        <v>#NUM!</v>
      </c>
      <c r="AA514" s="261" t="e">
        <f t="shared" si="197"/>
        <v>#NUM!</v>
      </c>
      <c r="AC514" s="33">
        <v>382</v>
      </c>
      <c r="AD514" s="34">
        <f t="shared" si="205"/>
        <v>57892</v>
      </c>
      <c r="AE514" s="141" t="e">
        <f t="shared" si="198"/>
        <v>#VALUE!</v>
      </c>
      <c r="AF514" s="259" t="e">
        <f t="shared" si="199"/>
        <v>#VALUE!</v>
      </c>
      <c r="AG514" s="274" t="e">
        <f t="shared" si="200"/>
        <v>#VALUE!</v>
      </c>
      <c r="AH514" s="275" t="e">
        <f t="shared" si="201"/>
        <v>#VALUE!</v>
      </c>
    </row>
    <row r="515" spans="1:34" x14ac:dyDescent="0.45">
      <c r="A515" s="33">
        <v>383</v>
      </c>
      <c r="B515" s="34">
        <f t="shared" si="202"/>
        <v>57923</v>
      </c>
      <c r="C515" s="258" t="e">
        <f t="shared" si="182"/>
        <v>#NUM!</v>
      </c>
      <c r="D515" s="259" t="e">
        <f t="shared" si="183"/>
        <v>#NUM!</v>
      </c>
      <c r="E515" s="260" t="e">
        <f t="shared" si="184"/>
        <v>#NUM!</v>
      </c>
      <c r="F515" s="261" t="e">
        <f t="shared" si="185"/>
        <v>#NUM!</v>
      </c>
      <c r="H515" s="33">
        <v>383</v>
      </c>
      <c r="I515" s="34">
        <f t="shared" si="203"/>
        <v>57923</v>
      </c>
      <c r="J515" s="258" t="e">
        <f t="shared" si="186"/>
        <v>#NUM!</v>
      </c>
      <c r="K515" s="259" t="e">
        <f t="shared" si="187"/>
        <v>#NUM!</v>
      </c>
      <c r="L515" s="269" t="e">
        <f t="shared" si="188"/>
        <v>#NUM!</v>
      </c>
      <c r="M515" s="261" t="e">
        <f t="shared" si="189"/>
        <v>#NUM!</v>
      </c>
      <c r="N515" s="9"/>
      <c r="O515" s="33">
        <v>383</v>
      </c>
      <c r="P515" s="34">
        <f t="shared" si="204"/>
        <v>57923</v>
      </c>
      <c r="Q515" s="258" t="e">
        <f t="shared" si="190"/>
        <v>#NUM!</v>
      </c>
      <c r="R515" s="259" t="e">
        <f t="shared" si="191"/>
        <v>#NUM!</v>
      </c>
      <c r="S515" s="269" t="e">
        <f t="shared" si="192"/>
        <v>#NUM!</v>
      </c>
      <c r="T515" s="261" t="e">
        <f t="shared" si="193"/>
        <v>#NUM!</v>
      </c>
      <c r="V515" s="33">
        <v>383</v>
      </c>
      <c r="W515" s="34">
        <v>56980</v>
      </c>
      <c r="X515" s="258" t="e">
        <f t="shared" si="194"/>
        <v>#NUM!</v>
      </c>
      <c r="Y515" s="259" t="e">
        <f t="shared" si="195"/>
        <v>#NUM!</v>
      </c>
      <c r="Z515" s="269" t="e">
        <f t="shared" si="196"/>
        <v>#NUM!</v>
      </c>
      <c r="AA515" s="261" t="e">
        <f t="shared" si="197"/>
        <v>#NUM!</v>
      </c>
      <c r="AC515" s="33">
        <v>383</v>
      </c>
      <c r="AD515" s="34">
        <f t="shared" si="205"/>
        <v>57923</v>
      </c>
      <c r="AE515" s="141" t="e">
        <f t="shared" si="198"/>
        <v>#VALUE!</v>
      </c>
      <c r="AF515" s="259" t="e">
        <f t="shared" si="199"/>
        <v>#VALUE!</v>
      </c>
      <c r="AG515" s="274" t="e">
        <f t="shared" si="200"/>
        <v>#VALUE!</v>
      </c>
      <c r="AH515" s="275" t="e">
        <f t="shared" si="201"/>
        <v>#VALUE!</v>
      </c>
    </row>
    <row r="516" spans="1:34" ht="14.65" thickBot="1" x14ac:dyDescent="0.5">
      <c r="A516" s="40">
        <v>384</v>
      </c>
      <c r="B516" s="267">
        <f t="shared" si="202"/>
        <v>57954</v>
      </c>
      <c r="C516" s="262" t="e">
        <f t="shared" si="182"/>
        <v>#NUM!</v>
      </c>
      <c r="D516" s="263" t="e">
        <f t="shared" si="183"/>
        <v>#NUM!</v>
      </c>
      <c r="E516" s="264" t="e">
        <f t="shared" si="184"/>
        <v>#NUM!</v>
      </c>
      <c r="F516" s="265" t="e">
        <f t="shared" si="185"/>
        <v>#NUM!</v>
      </c>
      <c r="H516" s="40">
        <v>384</v>
      </c>
      <c r="I516" s="41">
        <f t="shared" si="203"/>
        <v>57954</v>
      </c>
      <c r="J516" s="262" t="e">
        <f t="shared" si="186"/>
        <v>#NUM!</v>
      </c>
      <c r="K516" s="263" t="e">
        <f t="shared" si="187"/>
        <v>#NUM!</v>
      </c>
      <c r="L516" s="270" t="e">
        <f t="shared" si="188"/>
        <v>#NUM!</v>
      </c>
      <c r="M516" s="265" t="e">
        <f t="shared" si="189"/>
        <v>#NUM!</v>
      </c>
      <c r="N516" s="9"/>
      <c r="O516" s="40">
        <v>384</v>
      </c>
      <c r="P516" s="41">
        <f t="shared" si="204"/>
        <v>57954</v>
      </c>
      <c r="Q516" s="262" t="e">
        <f t="shared" si="190"/>
        <v>#NUM!</v>
      </c>
      <c r="R516" s="263" t="e">
        <f t="shared" si="191"/>
        <v>#NUM!</v>
      </c>
      <c r="S516" s="270" t="e">
        <f t="shared" si="192"/>
        <v>#NUM!</v>
      </c>
      <c r="T516" s="265" t="e">
        <f t="shared" si="193"/>
        <v>#NUM!</v>
      </c>
      <c r="V516" s="40">
        <v>384</v>
      </c>
      <c r="W516" s="41">
        <v>57011</v>
      </c>
      <c r="X516" s="262" t="e">
        <f t="shared" si="194"/>
        <v>#NUM!</v>
      </c>
      <c r="Y516" s="263" t="e">
        <f t="shared" si="195"/>
        <v>#NUM!</v>
      </c>
      <c r="Z516" s="270" t="e">
        <f t="shared" si="196"/>
        <v>#NUM!</v>
      </c>
      <c r="AA516" s="265" t="e">
        <f t="shared" si="197"/>
        <v>#NUM!</v>
      </c>
      <c r="AC516" s="40">
        <v>384</v>
      </c>
      <c r="AD516" s="41">
        <f t="shared" si="205"/>
        <v>57954</v>
      </c>
      <c r="AE516" s="145" t="e">
        <f t="shared" si="198"/>
        <v>#VALUE!</v>
      </c>
      <c r="AF516" s="263" t="e">
        <f t="shared" si="199"/>
        <v>#VALUE!</v>
      </c>
      <c r="AG516" s="276" t="e">
        <f t="shared" si="200"/>
        <v>#VALUE!</v>
      </c>
      <c r="AH516" s="277" t="e">
        <f t="shared" si="201"/>
        <v>#VALUE!</v>
      </c>
    </row>
    <row r="517" spans="1:34" x14ac:dyDescent="0.45">
      <c r="A517" s="26">
        <v>385</v>
      </c>
      <c r="B517" s="52">
        <f t="shared" si="202"/>
        <v>57984</v>
      </c>
      <c r="C517" s="254" t="e">
        <f t="shared" si="182"/>
        <v>#NUM!</v>
      </c>
      <c r="D517" s="255" t="e">
        <f t="shared" si="183"/>
        <v>#NUM!</v>
      </c>
      <c r="E517" s="256" t="e">
        <f t="shared" si="184"/>
        <v>#NUM!</v>
      </c>
      <c r="F517" s="257" t="e">
        <f t="shared" si="185"/>
        <v>#NUM!</v>
      </c>
      <c r="H517" s="26">
        <v>385</v>
      </c>
      <c r="I517" s="27">
        <f t="shared" si="203"/>
        <v>57984</v>
      </c>
      <c r="J517" s="254" t="e">
        <f t="shared" si="186"/>
        <v>#NUM!</v>
      </c>
      <c r="K517" s="255" t="e">
        <f t="shared" si="187"/>
        <v>#NUM!</v>
      </c>
      <c r="L517" s="268" t="e">
        <f t="shared" si="188"/>
        <v>#NUM!</v>
      </c>
      <c r="M517" s="257" t="e">
        <f t="shared" si="189"/>
        <v>#NUM!</v>
      </c>
      <c r="N517" s="9"/>
      <c r="O517" s="26">
        <v>385</v>
      </c>
      <c r="P517" s="27">
        <f t="shared" si="204"/>
        <v>57984</v>
      </c>
      <c r="Q517" s="254" t="e">
        <f t="shared" si="190"/>
        <v>#NUM!</v>
      </c>
      <c r="R517" s="255" t="e">
        <f t="shared" si="191"/>
        <v>#NUM!</v>
      </c>
      <c r="S517" s="268" t="e">
        <f t="shared" si="192"/>
        <v>#NUM!</v>
      </c>
      <c r="T517" s="257" t="e">
        <f t="shared" si="193"/>
        <v>#NUM!</v>
      </c>
      <c r="V517" s="26">
        <v>385</v>
      </c>
      <c r="W517" s="27">
        <v>57040</v>
      </c>
      <c r="X517" s="254" t="e">
        <f t="shared" si="194"/>
        <v>#NUM!</v>
      </c>
      <c r="Y517" s="255" t="e">
        <f t="shared" si="195"/>
        <v>#NUM!</v>
      </c>
      <c r="Z517" s="268" t="e">
        <f t="shared" si="196"/>
        <v>#NUM!</v>
      </c>
      <c r="AA517" s="257" t="e">
        <f t="shared" si="197"/>
        <v>#NUM!</v>
      </c>
      <c r="AC517" s="26">
        <v>385</v>
      </c>
      <c r="AD517" s="27">
        <f t="shared" si="205"/>
        <v>57984</v>
      </c>
      <c r="AE517" s="137" t="e">
        <f t="shared" si="198"/>
        <v>#VALUE!</v>
      </c>
      <c r="AF517" s="255" t="e">
        <f t="shared" si="199"/>
        <v>#VALUE!</v>
      </c>
      <c r="AG517" s="272" t="e">
        <f t="shared" si="200"/>
        <v>#VALUE!</v>
      </c>
      <c r="AH517" s="273" t="e">
        <f t="shared" si="201"/>
        <v>#VALUE!</v>
      </c>
    </row>
    <row r="518" spans="1:34" x14ac:dyDescent="0.45">
      <c r="A518" s="33">
        <v>386</v>
      </c>
      <c r="B518" s="34">
        <f t="shared" si="202"/>
        <v>58015</v>
      </c>
      <c r="C518" s="258" t="e">
        <f t="shared" ref="C518:C581" si="206">C517-D518</f>
        <v>#NUM!</v>
      </c>
      <c r="D518" s="259" t="e">
        <f t="shared" ref="D518:D581" si="207">IF(D$128="I/O",0,IF(AND(D$129&gt;0,A518/12&lt;=D$129),0,-PPMT(C$126/12,A518-(D$129*12),D$126*D$128,C$125)))</f>
        <v>#NUM!</v>
      </c>
      <c r="E518" s="260" t="e">
        <f t="shared" ref="E518:E581" si="208">F518-D518</f>
        <v>#NUM!</v>
      </c>
      <c r="F518" s="261" t="e">
        <f t="shared" ref="F518:F581" si="209">IF(AND(D$129&gt;0,A518/12&lt;=D$129),C$125*(C$126/12),D$125)</f>
        <v>#NUM!</v>
      </c>
      <c r="H518" s="33">
        <v>386</v>
      </c>
      <c r="I518" s="34">
        <f t="shared" si="203"/>
        <v>58015</v>
      </c>
      <c r="J518" s="258" t="e">
        <f t="shared" ref="J518:J581" si="210">J517-K518</f>
        <v>#NUM!</v>
      </c>
      <c r="K518" s="259" t="e">
        <f t="shared" ref="K518:K581" si="211">IF(K$128="I/O",0,IF(AND(K$129&gt;0,H518/12&lt;=K$129),0,-PPMT(J$126/12,H518-(K$129*12),K$126*K$128,J$125)))</f>
        <v>#NUM!</v>
      </c>
      <c r="L518" s="269" t="e">
        <f t="shared" ref="L518:L581" si="212">M518-K518</f>
        <v>#NUM!</v>
      </c>
      <c r="M518" s="261" t="e">
        <f t="shared" ref="M518:M581" si="213">IF(AND(K$129&gt;0,H518/12&lt;=K$129),J$125*(J$126/12),K$125)</f>
        <v>#NUM!</v>
      </c>
      <c r="N518" s="9"/>
      <c r="O518" s="33">
        <v>386</v>
      </c>
      <c r="P518" s="34">
        <f t="shared" si="204"/>
        <v>58015</v>
      </c>
      <c r="Q518" s="258" t="e">
        <f t="shared" ref="Q518:Q581" si="214">Q517-R518</f>
        <v>#NUM!</v>
      </c>
      <c r="R518" s="259" t="e">
        <f t="shared" ref="R518:R581" si="215">IF(R$128="I/O",0,IF(AND(R$129&gt;0,O518/12&lt;=R$129),0,-PPMT(Q$126/12,O518-(R$129*12),R$126*R$128,Q$125)))</f>
        <v>#NUM!</v>
      </c>
      <c r="S518" s="269" t="e">
        <f t="shared" ref="S518:S581" si="216">T518-R518</f>
        <v>#NUM!</v>
      </c>
      <c r="T518" s="261" t="e">
        <f t="shared" ref="T518:T581" si="217">IF(AND(R$129&gt;0,O518/12&lt;=R$129),Q$125*(Q$126/12),R$125)</f>
        <v>#NUM!</v>
      </c>
      <c r="V518" s="33">
        <v>386</v>
      </c>
      <c r="W518" s="34">
        <v>57071</v>
      </c>
      <c r="X518" s="258" t="e">
        <f t="shared" ref="X518:X581" si="218">X517-Y518</f>
        <v>#NUM!</v>
      </c>
      <c r="Y518" s="259" t="e">
        <f t="shared" ref="Y518:Y581" si="219">IF(Y$128="I/O",0,IF(AND(Y$129&gt;0,V518/12&lt;=Y$129),0,-PPMT(X$126/12,V518-(Y$129*12),Y$126*Y$128,X$125)))</f>
        <v>#NUM!</v>
      </c>
      <c r="Z518" s="269" t="e">
        <f t="shared" ref="Z518:Z581" si="220">AA518-Y518</f>
        <v>#NUM!</v>
      </c>
      <c r="AA518" s="261" t="e">
        <f t="shared" ref="AA518:AA581" si="221">IF(AND(Y$129&gt;0,V518/12&lt;=Y$129),X$125*(X$126/12),Y$125)</f>
        <v>#NUM!</v>
      </c>
      <c r="AC518" s="33">
        <v>386</v>
      </c>
      <c r="AD518" s="34">
        <f t="shared" si="205"/>
        <v>58015</v>
      </c>
      <c r="AE518" s="141" t="e">
        <f t="shared" ref="AE518:AE581" si="222">AE517-AF518</f>
        <v>#VALUE!</v>
      </c>
      <c r="AF518" s="259" t="e">
        <f t="shared" ref="AF518:AF581" si="223">IF(AF$128="I/O",0,IF(AND(AF$129&gt;0,AC518/12&lt;=AF$129),0,-PPMT(AE$126/12,AC518-(AF$129*12),AF$126*AF$128,AE$125)))</f>
        <v>#VALUE!</v>
      </c>
      <c r="AG518" s="274" t="e">
        <f t="shared" ref="AG518:AG581" si="224">AH518-AF518</f>
        <v>#VALUE!</v>
      </c>
      <c r="AH518" s="275" t="e">
        <f t="shared" ref="AH518:AH581" si="225">IF(AND(AF$129&gt;0,AC518/12&lt;=AF$129),AE$125*(AE$126/12),AF$125)</f>
        <v>#VALUE!</v>
      </c>
    </row>
    <row r="519" spans="1:34" x14ac:dyDescent="0.45">
      <c r="A519" s="33">
        <v>387</v>
      </c>
      <c r="B519" s="34">
        <f t="shared" ref="B519:B582" si="226">EDATE(B518,1)</f>
        <v>58045</v>
      </c>
      <c r="C519" s="258" t="e">
        <f t="shared" si="206"/>
        <v>#NUM!</v>
      </c>
      <c r="D519" s="259" t="e">
        <f t="shared" si="207"/>
        <v>#NUM!</v>
      </c>
      <c r="E519" s="260" t="e">
        <f t="shared" si="208"/>
        <v>#NUM!</v>
      </c>
      <c r="F519" s="261" t="e">
        <f t="shared" si="209"/>
        <v>#NUM!</v>
      </c>
      <c r="H519" s="33">
        <v>387</v>
      </c>
      <c r="I519" s="34">
        <f t="shared" ref="I519:I582" si="227">EDATE(I518,1)</f>
        <v>58045</v>
      </c>
      <c r="J519" s="258" t="e">
        <f t="shared" si="210"/>
        <v>#NUM!</v>
      </c>
      <c r="K519" s="259" t="e">
        <f t="shared" si="211"/>
        <v>#NUM!</v>
      </c>
      <c r="L519" s="269" t="e">
        <f t="shared" si="212"/>
        <v>#NUM!</v>
      </c>
      <c r="M519" s="261" t="e">
        <f t="shared" si="213"/>
        <v>#NUM!</v>
      </c>
      <c r="N519" s="9"/>
      <c r="O519" s="33">
        <v>387</v>
      </c>
      <c r="P519" s="34">
        <f t="shared" ref="P519:P582" si="228">EDATE(P518,1)</f>
        <v>58045</v>
      </c>
      <c r="Q519" s="258" t="e">
        <f t="shared" si="214"/>
        <v>#NUM!</v>
      </c>
      <c r="R519" s="259" t="e">
        <f t="shared" si="215"/>
        <v>#NUM!</v>
      </c>
      <c r="S519" s="269" t="e">
        <f t="shared" si="216"/>
        <v>#NUM!</v>
      </c>
      <c r="T519" s="261" t="e">
        <f t="shared" si="217"/>
        <v>#NUM!</v>
      </c>
      <c r="V519" s="33">
        <v>387</v>
      </c>
      <c r="W519" s="34">
        <v>57101</v>
      </c>
      <c r="X519" s="258" t="e">
        <f t="shared" si="218"/>
        <v>#NUM!</v>
      </c>
      <c r="Y519" s="259" t="e">
        <f t="shared" si="219"/>
        <v>#NUM!</v>
      </c>
      <c r="Z519" s="269" t="e">
        <f t="shared" si="220"/>
        <v>#NUM!</v>
      </c>
      <c r="AA519" s="261" t="e">
        <f t="shared" si="221"/>
        <v>#NUM!</v>
      </c>
      <c r="AC519" s="33">
        <v>387</v>
      </c>
      <c r="AD519" s="34">
        <f t="shared" ref="AD519:AD582" si="229">EDATE(AD518,1)</f>
        <v>58045</v>
      </c>
      <c r="AE519" s="141" t="e">
        <f t="shared" si="222"/>
        <v>#VALUE!</v>
      </c>
      <c r="AF519" s="259" t="e">
        <f t="shared" si="223"/>
        <v>#VALUE!</v>
      </c>
      <c r="AG519" s="274" t="e">
        <f t="shared" si="224"/>
        <v>#VALUE!</v>
      </c>
      <c r="AH519" s="275" t="e">
        <f t="shared" si="225"/>
        <v>#VALUE!</v>
      </c>
    </row>
    <row r="520" spans="1:34" x14ac:dyDescent="0.45">
      <c r="A520" s="33">
        <v>388</v>
      </c>
      <c r="B520" s="34">
        <f t="shared" si="226"/>
        <v>58076</v>
      </c>
      <c r="C520" s="258" t="e">
        <f t="shared" si="206"/>
        <v>#NUM!</v>
      </c>
      <c r="D520" s="259" t="e">
        <f t="shared" si="207"/>
        <v>#NUM!</v>
      </c>
      <c r="E520" s="260" t="e">
        <f t="shared" si="208"/>
        <v>#NUM!</v>
      </c>
      <c r="F520" s="261" t="e">
        <f t="shared" si="209"/>
        <v>#NUM!</v>
      </c>
      <c r="H520" s="33">
        <v>388</v>
      </c>
      <c r="I520" s="34">
        <f t="shared" si="227"/>
        <v>58076</v>
      </c>
      <c r="J520" s="258" t="e">
        <f t="shared" si="210"/>
        <v>#NUM!</v>
      </c>
      <c r="K520" s="259" t="e">
        <f t="shared" si="211"/>
        <v>#NUM!</v>
      </c>
      <c r="L520" s="269" t="e">
        <f t="shared" si="212"/>
        <v>#NUM!</v>
      </c>
      <c r="M520" s="261" t="e">
        <f t="shared" si="213"/>
        <v>#NUM!</v>
      </c>
      <c r="N520" s="9"/>
      <c r="O520" s="33">
        <v>388</v>
      </c>
      <c r="P520" s="34">
        <f t="shared" si="228"/>
        <v>58076</v>
      </c>
      <c r="Q520" s="258" t="e">
        <f t="shared" si="214"/>
        <v>#NUM!</v>
      </c>
      <c r="R520" s="259" t="e">
        <f t="shared" si="215"/>
        <v>#NUM!</v>
      </c>
      <c r="S520" s="269" t="e">
        <f t="shared" si="216"/>
        <v>#NUM!</v>
      </c>
      <c r="T520" s="261" t="e">
        <f t="shared" si="217"/>
        <v>#NUM!</v>
      </c>
      <c r="V520" s="33">
        <v>388</v>
      </c>
      <c r="W520" s="34">
        <v>57132</v>
      </c>
      <c r="X520" s="258" t="e">
        <f t="shared" si="218"/>
        <v>#NUM!</v>
      </c>
      <c r="Y520" s="259" t="e">
        <f t="shared" si="219"/>
        <v>#NUM!</v>
      </c>
      <c r="Z520" s="269" t="e">
        <f t="shared" si="220"/>
        <v>#NUM!</v>
      </c>
      <c r="AA520" s="261" t="e">
        <f t="shared" si="221"/>
        <v>#NUM!</v>
      </c>
      <c r="AC520" s="33">
        <v>388</v>
      </c>
      <c r="AD520" s="34">
        <f t="shared" si="229"/>
        <v>58076</v>
      </c>
      <c r="AE520" s="141" t="e">
        <f t="shared" si="222"/>
        <v>#VALUE!</v>
      </c>
      <c r="AF520" s="259" t="e">
        <f t="shared" si="223"/>
        <v>#VALUE!</v>
      </c>
      <c r="AG520" s="274" t="e">
        <f t="shared" si="224"/>
        <v>#VALUE!</v>
      </c>
      <c r="AH520" s="275" t="e">
        <f t="shared" si="225"/>
        <v>#VALUE!</v>
      </c>
    </row>
    <row r="521" spans="1:34" x14ac:dyDescent="0.45">
      <c r="A521" s="33">
        <v>389</v>
      </c>
      <c r="B521" s="34">
        <f t="shared" si="226"/>
        <v>58107</v>
      </c>
      <c r="C521" s="258" t="e">
        <f t="shared" si="206"/>
        <v>#NUM!</v>
      </c>
      <c r="D521" s="259" t="e">
        <f t="shared" si="207"/>
        <v>#NUM!</v>
      </c>
      <c r="E521" s="260" t="e">
        <f t="shared" si="208"/>
        <v>#NUM!</v>
      </c>
      <c r="F521" s="261" t="e">
        <f t="shared" si="209"/>
        <v>#NUM!</v>
      </c>
      <c r="H521" s="33">
        <v>389</v>
      </c>
      <c r="I521" s="34">
        <f t="shared" si="227"/>
        <v>58107</v>
      </c>
      <c r="J521" s="258" t="e">
        <f t="shared" si="210"/>
        <v>#NUM!</v>
      </c>
      <c r="K521" s="259" t="e">
        <f t="shared" si="211"/>
        <v>#NUM!</v>
      </c>
      <c r="L521" s="269" t="e">
        <f t="shared" si="212"/>
        <v>#NUM!</v>
      </c>
      <c r="M521" s="261" t="e">
        <f t="shared" si="213"/>
        <v>#NUM!</v>
      </c>
      <c r="N521" s="9"/>
      <c r="O521" s="33">
        <v>389</v>
      </c>
      <c r="P521" s="34">
        <f t="shared" si="228"/>
        <v>58107</v>
      </c>
      <c r="Q521" s="258" t="e">
        <f t="shared" si="214"/>
        <v>#NUM!</v>
      </c>
      <c r="R521" s="259" t="e">
        <f t="shared" si="215"/>
        <v>#NUM!</v>
      </c>
      <c r="S521" s="269" t="e">
        <f t="shared" si="216"/>
        <v>#NUM!</v>
      </c>
      <c r="T521" s="261" t="e">
        <f t="shared" si="217"/>
        <v>#NUM!</v>
      </c>
      <c r="V521" s="33">
        <v>389</v>
      </c>
      <c r="W521" s="34">
        <v>57162</v>
      </c>
      <c r="X521" s="258" t="e">
        <f t="shared" si="218"/>
        <v>#NUM!</v>
      </c>
      <c r="Y521" s="259" t="e">
        <f t="shared" si="219"/>
        <v>#NUM!</v>
      </c>
      <c r="Z521" s="269" t="e">
        <f t="shared" si="220"/>
        <v>#NUM!</v>
      </c>
      <c r="AA521" s="261" t="e">
        <f t="shared" si="221"/>
        <v>#NUM!</v>
      </c>
      <c r="AC521" s="33">
        <v>389</v>
      </c>
      <c r="AD521" s="34">
        <f t="shared" si="229"/>
        <v>58107</v>
      </c>
      <c r="AE521" s="141" t="e">
        <f t="shared" si="222"/>
        <v>#VALUE!</v>
      </c>
      <c r="AF521" s="259" t="e">
        <f t="shared" si="223"/>
        <v>#VALUE!</v>
      </c>
      <c r="AG521" s="274" t="e">
        <f t="shared" si="224"/>
        <v>#VALUE!</v>
      </c>
      <c r="AH521" s="275" t="e">
        <f t="shared" si="225"/>
        <v>#VALUE!</v>
      </c>
    </row>
    <row r="522" spans="1:34" x14ac:dyDescent="0.45">
      <c r="A522" s="33">
        <v>390</v>
      </c>
      <c r="B522" s="34">
        <f t="shared" si="226"/>
        <v>58135</v>
      </c>
      <c r="C522" s="258" t="e">
        <f t="shared" si="206"/>
        <v>#NUM!</v>
      </c>
      <c r="D522" s="259" t="e">
        <f t="shared" si="207"/>
        <v>#NUM!</v>
      </c>
      <c r="E522" s="260" t="e">
        <f t="shared" si="208"/>
        <v>#NUM!</v>
      </c>
      <c r="F522" s="261" t="e">
        <f t="shared" si="209"/>
        <v>#NUM!</v>
      </c>
      <c r="H522" s="33">
        <v>390</v>
      </c>
      <c r="I522" s="34">
        <f t="shared" si="227"/>
        <v>58135</v>
      </c>
      <c r="J522" s="258" t="e">
        <f t="shared" si="210"/>
        <v>#NUM!</v>
      </c>
      <c r="K522" s="259" t="e">
        <f t="shared" si="211"/>
        <v>#NUM!</v>
      </c>
      <c r="L522" s="269" t="e">
        <f t="shared" si="212"/>
        <v>#NUM!</v>
      </c>
      <c r="M522" s="261" t="e">
        <f t="shared" si="213"/>
        <v>#NUM!</v>
      </c>
      <c r="N522" s="9"/>
      <c r="O522" s="33">
        <v>390</v>
      </c>
      <c r="P522" s="34">
        <f t="shared" si="228"/>
        <v>58135</v>
      </c>
      <c r="Q522" s="258" t="e">
        <f t="shared" si="214"/>
        <v>#NUM!</v>
      </c>
      <c r="R522" s="259" t="e">
        <f t="shared" si="215"/>
        <v>#NUM!</v>
      </c>
      <c r="S522" s="269" t="e">
        <f t="shared" si="216"/>
        <v>#NUM!</v>
      </c>
      <c r="T522" s="261" t="e">
        <f t="shared" si="217"/>
        <v>#NUM!</v>
      </c>
      <c r="V522" s="33">
        <v>390</v>
      </c>
      <c r="W522" s="34">
        <v>57193</v>
      </c>
      <c r="X522" s="258" t="e">
        <f t="shared" si="218"/>
        <v>#NUM!</v>
      </c>
      <c r="Y522" s="259" t="e">
        <f t="shared" si="219"/>
        <v>#NUM!</v>
      </c>
      <c r="Z522" s="269" t="e">
        <f t="shared" si="220"/>
        <v>#NUM!</v>
      </c>
      <c r="AA522" s="261" t="e">
        <f t="shared" si="221"/>
        <v>#NUM!</v>
      </c>
      <c r="AC522" s="33">
        <v>390</v>
      </c>
      <c r="AD522" s="34">
        <f t="shared" si="229"/>
        <v>58135</v>
      </c>
      <c r="AE522" s="141" t="e">
        <f t="shared" si="222"/>
        <v>#VALUE!</v>
      </c>
      <c r="AF522" s="259" t="e">
        <f t="shared" si="223"/>
        <v>#VALUE!</v>
      </c>
      <c r="AG522" s="274" t="e">
        <f t="shared" si="224"/>
        <v>#VALUE!</v>
      </c>
      <c r="AH522" s="275" t="e">
        <f t="shared" si="225"/>
        <v>#VALUE!</v>
      </c>
    </row>
    <row r="523" spans="1:34" x14ac:dyDescent="0.45">
      <c r="A523" s="33">
        <v>391</v>
      </c>
      <c r="B523" s="34">
        <f t="shared" si="226"/>
        <v>58166</v>
      </c>
      <c r="C523" s="258" t="e">
        <f t="shared" si="206"/>
        <v>#NUM!</v>
      </c>
      <c r="D523" s="259" t="e">
        <f t="shared" si="207"/>
        <v>#NUM!</v>
      </c>
      <c r="E523" s="260" t="e">
        <f t="shared" si="208"/>
        <v>#NUM!</v>
      </c>
      <c r="F523" s="261" t="e">
        <f t="shared" si="209"/>
        <v>#NUM!</v>
      </c>
      <c r="H523" s="33">
        <v>391</v>
      </c>
      <c r="I523" s="34">
        <f t="shared" si="227"/>
        <v>58166</v>
      </c>
      <c r="J523" s="258" t="e">
        <f t="shared" si="210"/>
        <v>#NUM!</v>
      </c>
      <c r="K523" s="259" t="e">
        <f t="shared" si="211"/>
        <v>#NUM!</v>
      </c>
      <c r="L523" s="269" t="e">
        <f t="shared" si="212"/>
        <v>#NUM!</v>
      </c>
      <c r="M523" s="261" t="e">
        <f t="shared" si="213"/>
        <v>#NUM!</v>
      </c>
      <c r="N523" s="9"/>
      <c r="O523" s="33">
        <v>391</v>
      </c>
      <c r="P523" s="34">
        <f t="shared" si="228"/>
        <v>58166</v>
      </c>
      <c r="Q523" s="258" t="e">
        <f t="shared" si="214"/>
        <v>#NUM!</v>
      </c>
      <c r="R523" s="259" t="e">
        <f t="shared" si="215"/>
        <v>#NUM!</v>
      </c>
      <c r="S523" s="269" t="e">
        <f t="shared" si="216"/>
        <v>#NUM!</v>
      </c>
      <c r="T523" s="261" t="e">
        <f t="shared" si="217"/>
        <v>#NUM!</v>
      </c>
      <c r="V523" s="33">
        <v>391</v>
      </c>
      <c r="W523" s="34">
        <v>57224</v>
      </c>
      <c r="X523" s="258" t="e">
        <f t="shared" si="218"/>
        <v>#NUM!</v>
      </c>
      <c r="Y523" s="259" t="e">
        <f t="shared" si="219"/>
        <v>#NUM!</v>
      </c>
      <c r="Z523" s="269" t="e">
        <f t="shared" si="220"/>
        <v>#NUM!</v>
      </c>
      <c r="AA523" s="261" t="e">
        <f t="shared" si="221"/>
        <v>#NUM!</v>
      </c>
      <c r="AC523" s="33">
        <v>391</v>
      </c>
      <c r="AD523" s="34">
        <f t="shared" si="229"/>
        <v>58166</v>
      </c>
      <c r="AE523" s="141" t="e">
        <f t="shared" si="222"/>
        <v>#VALUE!</v>
      </c>
      <c r="AF523" s="259" t="e">
        <f t="shared" si="223"/>
        <v>#VALUE!</v>
      </c>
      <c r="AG523" s="274" t="e">
        <f t="shared" si="224"/>
        <v>#VALUE!</v>
      </c>
      <c r="AH523" s="275" t="e">
        <f t="shared" si="225"/>
        <v>#VALUE!</v>
      </c>
    </row>
    <row r="524" spans="1:34" x14ac:dyDescent="0.45">
      <c r="A524" s="33">
        <v>392</v>
      </c>
      <c r="B524" s="34">
        <f t="shared" si="226"/>
        <v>58196</v>
      </c>
      <c r="C524" s="258" t="e">
        <f t="shared" si="206"/>
        <v>#NUM!</v>
      </c>
      <c r="D524" s="259" t="e">
        <f t="shared" si="207"/>
        <v>#NUM!</v>
      </c>
      <c r="E524" s="260" t="e">
        <f t="shared" si="208"/>
        <v>#NUM!</v>
      </c>
      <c r="F524" s="261" t="e">
        <f t="shared" si="209"/>
        <v>#NUM!</v>
      </c>
      <c r="H524" s="33">
        <v>392</v>
      </c>
      <c r="I524" s="34">
        <f t="shared" si="227"/>
        <v>58196</v>
      </c>
      <c r="J524" s="258" t="e">
        <f t="shared" si="210"/>
        <v>#NUM!</v>
      </c>
      <c r="K524" s="259" t="e">
        <f t="shared" si="211"/>
        <v>#NUM!</v>
      </c>
      <c r="L524" s="269" t="e">
        <f t="shared" si="212"/>
        <v>#NUM!</v>
      </c>
      <c r="M524" s="261" t="e">
        <f t="shared" si="213"/>
        <v>#NUM!</v>
      </c>
      <c r="N524" s="9"/>
      <c r="O524" s="33">
        <v>392</v>
      </c>
      <c r="P524" s="34">
        <f t="shared" si="228"/>
        <v>58196</v>
      </c>
      <c r="Q524" s="258" t="e">
        <f t="shared" si="214"/>
        <v>#NUM!</v>
      </c>
      <c r="R524" s="259" t="e">
        <f t="shared" si="215"/>
        <v>#NUM!</v>
      </c>
      <c r="S524" s="269" t="e">
        <f t="shared" si="216"/>
        <v>#NUM!</v>
      </c>
      <c r="T524" s="261" t="e">
        <f t="shared" si="217"/>
        <v>#NUM!</v>
      </c>
      <c r="V524" s="33">
        <v>392</v>
      </c>
      <c r="W524" s="34">
        <v>57254</v>
      </c>
      <c r="X524" s="258" t="e">
        <f t="shared" si="218"/>
        <v>#NUM!</v>
      </c>
      <c r="Y524" s="259" t="e">
        <f t="shared" si="219"/>
        <v>#NUM!</v>
      </c>
      <c r="Z524" s="269" t="e">
        <f t="shared" si="220"/>
        <v>#NUM!</v>
      </c>
      <c r="AA524" s="261" t="e">
        <f t="shared" si="221"/>
        <v>#NUM!</v>
      </c>
      <c r="AC524" s="33">
        <v>392</v>
      </c>
      <c r="AD524" s="34">
        <f t="shared" si="229"/>
        <v>58196</v>
      </c>
      <c r="AE524" s="141" t="e">
        <f t="shared" si="222"/>
        <v>#VALUE!</v>
      </c>
      <c r="AF524" s="259" t="e">
        <f t="shared" si="223"/>
        <v>#VALUE!</v>
      </c>
      <c r="AG524" s="274" t="e">
        <f t="shared" si="224"/>
        <v>#VALUE!</v>
      </c>
      <c r="AH524" s="275" t="e">
        <f t="shared" si="225"/>
        <v>#VALUE!</v>
      </c>
    </row>
    <row r="525" spans="1:34" x14ac:dyDescent="0.45">
      <c r="A525" s="33">
        <v>393</v>
      </c>
      <c r="B525" s="34">
        <f t="shared" si="226"/>
        <v>58227</v>
      </c>
      <c r="C525" s="258" t="e">
        <f t="shared" si="206"/>
        <v>#NUM!</v>
      </c>
      <c r="D525" s="259" t="e">
        <f t="shared" si="207"/>
        <v>#NUM!</v>
      </c>
      <c r="E525" s="260" t="e">
        <f t="shared" si="208"/>
        <v>#NUM!</v>
      </c>
      <c r="F525" s="261" t="e">
        <f t="shared" si="209"/>
        <v>#NUM!</v>
      </c>
      <c r="H525" s="33">
        <v>393</v>
      </c>
      <c r="I525" s="34">
        <f t="shared" si="227"/>
        <v>58227</v>
      </c>
      <c r="J525" s="258" t="e">
        <f t="shared" si="210"/>
        <v>#NUM!</v>
      </c>
      <c r="K525" s="259" t="e">
        <f t="shared" si="211"/>
        <v>#NUM!</v>
      </c>
      <c r="L525" s="269" t="e">
        <f t="shared" si="212"/>
        <v>#NUM!</v>
      </c>
      <c r="M525" s="261" t="e">
        <f t="shared" si="213"/>
        <v>#NUM!</v>
      </c>
      <c r="N525" s="9"/>
      <c r="O525" s="33">
        <v>393</v>
      </c>
      <c r="P525" s="34">
        <f t="shared" si="228"/>
        <v>58227</v>
      </c>
      <c r="Q525" s="258" t="e">
        <f t="shared" si="214"/>
        <v>#NUM!</v>
      </c>
      <c r="R525" s="259" t="e">
        <f t="shared" si="215"/>
        <v>#NUM!</v>
      </c>
      <c r="S525" s="269" t="e">
        <f t="shared" si="216"/>
        <v>#NUM!</v>
      </c>
      <c r="T525" s="261" t="e">
        <f t="shared" si="217"/>
        <v>#NUM!</v>
      </c>
      <c r="V525" s="33">
        <v>393</v>
      </c>
      <c r="W525" s="34">
        <v>57285</v>
      </c>
      <c r="X525" s="258" t="e">
        <f t="shared" si="218"/>
        <v>#NUM!</v>
      </c>
      <c r="Y525" s="259" t="e">
        <f t="shared" si="219"/>
        <v>#NUM!</v>
      </c>
      <c r="Z525" s="269" t="e">
        <f t="shared" si="220"/>
        <v>#NUM!</v>
      </c>
      <c r="AA525" s="261" t="e">
        <f t="shared" si="221"/>
        <v>#NUM!</v>
      </c>
      <c r="AC525" s="33">
        <v>393</v>
      </c>
      <c r="AD525" s="34">
        <f t="shared" si="229"/>
        <v>58227</v>
      </c>
      <c r="AE525" s="141" t="e">
        <f t="shared" si="222"/>
        <v>#VALUE!</v>
      </c>
      <c r="AF525" s="259" t="e">
        <f t="shared" si="223"/>
        <v>#VALUE!</v>
      </c>
      <c r="AG525" s="274" t="e">
        <f t="shared" si="224"/>
        <v>#VALUE!</v>
      </c>
      <c r="AH525" s="275" t="e">
        <f t="shared" si="225"/>
        <v>#VALUE!</v>
      </c>
    </row>
    <row r="526" spans="1:34" x14ac:dyDescent="0.45">
      <c r="A526" s="33">
        <v>394</v>
      </c>
      <c r="B526" s="34">
        <f t="shared" si="226"/>
        <v>58257</v>
      </c>
      <c r="C526" s="258" t="e">
        <f t="shared" si="206"/>
        <v>#NUM!</v>
      </c>
      <c r="D526" s="259" t="e">
        <f t="shared" si="207"/>
        <v>#NUM!</v>
      </c>
      <c r="E526" s="260" t="e">
        <f t="shared" si="208"/>
        <v>#NUM!</v>
      </c>
      <c r="F526" s="261" t="e">
        <f t="shared" si="209"/>
        <v>#NUM!</v>
      </c>
      <c r="H526" s="33">
        <v>394</v>
      </c>
      <c r="I526" s="34">
        <f t="shared" si="227"/>
        <v>58257</v>
      </c>
      <c r="J526" s="258" t="e">
        <f t="shared" si="210"/>
        <v>#NUM!</v>
      </c>
      <c r="K526" s="259" t="e">
        <f t="shared" si="211"/>
        <v>#NUM!</v>
      </c>
      <c r="L526" s="269" t="e">
        <f t="shared" si="212"/>
        <v>#NUM!</v>
      </c>
      <c r="M526" s="261" t="e">
        <f t="shared" si="213"/>
        <v>#NUM!</v>
      </c>
      <c r="N526" s="9"/>
      <c r="O526" s="33">
        <v>394</v>
      </c>
      <c r="P526" s="34">
        <f t="shared" si="228"/>
        <v>58257</v>
      </c>
      <c r="Q526" s="258" t="e">
        <f t="shared" si="214"/>
        <v>#NUM!</v>
      </c>
      <c r="R526" s="259" t="e">
        <f t="shared" si="215"/>
        <v>#NUM!</v>
      </c>
      <c r="S526" s="269" t="e">
        <f t="shared" si="216"/>
        <v>#NUM!</v>
      </c>
      <c r="T526" s="261" t="e">
        <f t="shared" si="217"/>
        <v>#NUM!</v>
      </c>
      <c r="V526" s="33">
        <v>394</v>
      </c>
      <c r="W526" s="34">
        <v>57315</v>
      </c>
      <c r="X526" s="258" t="e">
        <f t="shared" si="218"/>
        <v>#NUM!</v>
      </c>
      <c r="Y526" s="259" t="e">
        <f t="shared" si="219"/>
        <v>#NUM!</v>
      </c>
      <c r="Z526" s="269" t="e">
        <f t="shared" si="220"/>
        <v>#NUM!</v>
      </c>
      <c r="AA526" s="261" t="e">
        <f t="shared" si="221"/>
        <v>#NUM!</v>
      </c>
      <c r="AC526" s="33">
        <v>394</v>
      </c>
      <c r="AD526" s="34">
        <f t="shared" si="229"/>
        <v>58257</v>
      </c>
      <c r="AE526" s="141" t="e">
        <f t="shared" si="222"/>
        <v>#VALUE!</v>
      </c>
      <c r="AF526" s="259" t="e">
        <f t="shared" si="223"/>
        <v>#VALUE!</v>
      </c>
      <c r="AG526" s="274" t="e">
        <f t="shared" si="224"/>
        <v>#VALUE!</v>
      </c>
      <c r="AH526" s="275" t="e">
        <f t="shared" si="225"/>
        <v>#VALUE!</v>
      </c>
    </row>
    <row r="527" spans="1:34" x14ac:dyDescent="0.45">
      <c r="A527" s="33">
        <v>395</v>
      </c>
      <c r="B527" s="34">
        <f t="shared" si="226"/>
        <v>58288</v>
      </c>
      <c r="C527" s="258" t="e">
        <f t="shared" si="206"/>
        <v>#NUM!</v>
      </c>
      <c r="D527" s="259" t="e">
        <f t="shared" si="207"/>
        <v>#NUM!</v>
      </c>
      <c r="E527" s="260" t="e">
        <f t="shared" si="208"/>
        <v>#NUM!</v>
      </c>
      <c r="F527" s="261" t="e">
        <f t="shared" si="209"/>
        <v>#NUM!</v>
      </c>
      <c r="H527" s="33">
        <v>395</v>
      </c>
      <c r="I527" s="34">
        <f t="shared" si="227"/>
        <v>58288</v>
      </c>
      <c r="J527" s="258" t="e">
        <f t="shared" si="210"/>
        <v>#NUM!</v>
      </c>
      <c r="K527" s="259" t="e">
        <f t="shared" si="211"/>
        <v>#NUM!</v>
      </c>
      <c r="L527" s="269" t="e">
        <f t="shared" si="212"/>
        <v>#NUM!</v>
      </c>
      <c r="M527" s="261" t="e">
        <f t="shared" si="213"/>
        <v>#NUM!</v>
      </c>
      <c r="N527" s="9"/>
      <c r="O527" s="33">
        <v>395</v>
      </c>
      <c r="P527" s="34">
        <f t="shared" si="228"/>
        <v>58288</v>
      </c>
      <c r="Q527" s="258" t="e">
        <f t="shared" si="214"/>
        <v>#NUM!</v>
      </c>
      <c r="R527" s="259" t="e">
        <f t="shared" si="215"/>
        <v>#NUM!</v>
      </c>
      <c r="S527" s="269" t="e">
        <f t="shared" si="216"/>
        <v>#NUM!</v>
      </c>
      <c r="T527" s="261" t="e">
        <f t="shared" si="217"/>
        <v>#NUM!</v>
      </c>
      <c r="V527" s="33">
        <v>395</v>
      </c>
      <c r="W527" s="34">
        <v>57346</v>
      </c>
      <c r="X527" s="258" t="e">
        <f t="shared" si="218"/>
        <v>#NUM!</v>
      </c>
      <c r="Y527" s="259" t="e">
        <f t="shared" si="219"/>
        <v>#NUM!</v>
      </c>
      <c r="Z527" s="269" t="e">
        <f t="shared" si="220"/>
        <v>#NUM!</v>
      </c>
      <c r="AA527" s="261" t="e">
        <f t="shared" si="221"/>
        <v>#NUM!</v>
      </c>
      <c r="AC527" s="33">
        <v>395</v>
      </c>
      <c r="AD527" s="34">
        <f t="shared" si="229"/>
        <v>58288</v>
      </c>
      <c r="AE527" s="141" t="e">
        <f t="shared" si="222"/>
        <v>#VALUE!</v>
      </c>
      <c r="AF527" s="259" t="e">
        <f t="shared" si="223"/>
        <v>#VALUE!</v>
      </c>
      <c r="AG527" s="274" t="e">
        <f t="shared" si="224"/>
        <v>#VALUE!</v>
      </c>
      <c r="AH527" s="275" t="e">
        <f t="shared" si="225"/>
        <v>#VALUE!</v>
      </c>
    </row>
    <row r="528" spans="1:34" ht="14.65" thickBot="1" x14ac:dyDescent="0.5">
      <c r="A528" s="40">
        <v>396</v>
      </c>
      <c r="B528" s="267">
        <f t="shared" si="226"/>
        <v>58319</v>
      </c>
      <c r="C528" s="262" t="e">
        <f t="shared" si="206"/>
        <v>#NUM!</v>
      </c>
      <c r="D528" s="263" t="e">
        <f t="shared" si="207"/>
        <v>#NUM!</v>
      </c>
      <c r="E528" s="264" t="e">
        <f t="shared" si="208"/>
        <v>#NUM!</v>
      </c>
      <c r="F528" s="265" t="e">
        <f t="shared" si="209"/>
        <v>#NUM!</v>
      </c>
      <c r="H528" s="40">
        <v>396</v>
      </c>
      <c r="I528" s="41">
        <f t="shared" si="227"/>
        <v>58319</v>
      </c>
      <c r="J528" s="262" t="e">
        <f t="shared" si="210"/>
        <v>#NUM!</v>
      </c>
      <c r="K528" s="263" t="e">
        <f t="shared" si="211"/>
        <v>#NUM!</v>
      </c>
      <c r="L528" s="270" t="e">
        <f t="shared" si="212"/>
        <v>#NUM!</v>
      </c>
      <c r="M528" s="265" t="e">
        <f t="shared" si="213"/>
        <v>#NUM!</v>
      </c>
      <c r="N528" s="9"/>
      <c r="O528" s="40">
        <v>396</v>
      </c>
      <c r="P528" s="41">
        <f t="shared" si="228"/>
        <v>58319</v>
      </c>
      <c r="Q528" s="262" t="e">
        <f t="shared" si="214"/>
        <v>#NUM!</v>
      </c>
      <c r="R528" s="263" t="e">
        <f t="shared" si="215"/>
        <v>#NUM!</v>
      </c>
      <c r="S528" s="270" t="e">
        <f t="shared" si="216"/>
        <v>#NUM!</v>
      </c>
      <c r="T528" s="265" t="e">
        <f t="shared" si="217"/>
        <v>#NUM!</v>
      </c>
      <c r="V528" s="40">
        <v>396</v>
      </c>
      <c r="W528" s="41">
        <v>57377</v>
      </c>
      <c r="X528" s="262" t="e">
        <f t="shared" si="218"/>
        <v>#NUM!</v>
      </c>
      <c r="Y528" s="263" t="e">
        <f t="shared" si="219"/>
        <v>#NUM!</v>
      </c>
      <c r="Z528" s="270" t="e">
        <f t="shared" si="220"/>
        <v>#NUM!</v>
      </c>
      <c r="AA528" s="265" t="e">
        <f t="shared" si="221"/>
        <v>#NUM!</v>
      </c>
      <c r="AC528" s="40">
        <v>396</v>
      </c>
      <c r="AD528" s="41">
        <f t="shared" si="229"/>
        <v>58319</v>
      </c>
      <c r="AE528" s="145" t="e">
        <f t="shared" si="222"/>
        <v>#VALUE!</v>
      </c>
      <c r="AF528" s="263" t="e">
        <f t="shared" si="223"/>
        <v>#VALUE!</v>
      </c>
      <c r="AG528" s="276" t="e">
        <f t="shared" si="224"/>
        <v>#VALUE!</v>
      </c>
      <c r="AH528" s="277" t="e">
        <f t="shared" si="225"/>
        <v>#VALUE!</v>
      </c>
    </row>
    <row r="529" spans="1:34" x14ac:dyDescent="0.45">
      <c r="A529" s="26">
        <v>397</v>
      </c>
      <c r="B529" s="52">
        <f t="shared" si="226"/>
        <v>58349</v>
      </c>
      <c r="C529" s="254" t="e">
        <f t="shared" si="206"/>
        <v>#NUM!</v>
      </c>
      <c r="D529" s="255" t="e">
        <f t="shared" si="207"/>
        <v>#NUM!</v>
      </c>
      <c r="E529" s="256" t="e">
        <f t="shared" si="208"/>
        <v>#NUM!</v>
      </c>
      <c r="F529" s="257" t="e">
        <f t="shared" si="209"/>
        <v>#NUM!</v>
      </c>
      <c r="H529" s="26">
        <v>397</v>
      </c>
      <c r="I529" s="27">
        <f t="shared" si="227"/>
        <v>58349</v>
      </c>
      <c r="J529" s="254" t="e">
        <f t="shared" si="210"/>
        <v>#NUM!</v>
      </c>
      <c r="K529" s="255" t="e">
        <f t="shared" si="211"/>
        <v>#NUM!</v>
      </c>
      <c r="L529" s="268" t="e">
        <f t="shared" si="212"/>
        <v>#NUM!</v>
      </c>
      <c r="M529" s="257" t="e">
        <f t="shared" si="213"/>
        <v>#NUM!</v>
      </c>
      <c r="N529" s="9"/>
      <c r="O529" s="26">
        <v>397</v>
      </c>
      <c r="P529" s="27">
        <f t="shared" si="228"/>
        <v>58349</v>
      </c>
      <c r="Q529" s="254" t="e">
        <f t="shared" si="214"/>
        <v>#NUM!</v>
      </c>
      <c r="R529" s="255" t="e">
        <f t="shared" si="215"/>
        <v>#NUM!</v>
      </c>
      <c r="S529" s="268" t="e">
        <f t="shared" si="216"/>
        <v>#NUM!</v>
      </c>
      <c r="T529" s="257" t="e">
        <f t="shared" si="217"/>
        <v>#NUM!</v>
      </c>
      <c r="V529" s="26">
        <v>397</v>
      </c>
      <c r="W529" s="27">
        <v>57405</v>
      </c>
      <c r="X529" s="254" t="e">
        <f t="shared" si="218"/>
        <v>#NUM!</v>
      </c>
      <c r="Y529" s="255" t="e">
        <f t="shared" si="219"/>
        <v>#NUM!</v>
      </c>
      <c r="Z529" s="268" t="e">
        <f t="shared" si="220"/>
        <v>#NUM!</v>
      </c>
      <c r="AA529" s="257" t="e">
        <f t="shared" si="221"/>
        <v>#NUM!</v>
      </c>
      <c r="AC529" s="26">
        <v>397</v>
      </c>
      <c r="AD529" s="27">
        <f t="shared" si="229"/>
        <v>58349</v>
      </c>
      <c r="AE529" s="137" t="e">
        <f t="shared" si="222"/>
        <v>#VALUE!</v>
      </c>
      <c r="AF529" s="255" t="e">
        <f t="shared" si="223"/>
        <v>#VALUE!</v>
      </c>
      <c r="AG529" s="272" t="e">
        <f t="shared" si="224"/>
        <v>#VALUE!</v>
      </c>
      <c r="AH529" s="273" t="e">
        <f t="shared" si="225"/>
        <v>#VALUE!</v>
      </c>
    </row>
    <row r="530" spans="1:34" x14ac:dyDescent="0.45">
      <c r="A530" s="33">
        <v>398</v>
      </c>
      <c r="B530" s="34">
        <f t="shared" si="226"/>
        <v>58380</v>
      </c>
      <c r="C530" s="258" t="e">
        <f t="shared" si="206"/>
        <v>#NUM!</v>
      </c>
      <c r="D530" s="259" t="e">
        <f t="shared" si="207"/>
        <v>#NUM!</v>
      </c>
      <c r="E530" s="260" t="e">
        <f t="shared" si="208"/>
        <v>#NUM!</v>
      </c>
      <c r="F530" s="261" t="e">
        <f t="shared" si="209"/>
        <v>#NUM!</v>
      </c>
      <c r="H530" s="33">
        <v>398</v>
      </c>
      <c r="I530" s="34">
        <f t="shared" si="227"/>
        <v>58380</v>
      </c>
      <c r="J530" s="258" t="e">
        <f t="shared" si="210"/>
        <v>#NUM!</v>
      </c>
      <c r="K530" s="259" t="e">
        <f t="shared" si="211"/>
        <v>#NUM!</v>
      </c>
      <c r="L530" s="269" t="e">
        <f t="shared" si="212"/>
        <v>#NUM!</v>
      </c>
      <c r="M530" s="261" t="e">
        <f t="shared" si="213"/>
        <v>#NUM!</v>
      </c>
      <c r="N530" s="9"/>
      <c r="O530" s="33">
        <v>398</v>
      </c>
      <c r="P530" s="34">
        <f t="shared" si="228"/>
        <v>58380</v>
      </c>
      <c r="Q530" s="258" t="e">
        <f t="shared" si="214"/>
        <v>#NUM!</v>
      </c>
      <c r="R530" s="259" t="e">
        <f t="shared" si="215"/>
        <v>#NUM!</v>
      </c>
      <c r="S530" s="269" t="e">
        <f t="shared" si="216"/>
        <v>#NUM!</v>
      </c>
      <c r="T530" s="261" t="e">
        <f t="shared" si="217"/>
        <v>#NUM!</v>
      </c>
      <c r="V530" s="33">
        <v>398</v>
      </c>
      <c r="W530" s="34">
        <v>57436</v>
      </c>
      <c r="X530" s="258" t="e">
        <f t="shared" si="218"/>
        <v>#NUM!</v>
      </c>
      <c r="Y530" s="259" t="e">
        <f t="shared" si="219"/>
        <v>#NUM!</v>
      </c>
      <c r="Z530" s="269" t="e">
        <f t="shared" si="220"/>
        <v>#NUM!</v>
      </c>
      <c r="AA530" s="261" t="e">
        <f t="shared" si="221"/>
        <v>#NUM!</v>
      </c>
      <c r="AC530" s="33">
        <v>398</v>
      </c>
      <c r="AD530" s="34">
        <f t="shared" si="229"/>
        <v>58380</v>
      </c>
      <c r="AE530" s="141" t="e">
        <f t="shared" si="222"/>
        <v>#VALUE!</v>
      </c>
      <c r="AF530" s="259" t="e">
        <f t="shared" si="223"/>
        <v>#VALUE!</v>
      </c>
      <c r="AG530" s="274" t="e">
        <f t="shared" si="224"/>
        <v>#VALUE!</v>
      </c>
      <c r="AH530" s="275" t="e">
        <f t="shared" si="225"/>
        <v>#VALUE!</v>
      </c>
    </row>
    <row r="531" spans="1:34" x14ac:dyDescent="0.45">
      <c r="A531" s="33">
        <v>399</v>
      </c>
      <c r="B531" s="34">
        <f t="shared" si="226"/>
        <v>58410</v>
      </c>
      <c r="C531" s="258" t="e">
        <f t="shared" si="206"/>
        <v>#NUM!</v>
      </c>
      <c r="D531" s="259" t="e">
        <f t="shared" si="207"/>
        <v>#NUM!</v>
      </c>
      <c r="E531" s="260" t="e">
        <f t="shared" si="208"/>
        <v>#NUM!</v>
      </c>
      <c r="F531" s="261" t="e">
        <f t="shared" si="209"/>
        <v>#NUM!</v>
      </c>
      <c r="H531" s="33">
        <v>399</v>
      </c>
      <c r="I531" s="34">
        <f t="shared" si="227"/>
        <v>58410</v>
      </c>
      <c r="J531" s="258" t="e">
        <f t="shared" si="210"/>
        <v>#NUM!</v>
      </c>
      <c r="K531" s="259" t="e">
        <f t="shared" si="211"/>
        <v>#NUM!</v>
      </c>
      <c r="L531" s="269" t="e">
        <f t="shared" si="212"/>
        <v>#NUM!</v>
      </c>
      <c r="M531" s="261" t="e">
        <f t="shared" si="213"/>
        <v>#NUM!</v>
      </c>
      <c r="N531" s="9"/>
      <c r="O531" s="33">
        <v>399</v>
      </c>
      <c r="P531" s="34">
        <f t="shared" si="228"/>
        <v>58410</v>
      </c>
      <c r="Q531" s="258" t="e">
        <f t="shared" si="214"/>
        <v>#NUM!</v>
      </c>
      <c r="R531" s="259" t="e">
        <f t="shared" si="215"/>
        <v>#NUM!</v>
      </c>
      <c r="S531" s="269" t="e">
        <f t="shared" si="216"/>
        <v>#NUM!</v>
      </c>
      <c r="T531" s="261" t="e">
        <f t="shared" si="217"/>
        <v>#NUM!</v>
      </c>
      <c r="V531" s="33">
        <v>399</v>
      </c>
      <c r="W531" s="34">
        <v>57466</v>
      </c>
      <c r="X531" s="258" t="e">
        <f t="shared" si="218"/>
        <v>#NUM!</v>
      </c>
      <c r="Y531" s="259" t="e">
        <f t="shared" si="219"/>
        <v>#NUM!</v>
      </c>
      <c r="Z531" s="269" t="e">
        <f t="shared" si="220"/>
        <v>#NUM!</v>
      </c>
      <c r="AA531" s="261" t="e">
        <f t="shared" si="221"/>
        <v>#NUM!</v>
      </c>
      <c r="AC531" s="33">
        <v>399</v>
      </c>
      <c r="AD531" s="34">
        <f t="shared" si="229"/>
        <v>58410</v>
      </c>
      <c r="AE531" s="141" t="e">
        <f t="shared" si="222"/>
        <v>#VALUE!</v>
      </c>
      <c r="AF531" s="259" t="e">
        <f t="shared" si="223"/>
        <v>#VALUE!</v>
      </c>
      <c r="AG531" s="274" t="e">
        <f t="shared" si="224"/>
        <v>#VALUE!</v>
      </c>
      <c r="AH531" s="275" t="e">
        <f t="shared" si="225"/>
        <v>#VALUE!</v>
      </c>
    </row>
    <row r="532" spans="1:34" x14ac:dyDescent="0.45">
      <c r="A532" s="33">
        <v>400</v>
      </c>
      <c r="B532" s="34">
        <f t="shared" si="226"/>
        <v>58441</v>
      </c>
      <c r="C532" s="258" t="e">
        <f t="shared" si="206"/>
        <v>#NUM!</v>
      </c>
      <c r="D532" s="259" t="e">
        <f t="shared" si="207"/>
        <v>#NUM!</v>
      </c>
      <c r="E532" s="260" t="e">
        <f t="shared" si="208"/>
        <v>#NUM!</v>
      </c>
      <c r="F532" s="261" t="e">
        <f t="shared" si="209"/>
        <v>#NUM!</v>
      </c>
      <c r="H532" s="33">
        <v>400</v>
      </c>
      <c r="I532" s="34">
        <f t="shared" si="227"/>
        <v>58441</v>
      </c>
      <c r="J532" s="258" t="e">
        <f t="shared" si="210"/>
        <v>#NUM!</v>
      </c>
      <c r="K532" s="259" t="e">
        <f t="shared" si="211"/>
        <v>#NUM!</v>
      </c>
      <c r="L532" s="269" t="e">
        <f t="shared" si="212"/>
        <v>#NUM!</v>
      </c>
      <c r="M532" s="261" t="e">
        <f t="shared" si="213"/>
        <v>#NUM!</v>
      </c>
      <c r="N532" s="9"/>
      <c r="O532" s="33">
        <v>400</v>
      </c>
      <c r="P532" s="34">
        <f t="shared" si="228"/>
        <v>58441</v>
      </c>
      <c r="Q532" s="258" t="e">
        <f t="shared" si="214"/>
        <v>#NUM!</v>
      </c>
      <c r="R532" s="259" t="e">
        <f t="shared" si="215"/>
        <v>#NUM!</v>
      </c>
      <c r="S532" s="269" t="e">
        <f t="shared" si="216"/>
        <v>#NUM!</v>
      </c>
      <c r="T532" s="261" t="e">
        <f t="shared" si="217"/>
        <v>#NUM!</v>
      </c>
      <c r="V532" s="33">
        <v>400</v>
      </c>
      <c r="W532" s="34">
        <v>57497</v>
      </c>
      <c r="X532" s="258" t="e">
        <f t="shared" si="218"/>
        <v>#NUM!</v>
      </c>
      <c r="Y532" s="259" t="e">
        <f t="shared" si="219"/>
        <v>#NUM!</v>
      </c>
      <c r="Z532" s="269" t="e">
        <f t="shared" si="220"/>
        <v>#NUM!</v>
      </c>
      <c r="AA532" s="261" t="e">
        <f t="shared" si="221"/>
        <v>#NUM!</v>
      </c>
      <c r="AC532" s="33">
        <v>400</v>
      </c>
      <c r="AD532" s="34">
        <f t="shared" si="229"/>
        <v>58441</v>
      </c>
      <c r="AE532" s="141" t="e">
        <f t="shared" si="222"/>
        <v>#VALUE!</v>
      </c>
      <c r="AF532" s="259" t="e">
        <f t="shared" si="223"/>
        <v>#VALUE!</v>
      </c>
      <c r="AG532" s="274" t="e">
        <f t="shared" si="224"/>
        <v>#VALUE!</v>
      </c>
      <c r="AH532" s="275" t="e">
        <f t="shared" si="225"/>
        <v>#VALUE!</v>
      </c>
    </row>
    <row r="533" spans="1:34" x14ac:dyDescent="0.45">
      <c r="A533" s="33">
        <v>401</v>
      </c>
      <c r="B533" s="34">
        <f t="shared" si="226"/>
        <v>58472</v>
      </c>
      <c r="C533" s="258" t="e">
        <f t="shared" si="206"/>
        <v>#NUM!</v>
      </c>
      <c r="D533" s="259" t="e">
        <f t="shared" si="207"/>
        <v>#NUM!</v>
      </c>
      <c r="E533" s="260" t="e">
        <f t="shared" si="208"/>
        <v>#NUM!</v>
      </c>
      <c r="F533" s="261" t="e">
        <f t="shared" si="209"/>
        <v>#NUM!</v>
      </c>
      <c r="H533" s="33">
        <v>401</v>
      </c>
      <c r="I533" s="34">
        <f t="shared" si="227"/>
        <v>58472</v>
      </c>
      <c r="J533" s="258" t="e">
        <f t="shared" si="210"/>
        <v>#NUM!</v>
      </c>
      <c r="K533" s="259" t="e">
        <f t="shared" si="211"/>
        <v>#NUM!</v>
      </c>
      <c r="L533" s="269" t="e">
        <f t="shared" si="212"/>
        <v>#NUM!</v>
      </c>
      <c r="M533" s="261" t="e">
        <f t="shared" si="213"/>
        <v>#NUM!</v>
      </c>
      <c r="N533" s="9"/>
      <c r="O533" s="33">
        <v>401</v>
      </c>
      <c r="P533" s="34">
        <f t="shared" si="228"/>
        <v>58472</v>
      </c>
      <c r="Q533" s="258" t="e">
        <f t="shared" si="214"/>
        <v>#NUM!</v>
      </c>
      <c r="R533" s="259" t="e">
        <f t="shared" si="215"/>
        <v>#NUM!</v>
      </c>
      <c r="S533" s="269" t="e">
        <f t="shared" si="216"/>
        <v>#NUM!</v>
      </c>
      <c r="T533" s="261" t="e">
        <f t="shared" si="217"/>
        <v>#NUM!</v>
      </c>
      <c r="V533" s="33">
        <v>401</v>
      </c>
      <c r="W533" s="34">
        <v>57527</v>
      </c>
      <c r="X533" s="258" t="e">
        <f t="shared" si="218"/>
        <v>#NUM!</v>
      </c>
      <c r="Y533" s="259" t="e">
        <f t="shared" si="219"/>
        <v>#NUM!</v>
      </c>
      <c r="Z533" s="269" t="e">
        <f t="shared" si="220"/>
        <v>#NUM!</v>
      </c>
      <c r="AA533" s="261" t="e">
        <f t="shared" si="221"/>
        <v>#NUM!</v>
      </c>
      <c r="AC533" s="33">
        <v>401</v>
      </c>
      <c r="AD533" s="34">
        <f t="shared" si="229"/>
        <v>58472</v>
      </c>
      <c r="AE533" s="141" t="e">
        <f t="shared" si="222"/>
        <v>#VALUE!</v>
      </c>
      <c r="AF533" s="259" t="e">
        <f t="shared" si="223"/>
        <v>#VALUE!</v>
      </c>
      <c r="AG533" s="274" t="e">
        <f t="shared" si="224"/>
        <v>#VALUE!</v>
      </c>
      <c r="AH533" s="275" t="e">
        <f t="shared" si="225"/>
        <v>#VALUE!</v>
      </c>
    </row>
    <row r="534" spans="1:34" x14ac:dyDescent="0.45">
      <c r="A534" s="33">
        <v>402</v>
      </c>
      <c r="B534" s="34">
        <f t="shared" si="226"/>
        <v>58501</v>
      </c>
      <c r="C534" s="258" t="e">
        <f t="shared" si="206"/>
        <v>#NUM!</v>
      </c>
      <c r="D534" s="259" t="e">
        <f t="shared" si="207"/>
        <v>#NUM!</v>
      </c>
      <c r="E534" s="260" t="e">
        <f t="shared" si="208"/>
        <v>#NUM!</v>
      </c>
      <c r="F534" s="261" t="e">
        <f t="shared" si="209"/>
        <v>#NUM!</v>
      </c>
      <c r="H534" s="33">
        <v>402</v>
      </c>
      <c r="I534" s="34">
        <f t="shared" si="227"/>
        <v>58501</v>
      </c>
      <c r="J534" s="258" t="e">
        <f t="shared" si="210"/>
        <v>#NUM!</v>
      </c>
      <c r="K534" s="259" t="e">
        <f t="shared" si="211"/>
        <v>#NUM!</v>
      </c>
      <c r="L534" s="269" t="e">
        <f t="shared" si="212"/>
        <v>#NUM!</v>
      </c>
      <c r="M534" s="261" t="e">
        <f t="shared" si="213"/>
        <v>#NUM!</v>
      </c>
      <c r="N534" s="9"/>
      <c r="O534" s="33">
        <v>402</v>
      </c>
      <c r="P534" s="34">
        <f t="shared" si="228"/>
        <v>58501</v>
      </c>
      <c r="Q534" s="258" t="e">
        <f t="shared" si="214"/>
        <v>#NUM!</v>
      </c>
      <c r="R534" s="259" t="e">
        <f t="shared" si="215"/>
        <v>#NUM!</v>
      </c>
      <c r="S534" s="269" t="e">
        <f t="shared" si="216"/>
        <v>#NUM!</v>
      </c>
      <c r="T534" s="261" t="e">
        <f t="shared" si="217"/>
        <v>#NUM!</v>
      </c>
      <c r="V534" s="33">
        <v>402</v>
      </c>
      <c r="W534" s="34">
        <v>57558</v>
      </c>
      <c r="X534" s="258" t="e">
        <f t="shared" si="218"/>
        <v>#NUM!</v>
      </c>
      <c r="Y534" s="259" t="e">
        <f t="shared" si="219"/>
        <v>#NUM!</v>
      </c>
      <c r="Z534" s="269" t="e">
        <f t="shared" si="220"/>
        <v>#NUM!</v>
      </c>
      <c r="AA534" s="261" t="e">
        <f t="shared" si="221"/>
        <v>#NUM!</v>
      </c>
      <c r="AC534" s="33">
        <v>402</v>
      </c>
      <c r="AD534" s="34">
        <f t="shared" si="229"/>
        <v>58501</v>
      </c>
      <c r="AE534" s="141" t="e">
        <f t="shared" si="222"/>
        <v>#VALUE!</v>
      </c>
      <c r="AF534" s="259" t="e">
        <f t="shared" si="223"/>
        <v>#VALUE!</v>
      </c>
      <c r="AG534" s="274" t="e">
        <f t="shared" si="224"/>
        <v>#VALUE!</v>
      </c>
      <c r="AH534" s="275" t="e">
        <f t="shared" si="225"/>
        <v>#VALUE!</v>
      </c>
    </row>
    <row r="535" spans="1:34" x14ac:dyDescent="0.45">
      <c r="A535" s="33">
        <v>403</v>
      </c>
      <c r="B535" s="34">
        <f t="shared" si="226"/>
        <v>58532</v>
      </c>
      <c r="C535" s="258" t="e">
        <f t="shared" si="206"/>
        <v>#NUM!</v>
      </c>
      <c r="D535" s="259" t="e">
        <f t="shared" si="207"/>
        <v>#NUM!</v>
      </c>
      <c r="E535" s="260" t="e">
        <f t="shared" si="208"/>
        <v>#NUM!</v>
      </c>
      <c r="F535" s="261" t="e">
        <f t="shared" si="209"/>
        <v>#NUM!</v>
      </c>
      <c r="H535" s="33">
        <v>403</v>
      </c>
      <c r="I535" s="34">
        <f t="shared" si="227"/>
        <v>58532</v>
      </c>
      <c r="J535" s="258" t="e">
        <f t="shared" si="210"/>
        <v>#NUM!</v>
      </c>
      <c r="K535" s="259" t="e">
        <f t="shared" si="211"/>
        <v>#NUM!</v>
      </c>
      <c r="L535" s="269" t="e">
        <f t="shared" si="212"/>
        <v>#NUM!</v>
      </c>
      <c r="M535" s="261" t="e">
        <f t="shared" si="213"/>
        <v>#NUM!</v>
      </c>
      <c r="N535" s="9"/>
      <c r="O535" s="33">
        <v>403</v>
      </c>
      <c r="P535" s="34">
        <f t="shared" si="228"/>
        <v>58532</v>
      </c>
      <c r="Q535" s="258" t="e">
        <f t="shared" si="214"/>
        <v>#NUM!</v>
      </c>
      <c r="R535" s="259" t="e">
        <f t="shared" si="215"/>
        <v>#NUM!</v>
      </c>
      <c r="S535" s="269" t="e">
        <f t="shared" si="216"/>
        <v>#NUM!</v>
      </c>
      <c r="T535" s="261" t="e">
        <f t="shared" si="217"/>
        <v>#NUM!</v>
      </c>
      <c r="V535" s="33">
        <v>403</v>
      </c>
      <c r="W535" s="34">
        <v>57589</v>
      </c>
      <c r="X535" s="258" t="e">
        <f t="shared" si="218"/>
        <v>#NUM!</v>
      </c>
      <c r="Y535" s="259" t="e">
        <f t="shared" si="219"/>
        <v>#NUM!</v>
      </c>
      <c r="Z535" s="269" t="e">
        <f t="shared" si="220"/>
        <v>#NUM!</v>
      </c>
      <c r="AA535" s="261" t="e">
        <f t="shared" si="221"/>
        <v>#NUM!</v>
      </c>
      <c r="AC535" s="33">
        <v>403</v>
      </c>
      <c r="AD535" s="34">
        <f t="shared" si="229"/>
        <v>58532</v>
      </c>
      <c r="AE535" s="141" t="e">
        <f t="shared" si="222"/>
        <v>#VALUE!</v>
      </c>
      <c r="AF535" s="259" t="e">
        <f t="shared" si="223"/>
        <v>#VALUE!</v>
      </c>
      <c r="AG535" s="274" t="e">
        <f t="shared" si="224"/>
        <v>#VALUE!</v>
      </c>
      <c r="AH535" s="275" t="e">
        <f t="shared" si="225"/>
        <v>#VALUE!</v>
      </c>
    </row>
    <row r="536" spans="1:34" x14ac:dyDescent="0.45">
      <c r="A536" s="33">
        <v>404</v>
      </c>
      <c r="B536" s="34">
        <f t="shared" si="226"/>
        <v>58562</v>
      </c>
      <c r="C536" s="258" t="e">
        <f t="shared" si="206"/>
        <v>#NUM!</v>
      </c>
      <c r="D536" s="259" t="e">
        <f t="shared" si="207"/>
        <v>#NUM!</v>
      </c>
      <c r="E536" s="260" t="e">
        <f t="shared" si="208"/>
        <v>#NUM!</v>
      </c>
      <c r="F536" s="261" t="e">
        <f t="shared" si="209"/>
        <v>#NUM!</v>
      </c>
      <c r="H536" s="33">
        <v>404</v>
      </c>
      <c r="I536" s="34">
        <f t="shared" si="227"/>
        <v>58562</v>
      </c>
      <c r="J536" s="258" t="e">
        <f t="shared" si="210"/>
        <v>#NUM!</v>
      </c>
      <c r="K536" s="259" t="e">
        <f t="shared" si="211"/>
        <v>#NUM!</v>
      </c>
      <c r="L536" s="269" t="e">
        <f t="shared" si="212"/>
        <v>#NUM!</v>
      </c>
      <c r="M536" s="261" t="e">
        <f t="shared" si="213"/>
        <v>#NUM!</v>
      </c>
      <c r="N536" s="9"/>
      <c r="O536" s="33">
        <v>404</v>
      </c>
      <c r="P536" s="34">
        <f t="shared" si="228"/>
        <v>58562</v>
      </c>
      <c r="Q536" s="258" t="e">
        <f t="shared" si="214"/>
        <v>#NUM!</v>
      </c>
      <c r="R536" s="259" t="e">
        <f t="shared" si="215"/>
        <v>#NUM!</v>
      </c>
      <c r="S536" s="269" t="e">
        <f t="shared" si="216"/>
        <v>#NUM!</v>
      </c>
      <c r="T536" s="261" t="e">
        <f t="shared" si="217"/>
        <v>#NUM!</v>
      </c>
      <c r="V536" s="33">
        <v>404</v>
      </c>
      <c r="W536" s="34">
        <v>57619</v>
      </c>
      <c r="X536" s="258" t="e">
        <f t="shared" si="218"/>
        <v>#NUM!</v>
      </c>
      <c r="Y536" s="259" t="e">
        <f t="shared" si="219"/>
        <v>#NUM!</v>
      </c>
      <c r="Z536" s="269" t="e">
        <f t="shared" si="220"/>
        <v>#NUM!</v>
      </c>
      <c r="AA536" s="261" t="e">
        <f t="shared" si="221"/>
        <v>#NUM!</v>
      </c>
      <c r="AC536" s="33">
        <v>404</v>
      </c>
      <c r="AD536" s="34">
        <f t="shared" si="229"/>
        <v>58562</v>
      </c>
      <c r="AE536" s="141" t="e">
        <f t="shared" si="222"/>
        <v>#VALUE!</v>
      </c>
      <c r="AF536" s="259" t="e">
        <f t="shared" si="223"/>
        <v>#VALUE!</v>
      </c>
      <c r="AG536" s="274" t="e">
        <f t="shared" si="224"/>
        <v>#VALUE!</v>
      </c>
      <c r="AH536" s="275" t="e">
        <f t="shared" si="225"/>
        <v>#VALUE!</v>
      </c>
    </row>
    <row r="537" spans="1:34" x14ac:dyDescent="0.45">
      <c r="A537" s="33">
        <v>405</v>
      </c>
      <c r="B537" s="34">
        <f t="shared" si="226"/>
        <v>58593</v>
      </c>
      <c r="C537" s="258" t="e">
        <f t="shared" si="206"/>
        <v>#NUM!</v>
      </c>
      <c r="D537" s="259" t="e">
        <f t="shared" si="207"/>
        <v>#NUM!</v>
      </c>
      <c r="E537" s="260" t="e">
        <f t="shared" si="208"/>
        <v>#NUM!</v>
      </c>
      <c r="F537" s="261" t="e">
        <f t="shared" si="209"/>
        <v>#NUM!</v>
      </c>
      <c r="H537" s="33">
        <v>405</v>
      </c>
      <c r="I537" s="34">
        <f t="shared" si="227"/>
        <v>58593</v>
      </c>
      <c r="J537" s="258" t="e">
        <f t="shared" si="210"/>
        <v>#NUM!</v>
      </c>
      <c r="K537" s="259" t="e">
        <f t="shared" si="211"/>
        <v>#NUM!</v>
      </c>
      <c r="L537" s="269" t="e">
        <f t="shared" si="212"/>
        <v>#NUM!</v>
      </c>
      <c r="M537" s="261" t="e">
        <f t="shared" si="213"/>
        <v>#NUM!</v>
      </c>
      <c r="N537" s="9"/>
      <c r="O537" s="33">
        <v>405</v>
      </c>
      <c r="P537" s="34">
        <f t="shared" si="228"/>
        <v>58593</v>
      </c>
      <c r="Q537" s="258" t="e">
        <f t="shared" si="214"/>
        <v>#NUM!</v>
      </c>
      <c r="R537" s="259" t="e">
        <f t="shared" si="215"/>
        <v>#NUM!</v>
      </c>
      <c r="S537" s="269" t="e">
        <f t="shared" si="216"/>
        <v>#NUM!</v>
      </c>
      <c r="T537" s="261" t="e">
        <f t="shared" si="217"/>
        <v>#NUM!</v>
      </c>
      <c r="V537" s="33">
        <v>405</v>
      </c>
      <c r="W537" s="34">
        <v>57650</v>
      </c>
      <c r="X537" s="258" t="e">
        <f t="shared" si="218"/>
        <v>#NUM!</v>
      </c>
      <c r="Y537" s="259" t="e">
        <f t="shared" si="219"/>
        <v>#NUM!</v>
      </c>
      <c r="Z537" s="269" t="e">
        <f t="shared" si="220"/>
        <v>#NUM!</v>
      </c>
      <c r="AA537" s="261" t="e">
        <f t="shared" si="221"/>
        <v>#NUM!</v>
      </c>
      <c r="AC537" s="33">
        <v>405</v>
      </c>
      <c r="AD537" s="34">
        <f t="shared" si="229"/>
        <v>58593</v>
      </c>
      <c r="AE537" s="141" t="e">
        <f t="shared" si="222"/>
        <v>#VALUE!</v>
      </c>
      <c r="AF537" s="259" t="e">
        <f t="shared" si="223"/>
        <v>#VALUE!</v>
      </c>
      <c r="AG537" s="274" t="e">
        <f t="shared" si="224"/>
        <v>#VALUE!</v>
      </c>
      <c r="AH537" s="275" t="e">
        <f t="shared" si="225"/>
        <v>#VALUE!</v>
      </c>
    </row>
    <row r="538" spans="1:34" x14ac:dyDescent="0.45">
      <c r="A538" s="33">
        <v>406</v>
      </c>
      <c r="B538" s="34">
        <f t="shared" si="226"/>
        <v>58623</v>
      </c>
      <c r="C538" s="258" t="e">
        <f t="shared" si="206"/>
        <v>#NUM!</v>
      </c>
      <c r="D538" s="259" t="e">
        <f t="shared" si="207"/>
        <v>#NUM!</v>
      </c>
      <c r="E538" s="260" t="e">
        <f t="shared" si="208"/>
        <v>#NUM!</v>
      </c>
      <c r="F538" s="261" t="e">
        <f t="shared" si="209"/>
        <v>#NUM!</v>
      </c>
      <c r="H538" s="33">
        <v>406</v>
      </c>
      <c r="I538" s="34">
        <f t="shared" si="227"/>
        <v>58623</v>
      </c>
      <c r="J538" s="258" t="e">
        <f t="shared" si="210"/>
        <v>#NUM!</v>
      </c>
      <c r="K538" s="259" t="e">
        <f t="shared" si="211"/>
        <v>#NUM!</v>
      </c>
      <c r="L538" s="269" t="e">
        <f t="shared" si="212"/>
        <v>#NUM!</v>
      </c>
      <c r="M538" s="261" t="e">
        <f t="shared" si="213"/>
        <v>#NUM!</v>
      </c>
      <c r="N538" s="9"/>
      <c r="O538" s="33">
        <v>406</v>
      </c>
      <c r="P538" s="34">
        <f t="shared" si="228"/>
        <v>58623</v>
      </c>
      <c r="Q538" s="258" t="e">
        <f t="shared" si="214"/>
        <v>#NUM!</v>
      </c>
      <c r="R538" s="259" t="e">
        <f t="shared" si="215"/>
        <v>#NUM!</v>
      </c>
      <c r="S538" s="269" t="e">
        <f t="shared" si="216"/>
        <v>#NUM!</v>
      </c>
      <c r="T538" s="261" t="e">
        <f t="shared" si="217"/>
        <v>#NUM!</v>
      </c>
      <c r="V538" s="33">
        <v>406</v>
      </c>
      <c r="W538" s="34">
        <v>57680</v>
      </c>
      <c r="X538" s="258" t="e">
        <f t="shared" si="218"/>
        <v>#NUM!</v>
      </c>
      <c r="Y538" s="259" t="e">
        <f t="shared" si="219"/>
        <v>#NUM!</v>
      </c>
      <c r="Z538" s="269" t="e">
        <f t="shared" si="220"/>
        <v>#NUM!</v>
      </c>
      <c r="AA538" s="261" t="e">
        <f t="shared" si="221"/>
        <v>#NUM!</v>
      </c>
      <c r="AC538" s="33">
        <v>406</v>
      </c>
      <c r="AD538" s="34">
        <f t="shared" si="229"/>
        <v>58623</v>
      </c>
      <c r="AE538" s="141" t="e">
        <f t="shared" si="222"/>
        <v>#VALUE!</v>
      </c>
      <c r="AF538" s="259" t="e">
        <f t="shared" si="223"/>
        <v>#VALUE!</v>
      </c>
      <c r="AG538" s="274" t="e">
        <f t="shared" si="224"/>
        <v>#VALUE!</v>
      </c>
      <c r="AH538" s="275" t="e">
        <f t="shared" si="225"/>
        <v>#VALUE!</v>
      </c>
    </row>
    <row r="539" spans="1:34" x14ac:dyDescent="0.45">
      <c r="A539" s="33">
        <v>407</v>
      </c>
      <c r="B539" s="34">
        <f t="shared" si="226"/>
        <v>58654</v>
      </c>
      <c r="C539" s="258" t="e">
        <f t="shared" si="206"/>
        <v>#NUM!</v>
      </c>
      <c r="D539" s="259" t="e">
        <f t="shared" si="207"/>
        <v>#NUM!</v>
      </c>
      <c r="E539" s="260" t="e">
        <f t="shared" si="208"/>
        <v>#NUM!</v>
      </c>
      <c r="F539" s="261" t="e">
        <f t="shared" si="209"/>
        <v>#NUM!</v>
      </c>
      <c r="H539" s="33">
        <v>407</v>
      </c>
      <c r="I539" s="34">
        <f t="shared" si="227"/>
        <v>58654</v>
      </c>
      <c r="J539" s="258" t="e">
        <f t="shared" si="210"/>
        <v>#NUM!</v>
      </c>
      <c r="K539" s="259" t="e">
        <f t="shared" si="211"/>
        <v>#NUM!</v>
      </c>
      <c r="L539" s="269" t="e">
        <f t="shared" si="212"/>
        <v>#NUM!</v>
      </c>
      <c r="M539" s="261" t="e">
        <f t="shared" si="213"/>
        <v>#NUM!</v>
      </c>
      <c r="N539" s="9"/>
      <c r="O539" s="33">
        <v>407</v>
      </c>
      <c r="P539" s="34">
        <f t="shared" si="228"/>
        <v>58654</v>
      </c>
      <c r="Q539" s="258" t="e">
        <f t="shared" si="214"/>
        <v>#NUM!</v>
      </c>
      <c r="R539" s="259" t="e">
        <f t="shared" si="215"/>
        <v>#NUM!</v>
      </c>
      <c r="S539" s="269" t="e">
        <f t="shared" si="216"/>
        <v>#NUM!</v>
      </c>
      <c r="T539" s="261" t="e">
        <f t="shared" si="217"/>
        <v>#NUM!</v>
      </c>
      <c r="V539" s="33">
        <v>407</v>
      </c>
      <c r="W539" s="34">
        <v>57711</v>
      </c>
      <c r="X539" s="258" t="e">
        <f t="shared" si="218"/>
        <v>#NUM!</v>
      </c>
      <c r="Y539" s="259" t="e">
        <f t="shared" si="219"/>
        <v>#NUM!</v>
      </c>
      <c r="Z539" s="269" t="e">
        <f t="shared" si="220"/>
        <v>#NUM!</v>
      </c>
      <c r="AA539" s="261" t="e">
        <f t="shared" si="221"/>
        <v>#NUM!</v>
      </c>
      <c r="AC539" s="33">
        <v>407</v>
      </c>
      <c r="AD539" s="34">
        <f t="shared" si="229"/>
        <v>58654</v>
      </c>
      <c r="AE539" s="141" t="e">
        <f t="shared" si="222"/>
        <v>#VALUE!</v>
      </c>
      <c r="AF539" s="259" t="e">
        <f t="shared" si="223"/>
        <v>#VALUE!</v>
      </c>
      <c r="AG539" s="274" t="e">
        <f t="shared" si="224"/>
        <v>#VALUE!</v>
      </c>
      <c r="AH539" s="275" t="e">
        <f t="shared" si="225"/>
        <v>#VALUE!</v>
      </c>
    </row>
    <row r="540" spans="1:34" ht="14.65" thickBot="1" x14ac:dyDescent="0.5">
      <c r="A540" s="40">
        <v>408</v>
      </c>
      <c r="B540" s="267">
        <f t="shared" si="226"/>
        <v>58685</v>
      </c>
      <c r="C540" s="262" t="e">
        <f t="shared" si="206"/>
        <v>#NUM!</v>
      </c>
      <c r="D540" s="263" t="e">
        <f t="shared" si="207"/>
        <v>#NUM!</v>
      </c>
      <c r="E540" s="264" t="e">
        <f t="shared" si="208"/>
        <v>#NUM!</v>
      </c>
      <c r="F540" s="265" t="e">
        <f t="shared" si="209"/>
        <v>#NUM!</v>
      </c>
      <c r="H540" s="40">
        <v>408</v>
      </c>
      <c r="I540" s="41">
        <f t="shared" si="227"/>
        <v>58685</v>
      </c>
      <c r="J540" s="262" t="e">
        <f t="shared" si="210"/>
        <v>#NUM!</v>
      </c>
      <c r="K540" s="263" t="e">
        <f t="shared" si="211"/>
        <v>#NUM!</v>
      </c>
      <c r="L540" s="270" t="e">
        <f t="shared" si="212"/>
        <v>#NUM!</v>
      </c>
      <c r="M540" s="265" t="e">
        <f t="shared" si="213"/>
        <v>#NUM!</v>
      </c>
      <c r="N540" s="9"/>
      <c r="O540" s="40">
        <v>408</v>
      </c>
      <c r="P540" s="41">
        <f t="shared" si="228"/>
        <v>58685</v>
      </c>
      <c r="Q540" s="262" t="e">
        <f t="shared" si="214"/>
        <v>#NUM!</v>
      </c>
      <c r="R540" s="263" t="e">
        <f t="shared" si="215"/>
        <v>#NUM!</v>
      </c>
      <c r="S540" s="270" t="e">
        <f t="shared" si="216"/>
        <v>#NUM!</v>
      </c>
      <c r="T540" s="265" t="e">
        <f t="shared" si="217"/>
        <v>#NUM!</v>
      </c>
      <c r="V540" s="40">
        <v>408</v>
      </c>
      <c r="W540" s="41">
        <v>57742</v>
      </c>
      <c r="X540" s="262" t="e">
        <f t="shared" si="218"/>
        <v>#NUM!</v>
      </c>
      <c r="Y540" s="263" t="e">
        <f t="shared" si="219"/>
        <v>#NUM!</v>
      </c>
      <c r="Z540" s="270" t="e">
        <f t="shared" si="220"/>
        <v>#NUM!</v>
      </c>
      <c r="AA540" s="265" t="e">
        <f t="shared" si="221"/>
        <v>#NUM!</v>
      </c>
      <c r="AC540" s="40">
        <v>408</v>
      </c>
      <c r="AD540" s="41">
        <f t="shared" si="229"/>
        <v>58685</v>
      </c>
      <c r="AE540" s="145" t="e">
        <f t="shared" si="222"/>
        <v>#VALUE!</v>
      </c>
      <c r="AF540" s="263" t="e">
        <f t="shared" si="223"/>
        <v>#VALUE!</v>
      </c>
      <c r="AG540" s="276" t="e">
        <f t="shared" si="224"/>
        <v>#VALUE!</v>
      </c>
      <c r="AH540" s="277" t="e">
        <f t="shared" si="225"/>
        <v>#VALUE!</v>
      </c>
    </row>
    <row r="541" spans="1:34" x14ac:dyDescent="0.45">
      <c r="A541" s="26">
        <v>409</v>
      </c>
      <c r="B541" s="52">
        <f t="shared" si="226"/>
        <v>58715</v>
      </c>
      <c r="C541" s="254" t="e">
        <f t="shared" si="206"/>
        <v>#NUM!</v>
      </c>
      <c r="D541" s="255" t="e">
        <f t="shared" si="207"/>
        <v>#NUM!</v>
      </c>
      <c r="E541" s="256" t="e">
        <f t="shared" si="208"/>
        <v>#NUM!</v>
      </c>
      <c r="F541" s="257" t="e">
        <f t="shared" si="209"/>
        <v>#NUM!</v>
      </c>
      <c r="H541" s="26">
        <v>409</v>
      </c>
      <c r="I541" s="27">
        <f t="shared" si="227"/>
        <v>58715</v>
      </c>
      <c r="J541" s="254" t="e">
        <f t="shared" si="210"/>
        <v>#NUM!</v>
      </c>
      <c r="K541" s="255" t="e">
        <f t="shared" si="211"/>
        <v>#NUM!</v>
      </c>
      <c r="L541" s="268" t="e">
        <f t="shared" si="212"/>
        <v>#NUM!</v>
      </c>
      <c r="M541" s="257" t="e">
        <f t="shared" si="213"/>
        <v>#NUM!</v>
      </c>
      <c r="N541" s="9"/>
      <c r="O541" s="26">
        <v>409</v>
      </c>
      <c r="P541" s="27">
        <f t="shared" si="228"/>
        <v>58715</v>
      </c>
      <c r="Q541" s="254" t="e">
        <f t="shared" si="214"/>
        <v>#NUM!</v>
      </c>
      <c r="R541" s="255" t="e">
        <f t="shared" si="215"/>
        <v>#NUM!</v>
      </c>
      <c r="S541" s="268" t="e">
        <f t="shared" si="216"/>
        <v>#NUM!</v>
      </c>
      <c r="T541" s="257" t="e">
        <f t="shared" si="217"/>
        <v>#NUM!</v>
      </c>
      <c r="V541" s="26">
        <v>409</v>
      </c>
      <c r="W541" s="27">
        <v>57770</v>
      </c>
      <c r="X541" s="254" t="e">
        <f t="shared" si="218"/>
        <v>#NUM!</v>
      </c>
      <c r="Y541" s="255" t="e">
        <f t="shared" si="219"/>
        <v>#NUM!</v>
      </c>
      <c r="Z541" s="268" t="e">
        <f t="shared" si="220"/>
        <v>#NUM!</v>
      </c>
      <c r="AA541" s="257" t="e">
        <f t="shared" si="221"/>
        <v>#NUM!</v>
      </c>
      <c r="AC541" s="26">
        <v>409</v>
      </c>
      <c r="AD541" s="27">
        <f t="shared" si="229"/>
        <v>58715</v>
      </c>
      <c r="AE541" s="137" t="e">
        <f t="shared" si="222"/>
        <v>#VALUE!</v>
      </c>
      <c r="AF541" s="255" t="e">
        <f t="shared" si="223"/>
        <v>#VALUE!</v>
      </c>
      <c r="AG541" s="272" t="e">
        <f t="shared" si="224"/>
        <v>#VALUE!</v>
      </c>
      <c r="AH541" s="273" t="e">
        <f t="shared" si="225"/>
        <v>#VALUE!</v>
      </c>
    </row>
    <row r="542" spans="1:34" x14ac:dyDescent="0.45">
      <c r="A542" s="33">
        <v>410</v>
      </c>
      <c r="B542" s="34">
        <f t="shared" si="226"/>
        <v>58746</v>
      </c>
      <c r="C542" s="258" t="e">
        <f t="shared" si="206"/>
        <v>#NUM!</v>
      </c>
      <c r="D542" s="259" t="e">
        <f t="shared" si="207"/>
        <v>#NUM!</v>
      </c>
      <c r="E542" s="260" t="e">
        <f t="shared" si="208"/>
        <v>#NUM!</v>
      </c>
      <c r="F542" s="261" t="e">
        <f t="shared" si="209"/>
        <v>#NUM!</v>
      </c>
      <c r="H542" s="33">
        <v>410</v>
      </c>
      <c r="I542" s="34">
        <f t="shared" si="227"/>
        <v>58746</v>
      </c>
      <c r="J542" s="258" t="e">
        <f t="shared" si="210"/>
        <v>#NUM!</v>
      </c>
      <c r="K542" s="259" t="e">
        <f t="shared" si="211"/>
        <v>#NUM!</v>
      </c>
      <c r="L542" s="269" t="e">
        <f t="shared" si="212"/>
        <v>#NUM!</v>
      </c>
      <c r="M542" s="261" t="e">
        <f t="shared" si="213"/>
        <v>#NUM!</v>
      </c>
      <c r="N542" s="9"/>
      <c r="O542" s="33">
        <v>410</v>
      </c>
      <c r="P542" s="34">
        <f t="shared" si="228"/>
        <v>58746</v>
      </c>
      <c r="Q542" s="258" t="e">
        <f t="shared" si="214"/>
        <v>#NUM!</v>
      </c>
      <c r="R542" s="259" t="e">
        <f t="shared" si="215"/>
        <v>#NUM!</v>
      </c>
      <c r="S542" s="269" t="e">
        <f t="shared" si="216"/>
        <v>#NUM!</v>
      </c>
      <c r="T542" s="261" t="e">
        <f t="shared" si="217"/>
        <v>#NUM!</v>
      </c>
      <c r="V542" s="33">
        <v>410</v>
      </c>
      <c r="W542" s="34">
        <v>57801</v>
      </c>
      <c r="X542" s="258" t="e">
        <f t="shared" si="218"/>
        <v>#NUM!</v>
      </c>
      <c r="Y542" s="259" t="e">
        <f t="shared" si="219"/>
        <v>#NUM!</v>
      </c>
      <c r="Z542" s="269" t="e">
        <f t="shared" si="220"/>
        <v>#NUM!</v>
      </c>
      <c r="AA542" s="261" t="e">
        <f t="shared" si="221"/>
        <v>#NUM!</v>
      </c>
      <c r="AC542" s="33">
        <v>410</v>
      </c>
      <c r="AD542" s="34">
        <f t="shared" si="229"/>
        <v>58746</v>
      </c>
      <c r="AE542" s="141" t="e">
        <f t="shared" si="222"/>
        <v>#VALUE!</v>
      </c>
      <c r="AF542" s="259" t="e">
        <f t="shared" si="223"/>
        <v>#VALUE!</v>
      </c>
      <c r="AG542" s="274" t="e">
        <f t="shared" si="224"/>
        <v>#VALUE!</v>
      </c>
      <c r="AH542" s="275" t="e">
        <f t="shared" si="225"/>
        <v>#VALUE!</v>
      </c>
    </row>
    <row r="543" spans="1:34" x14ac:dyDescent="0.45">
      <c r="A543" s="33">
        <v>411</v>
      </c>
      <c r="B543" s="34">
        <f t="shared" si="226"/>
        <v>58776</v>
      </c>
      <c r="C543" s="258" t="e">
        <f t="shared" si="206"/>
        <v>#NUM!</v>
      </c>
      <c r="D543" s="259" t="e">
        <f t="shared" si="207"/>
        <v>#NUM!</v>
      </c>
      <c r="E543" s="260" t="e">
        <f t="shared" si="208"/>
        <v>#NUM!</v>
      </c>
      <c r="F543" s="261" t="e">
        <f t="shared" si="209"/>
        <v>#NUM!</v>
      </c>
      <c r="H543" s="33">
        <v>411</v>
      </c>
      <c r="I543" s="34">
        <f t="shared" si="227"/>
        <v>58776</v>
      </c>
      <c r="J543" s="258" t="e">
        <f t="shared" si="210"/>
        <v>#NUM!</v>
      </c>
      <c r="K543" s="259" t="e">
        <f t="shared" si="211"/>
        <v>#NUM!</v>
      </c>
      <c r="L543" s="269" t="e">
        <f t="shared" si="212"/>
        <v>#NUM!</v>
      </c>
      <c r="M543" s="261" t="e">
        <f t="shared" si="213"/>
        <v>#NUM!</v>
      </c>
      <c r="N543" s="9"/>
      <c r="O543" s="33">
        <v>411</v>
      </c>
      <c r="P543" s="34">
        <f t="shared" si="228"/>
        <v>58776</v>
      </c>
      <c r="Q543" s="258" t="e">
        <f t="shared" si="214"/>
        <v>#NUM!</v>
      </c>
      <c r="R543" s="259" t="e">
        <f t="shared" si="215"/>
        <v>#NUM!</v>
      </c>
      <c r="S543" s="269" t="e">
        <f t="shared" si="216"/>
        <v>#NUM!</v>
      </c>
      <c r="T543" s="261" t="e">
        <f t="shared" si="217"/>
        <v>#NUM!</v>
      </c>
      <c r="V543" s="33">
        <v>411</v>
      </c>
      <c r="W543" s="34">
        <v>57831</v>
      </c>
      <c r="X543" s="258" t="e">
        <f t="shared" si="218"/>
        <v>#NUM!</v>
      </c>
      <c r="Y543" s="259" t="e">
        <f t="shared" si="219"/>
        <v>#NUM!</v>
      </c>
      <c r="Z543" s="269" t="e">
        <f t="shared" si="220"/>
        <v>#NUM!</v>
      </c>
      <c r="AA543" s="261" t="e">
        <f t="shared" si="221"/>
        <v>#NUM!</v>
      </c>
      <c r="AC543" s="33">
        <v>411</v>
      </c>
      <c r="AD543" s="34">
        <f t="shared" si="229"/>
        <v>58776</v>
      </c>
      <c r="AE543" s="141" t="e">
        <f t="shared" si="222"/>
        <v>#VALUE!</v>
      </c>
      <c r="AF543" s="259" t="e">
        <f t="shared" si="223"/>
        <v>#VALUE!</v>
      </c>
      <c r="AG543" s="274" t="e">
        <f t="shared" si="224"/>
        <v>#VALUE!</v>
      </c>
      <c r="AH543" s="275" t="e">
        <f t="shared" si="225"/>
        <v>#VALUE!</v>
      </c>
    </row>
    <row r="544" spans="1:34" x14ac:dyDescent="0.45">
      <c r="A544" s="33">
        <v>412</v>
      </c>
      <c r="B544" s="34">
        <f t="shared" si="226"/>
        <v>58807</v>
      </c>
      <c r="C544" s="258" t="e">
        <f t="shared" si="206"/>
        <v>#NUM!</v>
      </c>
      <c r="D544" s="259" t="e">
        <f t="shared" si="207"/>
        <v>#NUM!</v>
      </c>
      <c r="E544" s="260" t="e">
        <f t="shared" si="208"/>
        <v>#NUM!</v>
      </c>
      <c r="F544" s="261" t="e">
        <f t="shared" si="209"/>
        <v>#NUM!</v>
      </c>
      <c r="H544" s="33">
        <v>412</v>
      </c>
      <c r="I544" s="34">
        <f t="shared" si="227"/>
        <v>58807</v>
      </c>
      <c r="J544" s="258" t="e">
        <f t="shared" si="210"/>
        <v>#NUM!</v>
      </c>
      <c r="K544" s="259" t="e">
        <f t="shared" si="211"/>
        <v>#NUM!</v>
      </c>
      <c r="L544" s="269" t="e">
        <f t="shared" si="212"/>
        <v>#NUM!</v>
      </c>
      <c r="M544" s="261" t="e">
        <f t="shared" si="213"/>
        <v>#NUM!</v>
      </c>
      <c r="N544" s="9"/>
      <c r="O544" s="33">
        <v>412</v>
      </c>
      <c r="P544" s="34">
        <f t="shared" si="228"/>
        <v>58807</v>
      </c>
      <c r="Q544" s="258" t="e">
        <f t="shared" si="214"/>
        <v>#NUM!</v>
      </c>
      <c r="R544" s="259" t="e">
        <f t="shared" si="215"/>
        <v>#NUM!</v>
      </c>
      <c r="S544" s="269" t="e">
        <f t="shared" si="216"/>
        <v>#NUM!</v>
      </c>
      <c r="T544" s="261" t="e">
        <f t="shared" si="217"/>
        <v>#NUM!</v>
      </c>
      <c r="V544" s="33">
        <v>412</v>
      </c>
      <c r="W544" s="34">
        <v>57862</v>
      </c>
      <c r="X544" s="258" t="e">
        <f t="shared" si="218"/>
        <v>#NUM!</v>
      </c>
      <c r="Y544" s="259" t="e">
        <f t="shared" si="219"/>
        <v>#NUM!</v>
      </c>
      <c r="Z544" s="269" t="e">
        <f t="shared" si="220"/>
        <v>#NUM!</v>
      </c>
      <c r="AA544" s="261" t="e">
        <f t="shared" si="221"/>
        <v>#NUM!</v>
      </c>
      <c r="AC544" s="33">
        <v>412</v>
      </c>
      <c r="AD544" s="34">
        <f t="shared" si="229"/>
        <v>58807</v>
      </c>
      <c r="AE544" s="141" t="e">
        <f t="shared" si="222"/>
        <v>#VALUE!</v>
      </c>
      <c r="AF544" s="259" t="e">
        <f t="shared" si="223"/>
        <v>#VALUE!</v>
      </c>
      <c r="AG544" s="274" t="e">
        <f t="shared" si="224"/>
        <v>#VALUE!</v>
      </c>
      <c r="AH544" s="275" t="e">
        <f t="shared" si="225"/>
        <v>#VALUE!</v>
      </c>
    </row>
    <row r="545" spans="1:34" x14ac:dyDescent="0.45">
      <c r="A545" s="33">
        <v>413</v>
      </c>
      <c r="B545" s="34">
        <f t="shared" si="226"/>
        <v>58838</v>
      </c>
      <c r="C545" s="258" t="e">
        <f t="shared" si="206"/>
        <v>#NUM!</v>
      </c>
      <c r="D545" s="259" t="e">
        <f t="shared" si="207"/>
        <v>#NUM!</v>
      </c>
      <c r="E545" s="260" t="e">
        <f t="shared" si="208"/>
        <v>#NUM!</v>
      </c>
      <c r="F545" s="261" t="e">
        <f t="shared" si="209"/>
        <v>#NUM!</v>
      </c>
      <c r="H545" s="33">
        <v>413</v>
      </c>
      <c r="I545" s="34">
        <f t="shared" si="227"/>
        <v>58838</v>
      </c>
      <c r="J545" s="258" t="e">
        <f t="shared" si="210"/>
        <v>#NUM!</v>
      </c>
      <c r="K545" s="259" t="e">
        <f t="shared" si="211"/>
        <v>#NUM!</v>
      </c>
      <c r="L545" s="269" t="e">
        <f t="shared" si="212"/>
        <v>#NUM!</v>
      </c>
      <c r="M545" s="261" t="e">
        <f t="shared" si="213"/>
        <v>#NUM!</v>
      </c>
      <c r="N545" s="9"/>
      <c r="O545" s="33">
        <v>413</v>
      </c>
      <c r="P545" s="34">
        <f t="shared" si="228"/>
        <v>58838</v>
      </c>
      <c r="Q545" s="258" t="e">
        <f t="shared" si="214"/>
        <v>#NUM!</v>
      </c>
      <c r="R545" s="259" t="e">
        <f t="shared" si="215"/>
        <v>#NUM!</v>
      </c>
      <c r="S545" s="269" t="e">
        <f t="shared" si="216"/>
        <v>#NUM!</v>
      </c>
      <c r="T545" s="261" t="e">
        <f t="shared" si="217"/>
        <v>#NUM!</v>
      </c>
      <c r="V545" s="33">
        <v>413</v>
      </c>
      <c r="W545" s="34">
        <v>57892</v>
      </c>
      <c r="X545" s="258" t="e">
        <f t="shared" si="218"/>
        <v>#NUM!</v>
      </c>
      <c r="Y545" s="259" t="e">
        <f t="shared" si="219"/>
        <v>#NUM!</v>
      </c>
      <c r="Z545" s="269" t="e">
        <f t="shared" si="220"/>
        <v>#NUM!</v>
      </c>
      <c r="AA545" s="261" t="e">
        <f t="shared" si="221"/>
        <v>#NUM!</v>
      </c>
      <c r="AC545" s="33">
        <v>413</v>
      </c>
      <c r="AD545" s="34">
        <f t="shared" si="229"/>
        <v>58838</v>
      </c>
      <c r="AE545" s="141" t="e">
        <f t="shared" si="222"/>
        <v>#VALUE!</v>
      </c>
      <c r="AF545" s="259" t="e">
        <f t="shared" si="223"/>
        <v>#VALUE!</v>
      </c>
      <c r="AG545" s="274" t="e">
        <f t="shared" si="224"/>
        <v>#VALUE!</v>
      </c>
      <c r="AH545" s="275" t="e">
        <f t="shared" si="225"/>
        <v>#VALUE!</v>
      </c>
    </row>
    <row r="546" spans="1:34" x14ac:dyDescent="0.45">
      <c r="A546" s="33">
        <v>414</v>
      </c>
      <c r="B546" s="34">
        <f t="shared" si="226"/>
        <v>58866</v>
      </c>
      <c r="C546" s="258" t="e">
        <f t="shared" si="206"/>
        <v>#NUM!</v>
      </c>
      <c r="D546" s="259" t="e">
        <f t="shared" si="207"/>
        <v>#NUM!</v>
      </c>
      <c r="E546" s="260" t="e">
        <f t="shared" si="208"/>
        <v>#NUM!</v>
      </c>
      <c r="F546" s="261" t="e">
        <f t="shared" si="209"/>
        <v>#NUM!</v>
      </c>
      <c r="H546" s="33">
        <v>414</v>
      </c>
      <c r="I546" s="34">
        <f t="shared" si="227"/>
        <v>58866</v>
      </c>
      <c r="J546" s="258" t="e">
        <f t="shared" si="210"/>
        <v>#NUM!</v>
      </c>
      <c r="K546" s="259" t="e">
        <f t="shared" si="211"/>
        <v>#NUM!</v>
      </c>
      <c r="L546" s="269" t="e">
        <f t="shared" si="212"/>
        <v>#NUM!</v>
      </c>
      <c r="M546" s="261" t="e">
        <f t="shared" si="213"/>
        <v>#NUM!</v>
      </c>
      <c r="N546" s="9"/>
      <c r="O546" s="33">
        <v>414</v>
      </c>
      <c r="P546" s="34">
        <f t="shared" si="228"/>
        <v>58866</v>
      </c>
      <c r="Q546" s="258" t="e">
        <f t="shared" si="214"/>
        <v>#NUM!</v>
      </c>
      <c r="R546" s="259" t="e">
        <f t="shared" si="215"/>
        <v>#NUM!</v>
      </c>
      <c r="S546" s="269" t="e">
        <f t="shared" si="216"/>
        <v>#NUM!</v>
      </c>
      <c r="T546" s="261" t="e">
        <f t="shared" si="217"/>
        <v>#NUM!</v>
      </c>
      <c r="V546" s="33">
        <v>414</v>
      </c>
      <c r="W546" s="34">
        <v>57923</v>
      </c>
      <c r="X546" s="258" t="e">
        <f t="shared" si="218"/>
        <v>#NUM!</v>
      </c>
      <c r="Y546" s="259" t="e">
        <f t="shared" si="219"/>
        <v>#NUM!</v>
      </c>
      <c r="Z546" s="269" t="e">
        <f t="shared" si="220"/>
        <v>#NUM!</v>
      </c>
      <c r="AA546" s="261" t="e">
        <f t="shared" si="221"/>
        <v>#NUM!</v>
      </c>
      <c r="AC546" s="33">
        <v>414</v>
      </c>
      <c r="AD546" s="34">
        <f t="shared" si="229"/>
        <v>58866</v>
      </c>
      <c r="AE546" s="141" t="e">
        <f t="shared" si="222"/>
        <v>#VALUE!</v>
      </c>
      <c r="AF546" s="259" t="e">
        <f t="shared" si="223"/>
        <v>#VALUE!</v>
      </c>
      <c r="AG546" s="274" t="e">
        <f t="shared" si="224"/>
        <v>#VALUE!</v>
      </c>
      <c r="AH546" s="275" t="e">
        <f t="shared" si="225"/>
        <v>#VALUE!</v>
      </c>
    </row>
    <row r="547" spans="1:34" x14ac:dyDescent="0.45">
      <c r="A547" s="33">
        <v>415</v>
      </c>
      <c r="B547" s="34">
        <f t="shared" si="226"/>
        <v>58897</v>
      </c>
      <c r="C547" s="258" t="e">
        <f t="shared" si="206"/>
        <v>#NUM!</v>
      </c>
      <c r="D547" s="259" t="e">
        <f t="shared" si="207"/>
        <v>#NUM!</v>
      </c>
      <c r="E547" s="260" t="e">
        <f t="shared" si="208"/>
        <v>#NUM!</v>
      </c>
      <c r="F547" s="261" t="e">
        <f t="shared" si="209"/>
        <v>#NUM!</v>
      </c>
      <c r="H547" s="33">
        <v>415</v>
      </c>
      <c r="I547" s="34">
        <f t="shared" si="227"/>
        <v>58897</v>
      </c>
      <c r="J547" s="258" t="e">
        <f t="shared" si="210"/>
        <v>#NUM!</v>
      </c>
      <c r="K547" s="259" t="e">
        <f t="shared" si="211"/>
        <v>#NUM!</v>
      </c>
      <c r="L547" s="269" t="e">
        <f t="shared" si="212"/>
        <v>#NUM!</v>
      </c>
      <c r="M547" s="261" t="e">
        <f t="shared" si="213"/>
        <v>#NUM!</v>
      </c>
      <c r="N547" s="9"/>
      <c r="O547" s="33">
        <v>415</v>
      </c>
      <c r="P547" s="34">
        <f t="shared" si="228"/>
        <v>58897</v>
      </c>
      <c r="Q547" s="258" t="e">
        <f t="shared" si="214"/>
        <v>#NUM!</v>
      </c>
      <c r="R547" s="259" t="e">
        <f t="shared" si="215"/>
        <v>#NUM!</v>
      </c>
      <c r="S547" s="269" t="e">
        <f t="shared" si="216"/>
        <v>#NUM!</v>
      </c>
      <c r="T547" s="261" t="e">
        <f t="shared" si="217"/>
        <v>#NUM!</v>
      </c>
      <c r="V547" s="33">
        <v>415</v>
      </c>
      <c r="W547" s="34">
        <v>57954</v>
      </c>
      <c r="X547" s="258" t="e">
        <f t="shared" si="218"/>
        <v>#NUM!</v>
      </c>
      <c r="Y547" s="259" t="e">
        <f t="shared" si="219"/>
        <v>#NUM!</v>
      </c>
      <c r="Z547" s="269" t="e">
        <f t="shared" si="220"/>
        <v>#NUM!</v>
      </c>
      <c r="AA547" s="261" t="e">
        <f t="shared" si="221"/>
        <v>#NUM!</v>
      </c>
      <c r="AC547" s="33">
        <v>415</v>
      </c>
      <c r="AD547" s="34">
        <f t="shared" si="229"/>
        <v>58897</v>
      </c>
      <c r="AE547" s="141" t="e">
        <f t="shared" si="222"/>
        <v>#VALUE!</v>
      </c>
      <c r="AF547" s="259" t="e">
        <f t="shared" si="223"/>
        <v>#VALUE!</v>
      </c>
      <c r="AG547" s="274" t="e">
        <f t="shared" si="224"/>
        <v>#VALUE!</v>
      </c>
      <c r="AH547" s="275" t="e">
        <f t="shared" si="225"/>
        <v>#VALUE!</v>
      </c>
    </row>
    <row r="548" spans="1:34" x14ac:dyDescent="0.45">
      <c r="A548" s="33">
        <v>416</v>
      </c>
      <c r="B548" s="34">
        <f t="shared" si="226"/>
        <v>58927</v>
      </c>
      <c r="C548" s="258" t="e">
        <f t="shared" si="206"/>
        <v>#NUM!</v>
      </c>
      <c r="D548" s="259" t="e">
        <f t="shared" si="207"/>
        <v>#NUM!</v>
      </c>
      <c r="E548" s="260" t="e">
        <f t="shared" si="208"/>
        <v>#NUM!</v>
      </c>
      <c r="F548" s="261" t="e">
        <f t="shared" si="209"/>
        <v>#NUM!</v>
      </c>
      <c r="H548" s="33">
        <v>416</v>
      </c>
      <c r="I548" s="34">
        <f t="shared" si="227"/>
        <v>58927</v>
      </c>
      <c r="J548" s="258" t="e">
        <f t="shared" si="210"/>
        <v>#NUM!</v>
      </c>
      <c r="K548" s="259" t="e">
        <f t="shared" si="211"/>
        <v>#NUM!</v>
      </c>
      <c r="L548" s="269" t="e">
        <f t="shared" si="212"/>
        <v>#NUM!</v>
      </c>
      <c r="M548" s="261" t="e">
        <f t="shared" si="213"/>
        <v>#NUM!</v>
      </c>
      <c r="N548" s="9"/>
      <c r="O548" s="33">
        <v>416</v>
      </c>
      <c r="P548" s="34">
        <f t="shared" si="228"/>
        <v>58927</v>
      </c>
      <c r="Q548" s="258" t="e">
        <f t="shared" si="214"/>
        <v>#NUM!</v>
      </c>
      <c r="R548" s="259" t="e">
        <f t="shared" si="215"/>
        <v>#NUM!</v>
      </c>
      <c r="S548" s="269" t="e">
        <f t="shared" si="216"/>
        <v>#NUM!</v>
      </c>
      <c r="T548" s="261" t="e">
        <f t="shared" si="217"/>
        <v>#NUM!</v>
      </c>
      <c r="V548" s="33">
        <v>416</v>
      </c>
      <c r="W548" s="34">
        <v>57984</v>
      </c>
      <c r="X548" s="258" t="e">
        <f t="shared" si="218"/>
        <v>#NUM!</v>
      </c>
      <c r="Y548" s="259" t="e">
        <f t="shared" si="219"/>
        <v>#NUM!</v>
      </c>
      <c r="Z548" s="269" t="e">
        <f t="shared" si="220"/>
        <v>#NUM!</v>
      </c>
      <c r="AA548" s="261" t="e">
        <f t="shared" si="221"/>
        <v>#NUM!</v>
      </c>
      <c r="AC548" s="33">
        <v>416</v>
      </c>
      <c r="AD548" s="34">
        <f t="shared" si="229"/>
        <v>58927</v>
      </c>
      <c r="AE548" s="141" t="e">
        <f t="shared" si="222"/>
        <v>#VALUE!</v>
      </c>
      <c r="AF548" s="259" t="e">
        <f t="shared" si="223"/>
        <v>#VALUE!</v>
      </c>
      <c r="AG548" s="274" t="e">
        <f t="shared" si="224"/>
        <v>#VALUE!</v>
      </c>
      <c r="AH548" s="275" t="e">
        <f t="shared" si="225"/>
        <v>#VALUE!</v>
      </c>
    </row>
    <row r="549" spans="1:34" x14ac:dyDescent="0.45">
      <c r="A549" s="33">
        <v>417</v>
      </c>
      <c r="B549" s="34">
        <f t="shared" si="226"/>
        <v>58958</v>
      </c>
      <c r="C549" s="258" t="e">
        <f t="shared" si="206"/>
        <v>#NUM!</v>
      </c>
      <c r="D549" s="259" t="e">
        <f t="shared" si="207"/>
        <v>#NUM!</v>
      </c>
      <c r="E549" s="260" t="e">
        <f t="shared" si="208"/>
        <v>#NUM!</v>
      </c>
      <c r="F549" s="261" t="e">
        <f t="shared" si="209"/>
        <v>#NUM!</v>
      </c>
      <c r="H549" s="33">
        <v>417</v>
      </c>
      <c r="I549" s="34">
        <f t="shared" si="227"/>
        <v>58958</v>
      </c>
      <c r="J549" s="258" t="e">
        <f t="shared" si="210"/>
        <v>#NUM!</v>
      </c>
      <c r="K549" s="259" t="e">
        <f t="shared" si="211"/>
        <v>#NUM!</v>
      </c>
      <c r="L549" s="269" t="e">
        <f t="shared" si="212"/>
        <v>#NUM!</v>
      </c>
      <c r="M549" s="261" t="e">
        <f t="shared" si="213"/>
        <v>#NUM!</v>
      </c>
      <c r="N549" s="9"/>
      <c r="O549" s="33">
        <v>417</v>
      </c>
      <c r="P549" s="34">
        <f t="shared" si="228"/>
        <v>58958</v>
      </c>
      <c r="Q549" s="258" t="e">
        <f t="shared" si="214"/>
        <v>#NUM!</v>
      </c>
      <c r="R549" s="259" t="e">
        <f t="shared" si="215"/>
        <v>#NUM!</v>
      </c>
      <c r="S549" s="269" t="e">
        <f t="shared" si="216"/>
        <v>#NUM!</v>
      </c>
      <c r="T549" s="261" t="e">
        <f t="shared" si="217"/>
        <v>#NUM!</v>
      </c>
      <c r="V549" s="33">
        <v>417</v>
      </c>
      <c r="W549" s="34">
        <v>58015</v>
      </c>
      <c r="X549" s="258" t="e">
        <f t="shared" si="218"/>
        <v>#NUM!</v>
      </c>
      <c r="Y549" s="259" t="e">
        <f t="shared" si="219"/>
        <v>#NUM!</v>
      </c>
      <c r="Z549" s="269" t="e">
        <f t="shared" si="220"/>
        <v>#NUM!</v>
      </c>
      <c r="AA549" s="261" t="e">
        <f t="shared" si="221"/>
        <v>#NUM!</v>
      </c>
      <c r="AC549" s="33">
        <v>417</v>
      </c>
      <c r="AD549" s="34">
        <f t="shared" si="229"/>
        <v>58958</v>
      </c>
      <c r="AE549" s="141" t="e">
        <f t="shared" si="222"/>
        <v>#VALUE!</v>
      </c>
      <c r="AF549" s="259" t="e">
        <f t="shared" si="223"/>
        <v>#VALUE!</v>
      </c>
      <c r="AG549" s="274" t="e">
        <f t="shared" si="224"/>
        <v>#VALUE!</v>
      </c>
      <c r="AH549" s="275" t="e">
        <f t="shared" si="225"/>
        <v>#VALUE!</v>
      </c>
    </row>
    <row r="550" spans="1:34" x14ac:dyDescent="0.45">
      <c r="A550" s="33">
        <v>418</v>
      </c>
      <c r="B550" s="34">
        <f t="shared" si="226"/>
        <v>58988</v>
      </c>
      <c r="C550" s="258" t="e">
        <f t="shared" si="206"/>
        <v>#NUM!</v>
      </c>
      <c r="D550" s="259" t="e">
        <f t="shared" si="207"/>
        <v>#NUM!</v>
      </c>
      <c r="E550" s="260" t="e">
        <f t="shared" si="208"/>
        <v>#NUM!</v>
      </c>
      <c r="F550" s="261" t="e">
        <f t="shared" si="209"/>
        <v>#NUM!</v>
      </c>
      <c r="H550" s="33">
        <v>418</v>
      </c>
      <c r="I550" s="34">
        <f t="shared" si="227"/>
        <v>58988</v>
      </c>
      <c r="J550" s="258" t="e">
        <f t="shared" si="210"/>
        <v>#NUM!</v>
      </c>
      <c r="K550" s="259" t="e">
        <f t="shared" si="211"/>
        <v>#NUM!</v>
      </c>
      <c r="L550" s="269" t="e">
        <f t="shared" si="212"/>
        <v>#NUM!</v>
      </c>
      <c r="M550" s="261" t="e">
        <f t="shared" si="213"/>
        <v>#NUM!</v>
      </c>
      <c r="N550" s="9"/>
      <c r="O550" s="33">
        <v>418</v>
      </c>
      <c r="P550" s="34">
        <f t="shared" si="228"/>
        <v>58988</v>
      </c>
      <c r="Q550" s="258" t="e">
        <f t="shared" si="214"/>
        <v>#NUM!</v>
      </c>
      <c r="R550" s="259" t="e">
        <f t="shared" si="215"/>
        <v>#NUM!</v>
      </c>
      <c r="S550" s="269" t="e">
        <f t="shared" si="216"/>
        <v>#NUM!</v>
      </c>
      <c r="T550" s="261" t="e">
        <f t="shared" si="217"/>
        <v>#NUM!</v>
      </c>
      <c r="V550" s="33">
        <v>418</v>
      </c>
      <c r="W550" s="34">
        <v>58045</v>
      </c>
      <c r="X550" s="258" t="e">
        <f t="shared" si="218"/>
        <v>#NUM!</v>
      </c>
      <c r="Y550" s="259" t="e">
        <f t="shared" si="219"/>
        <v>#NUM!</v>
      </c>
      <c r="Z550" s="269" t="e">
        <f t="shared" si="220"/>
        <v>#NUM!</v>
      </c>
      <c r="AA550" s="261" t="e">
        <f t="shared" si="221"/>
        <v>#NUM!</v>
      </c>
      <c r="AC550" s="33">
        <v>418</v>
      </c>
      <c r="AD550" s="34">
        <f t="shared" si="229"/>
        <v>58988</v>
      </c>
      <c r="AE550" s="141" t="e">
        <f t="shared" si="222"/>
        <v>#VALUE!</v>
      </c>
      <c r="AF550" s="259" t="e">
        <f t="shared" si="223"/>
        <v>#VALUE!</v>
      </c>
      <c r="AG550" s="274" t="e">
        <f t="shared" si="224"/>
        <v>#VALUE!</v>
      </c>
      <c r="AH550" s="275" t="e">
        <f t="shared" si="225"/>
        <v>#VALUE!</v>
      </c>
    </row>
    <row r="551" spans="1:34" x14ac:dyDescent="0.45">
      <c r="A551" s="33">
        <v>419</v>
      </c>
      <c r="B551" s="34">
        <f t="shared" si="226"/>
        <v>59019</v>
      </c>
      <c r="C551" s="258" t="e">
        <f t="shared" si="206"/>
        <v>#NUM!</v>
      </c>
      <c r="D551" s="259" t="e">
        <f t="shared" si="207"/>
        <v>#NUM!</v>
      </c>
      <c r="E551" s="260" t="e">
        <f t="shared" si="208"/>
        <v>#NUM!</v>
      </c>
      <c r="F551" s="261" t="e">
        <f t="shared" si="209"/>
        <v>#NUM!</v>
      </c>
      <c r="H551" s="33">
        <v>419</v>
      </c>
      <c r="I551" s="34">
        <f t="shared" si="227"/>
        <v>59019</v>
      </c>
      <c r="J551" s="258" t="e">
        <f t="shared" si="210"/>
        <v>#NUM!</v>
      </c>
      <c r="K551" s="259" t="e">
        <f t="shared" si="211"/>
        <v>#NUM!</v>
      </c>
      <c r="L551" s="269" t="e">
        <f t="shared" si="212"/>
        <v>#NUM!</v>
      </c>
      <c r="M551" s="261" t="e">
        <f t="shared" si="213"/>
        <v>#NUM!</v>
      </c>
      <c r="N551" s="9"/>
      <c r="O551" s="33">
        <v>419</v>
      </c>
      <c r="P551" s="34">
        <f t="shared" si="228"/>
        <v>59019</v>
      </c>
      <c r="Q551" s="258" t="e">
        <f t="shared" si="214"/>
        <v>#NUM!</v>
      </c>
      <c r="R551" s="259" t="e">
        <f t="shared" si="215"/>
        <v>#NUM!</v>
      </c>
      <c r="S551" s="269" t="e">
        <f t="shared" si="216"/>
        <v>#NUM!</v>
      </c>
      <c r="T551" s="261" t="e">
        <f t="shared" si="217"/>
        <v>#NUM!</v>
      </c>
      <c r="V551" s="33">
        <v>419</v>
      </c>
      <c r="W551" s="34">
        <v>58076</v>
      </c>
      <c r="X551" s="258" t="e">
        <f t="shared" si="218"/>
        <v>#NUM!</v>
      </c>
      <c r="Y551" s="259" t="e">
        <f t="shared" si="219"/>
        <v>#NUM!</v>
      </c>
      <c r="Z551" s="269" t="e">
        <f t="shared" si="220"/>
        <v>#NUM!</v>
      </c>
      <c r="AA551" s="261" t="e">
        <f t="shared" si="221"/>
        <v>#NUM!</v>
      </c>
      <c r="AC551" s="33">
        <v>419</v>
      </c>
      <c r="AD551" s="34">
        <f t="shared" si="229"/>
        <v>59019</v>
      </c>
      <c r="AE551" s="141" t="e">
        <f t="shared" si="222"/>
        <v>#VALUE!</v>
      </c>
      <c r="AF551" s="259" t="e">
        <f t="shared" si="223"/>
        <v>#VALUE!</v>
      </c>
      <c r="AG551" s="274" t="e">
        <f t="shared" si="224"/>
        <v>#VALUE!</v>
      </c>
      <c r="AH551" s="275" t="e">
        <f t="shared" si="225"/>
        <v>#VALUE!</v>
      </c>
    </row>
    <row r="552" spans="1:34" ht="14.65" thickBot="1" x14ac:dyDescent="0.5">
      <c r="A552" s="40">
        <v>420</v>
      </c>
      <c r="B552" s="267">
        <f t="shared" si="226"/>
        <v>59050</v>
      </c>
      <c r="C552" s="262" t="e">
        <f t="shared" si="206"/>
        <v>#NUM!</v>
      </c>
      <c r="D552" s="263" t="e">
        <f t="shared" si="207"/>
        <v>#NUM!</v>
      </c>
      <c r="E552" s="264" t="e">
        <f t="shared" si="208"/>
        <v>#NUM!</v>
      </c>
      <c r="F552" s="265" t="e">
        <f t="shared" si="209"/>
        <v>#NUM!</v>
      </c>
      <c r="H552" s="40">
        <v>420</v>
      </c>
      <c r="I552" s="41">
        <f t="shared" si="227"/>
        <v>59050</v>
      </c>
      <c r="J552" s="262" t="e">
        <f t="shared" si="210"/>
        <v>#NUM!</v>
      </c>
      <c r="K552" s="263" t="e">
        <f t="shared" si="211"/>
        <v>#NUM!</v>
      </c>
      <c r="L552" s="270" t="e">
        <f t="shared" si="212"/>
        <v>#NUM!</v>
      </c>
      <c r="M552" s="265" t="e">
        <f t="shared" si="213"/>
        <v>#NUM!</v>
      </c>
      <c r="N552" s="9"/>
      <c r="O552" s="40">
        <v>420</v>
      </c>
      <c r="P552" s="41">
        <f t="shared" si="228"/>
        <v>59050</v>
      </c>
      <c r="Q552" s="262" t="e">
        <f t="shared" si="214"/>
        <v>#NUM!</v>
      </c>
      <c r="R552" s="263" t="e">
        <f t="shared" si="215"/>
        <v>#NUM!</v>
      </c>
      <c r="S552" s="270" t="e">
        <f t="shared" si="216"/>
        <v>#NUM!</v>
      </c>
      <c r="T552" s="265" t="e">
        <f t="shared" si="217"/>
        <v>#NUM!</v>
      </c>
      <c r="V552" s="40">
        <v>420</v>
      </c>
      <c r="W552" s="41">
        <v>58107</v>
      </c>
      <c r="X552" s="262" t="e">
        <f t="shared" si="218"/>
        <v>#NUM!</v>
      </c>
      <c r="Y552" s="263" t="e">
        <f t="shared" si="219"/>
        <v>#NUM!</v>
      </c>
      <c r="Z552" s="270" t="e">
        <f t="shared" si="220"/>
        <v>#NUM!</v>
      </c>
      <c r="AA552" s="265" t="e">
        <f t="shared" si="221"/>
        <v>#NUM!</v>
      </c>
      <c r="AC552" s="40">
        <v>420</v>
      </c>
      <c r="AD552" s="41">
        <f t="shared" si="229"/>
        <v>59050</v>
      </c>
      <c r="AE552" s="145" t="e">
        <f t="shared" si="222"/>
        <v>#VALUE!</v>
      </c>
      <c r="AF552" s="263" t="e">
        <f t="shared" si="223"/>
        <v>#VALUE!</v>
      </c>
      <c r="AG552" s="276" t="e">
        <f t="shared" si="224"/>
        <v>#VALUE!</v>
      </c>
      <c r="AH552" s="277" t="e">
        <f t="shared" si="225"/>
        <v>#VALUE!</v>
      </c>
    </row>
    <row r="553" spans="1:34" x14ac:dyDescent="0.45">
      <c r="A553" s="26">
        <v>421</v>
      </c>
      <c r="B553" s="52">
        <f t="shared" si="226"/>
        <v>59080</v>
      </c>
      <c r="C553" s="254" t="e">
        <f t="shared" si="206"/>
        <v>#NUM!</v>
      </c>
      <c r="D553" s="255" t="e">
        <f t="shared" si="207"/>
        <v>#NUM!</v>
      </c>
      <c r="E553" s="256" t="e">
        <f t="shared" si="208"/>
        <v>#NUM!</v>
      </c>
      <c r="F553" s="257" t="e">
        <f t="shared" si="209"/>
        <v>#NUM!</v>
      </c>
      <c r="H553" s="26">
        <v>421</v>
      </c>
      <c r="I553" s="27">
        <f t="shared" si="227"/>
        <v>59080</v>
      </c>
      <c r="J553" s="254" t="e">
        <f t="shared" si="210"/>
        <v>#NUM!</v>
      </c>
      <c r="K553" s="255" t="e">
        <f t="shared" si="211"/>
        <v>#NUM!</v>
      </c>
      <c r="L553" s="268" t="e">
        <f t="shared" si="212"/>
        <v>#NUM!</v>
      </c>
      <c r="M553" s="257" t="e">
        <f t="shared" si="213"/>
        <v>#NUM!</v>
      </c>
      <c r="N553" s="9"/>
      <c r="O553" s="26">
        <v>421</v>
      </c>
      <c r="P553" s="27">
        <f t="shared" si="228"/>
        <v>59080</v>
      </c>
      <c r="Q553" s="254" t="e">
        <f t="shared" si="214"/>
        <v>#NUM!</v>
      </c>
      <c r="R553" s="255" t="e">
        <f t="shared" si="215"/>
        <v>#NUM!</v>
      </c>
      <c r="S553" s="268" t="e">
        <f t="shared" si="216"/>
        <v>#NUM!</v>
      </c>
      <c r="T553" s="257" t="e">
        <f t="shared" si="217"/>
        <v>#NUM!</v>
      </c>
      <c r="V553" s="26">
        <v>421</v>
      </c>
      <c r="W553" s="27">
        <v>58135</v>
      </c>
      <c r="X553" s="254" t="e">
        <f t="shared" si="218"/>
        <v>#NUM!</v>
      </c>
      <c r="Y553" s="255" t="e">
        <f t="shared" si="219"/>
        <v>#NUM!</v>
      </c>
      <c r="Z553" s="268" t="e">
        <f t="shared" si="220"/>
        <v>#NUM!</v>
      </c>
      <c r="AA553" s="257" t="e">
        <f t="shared" si="221"/>
        <v>#NUM!</v>
      </c>
      <c r="AC553" s="26">
        <v>421</v>
      </c>
      <c r="AD553" s="27">
        <f t="shared" si="229"/>
        <v>59080</v>
      </c>
      <c r="AE553" s="137" t="e">
        <f t="shared" si="222"/>
        <v>#VALUE!</v>
      </c>
      <c r="AF553" s="255" t="e">
        <f t="shared" si="223"/>
        <v>#VALUE!</v>
      </c>
      <c r="AG553" s="272" t="e">
        <f t="shared" si="224"/>
        <v>#VALUE!</v>
      </c>
      <c r="AH553" s="273" t="e">
        <f t="shared" si="225"/>
        <v>#VALUE!</v>
      </c>
    </row>
    <row r="554" spans="1:34" x14ac:dyDescent="0.45">
      <c r="A554" s="33">
        <v>422</v>
      </c>
      <c r="B554" s="34">
        <f t="shared" si="226"/>
        <v>59111</v>
      </c>
      <c r="C554" s="258" t="e">
        <f t="shared" si="206"/>
        <v>#NUM!</v>
      </c>
      <c r="D554" s="259" t="e">
        <f t="shared" si="207"/>
        <v>#NUM!</v>
      </c>
      <c r="E554" s="260" t="e">
        <f t="shared" si="208"/>
        <v>#NUM!</v>
      </c>
      <c r="F554" s="261" t="e">
        <f t="shared" si="209"/>
        <v>#NUM!</v>
      </c>
      <c r="H554" s="33">
        <v>422</v>
      </c>
      <c r="I554" s="34">
        <f t="shared" si="227"/>
        <v>59111</v>
      </c>
      <c r="J554" s="258" t="e">
        <f t="shared" si="210"/>
        <v>#NUM!</v>
      </c>
      <c r="K554" s="259" t="e">
        <f t="shared" si="211"/>
        <v>#NUM!</v>
      </c>
      <c r="L554" s="269" t="e">
        <f t="shared" si="212"/>
        <v>#NUM!</v>
      </c>
      <c r="M554" s="261" t="e">
        <f t="shared" si="213"/>
        <v>#NUM!</v>
      </c>
      <c r="N554" s="9"/>
      <c r="O554" s="33">
        <v>422</v>
      </c>
      <c r="P554" s="34">
        <f t="shared" si="228"/>
        <v>59111</v>
      </c>
      <c r="Q554" s="258" t="e">
        <f t="shared" si="214"/>
        <v>#NUM!</v>
      </c>
      <c r="R554" s="259" t="e">
        <f t="shared" si="215"/>
        <v>#NUM!</v>
      </c>
      <c r="S554" s="269" t="e">
        <f t="shared" si="216"/>
        <v>#NUM!</v>
      </c>
      <c r="T554" s="261" t="e">
        <f t="shared" si="217"/>
        <v>#NUM!</v>
      </c>
      <c r="V554" s="33">
        <v>422</v>
      </c>
      <c r="W554" s="34">
        <v>58166</v>
      </c>
      <c r="X554" s="258" t="e">
        <f t="shared" si="218"/>
        <v>#NUM!</v>
      </c>
      <c r="Y554" s="259" t="e">
        <f t="shared" si="219"/>
        <v>#NUM!</v>
      </c>
      <c r="Z554" s="269" t="e">
        <f t="shared" si="220"/>
        <v>#NUM!</v>
      </c>
      <c r="AA554" s="261" t="e">
        <f t="shared" si="221"/>
        <v>#NUM!</v>
      </c>
      <c r="AC554" s="33">
        <v>422</v>
      </c>
      <c r="AD554" s="34">
        <f t="shared" si="229"/>
        <v>59111</v>
      </c>
      <c r="AE554" s="141" t="e">
        <f t="shared" si="222"/>
        <v>#VALUE!</v>
      </c>
      <c r="AF554" s="259" t="e">
        <f t="shared" si="223"/>
        <v>#VALUE!</v>
      </c>
      <c r="AG554" s="274" t="e">
        <f t="shared" si="224"/>
        <v>#VALUE!</v>
      </c>
      <c r="AH554" s="275" t="e">
        <f t="shared" si="225"/>
        <v>#VALUE!</v>
      </c>
    </row>
    <row r="555" spans="1:34" x14ac:dyDescent="0.45">
      <c r="A555" s="33">
        <v>423</v>
      </c>
      <c r="B555" s="34">
        <f t="shared" si="226"/>
        <v>59141</v>
      </c>
      <c r="C555" s="258" t="e">
        <f t="shared" si="206"/>
        <v>#NUM!</v>
      </c>
      <c r="D555" s="259" t="e">
        <f t="shared" si="207"/>
        <v>#NUM!</v>
      </c>
      <c r="E555" s="260" t="e">
        <f t="shared" si="208"/>
        <v>#NUM!</v>
      </c>
      <c r="F555" s="261" t="e">
        <f t="shared" si="209"/>
        <v>#NUM!</v>
      </c>
      <c r="H555" s="33">
        <v>423</v>
      </c>
      <c r="I555" s="34">
        <f t="shared" si="227"/>
        <v>59141</v>
      </c>
      <c r="J555" s="258" t="e">
        <f t="shared" si="210"/>
        <v>#NUM!</v>
      </c>
      <c r="K555" s="259" t="e">
        <f t="shared" si="211"/>
        <v>#NUM!</v>
      </c>
      <c r="L555" s="269" t="e">
        <f t="shared" si="212"/>
        <v>#NUM!</v>
      </c>
      <c r="M555" s="261" t="e">
        <f t="shared" si="213"/>
        <v>#NUM!</v>
      </c>
      <c r="N555" s="9"/>
      <c r="O555" s="33">
        <v>423</v>
      </c>
      <c r="P555" s="34">
        <f t="shared" si="228"/>
        <v>59141</v>
      </c>
      <c r="Q555" s="258" t="e">
        <f t="shared" si="214"/>
        <v>#NUM!</v>
      </c>
      <c r="R555" s="259" t="e">
        <f t="shared" si="215"/>
        <v>#NUM!</v>
      </c>
      <c r="S555" s="269" t="e">
        <f t="shared" si="216"/>
        <v>#NUM!</v>
      </c>
      <c r="T555" s="261" t="e">
        <f t="shared" si="217"/>
        <v>#NUM!</v>
      </c>
      <c r="V555" s="33">
        <v>423</v>
      </c>
      <c r="W555" s="34">
        <v>58196</v>
      </c>
      <c r="X555" s="258" t="e">
        <f t="shared" si="218"/>
        <v>#NUM!</v>
      </c>
      <c r="Y555" s="259" t="e">
        <f t="shared" si="219"/>
        <v>#NUM!</v>
      </c>
      <c r="Z555" s="269" t="e">
        <f t="shared" si="220"/>
        <v>#NUM!</v>
      </c>
      <c r="AA555" s="261" t="e">
        <f t="shared" si="221"/>
        <v>#NUM!</v>
      </c>
      <c r="AC555" s="33">
        <v>423</v>
      </c>
      <c r="AD555" s="34">
        <f t="shared" si="229"/>
        <v>59141</v>
      </c>
      <c r="AE555" s="141" t="e">
        <f t="shared" si="222"/>
        <v>#VALUE!</v>
      </c>
      <c r="AF555" s="259" t="e">
        <f t="shared" si="223"/>
        <v>#VALUE!</v>
      </c>
      <c r="AG555" s="274" t="e">
        <f t="shared" si="224"/>
        <v>#VALUE!</v>
      </c>
      <c r="AH555" s="275" t="e">
        <f t="shared" si="225"/>
        <v>#VALUE!</v>
      </c>
    </row>
    <row r="556" spans="1:34" x14ac:dyDescent="0.45">
      <c r="A556" s="33">
        <v>424</v>
      </c>
      <c r="B556" s="34">
        <f t="shared" si="226"/>
        <v>59172</v>
      </c>
      <c r="C556" s="258" t="e">
        <f t="shared" si="206"/>
        <v>#NUM!</v>
      </c>
      <c r="D556" s="259" t="e">
        <f t="shared" si="207"/>
        <v>#NUM!</v>
      </c>
      <c r="E556" s="260" t="e">
        <f t="shared" si="208"/>
        <v>#NUM!</v>
      </c>
      <c r="F556" s="261" t="e">
        <f t="shared" si="209"/>
        <v>#NUM!</v>
      </c>
      <c r="H556" s="33">
        <v>424</v>
      </c>
      <c r="I556" s="34">
        <f t="shared" si="227"/>
        <v>59172</v>
      </c>
      <c r="J556" s="258" t="e">
        <f t="shared" si="210"/>
        <v>#NUM!</v>
      </c>
      <c r="K556" s="259" t="e">
        <f t="shared" si="211"/>
        <v>#NUM!</v>
      </c>
      <c r="L556" s="269" t="e">
        <f t="shared" si="212"/>
        <v>#NUM!</v>
      </c>
      <c r="M556" s="261" t="e">
        <f t="shared" si="213"/>
        <v>#NUM!</v>
      </c>
      <c r="N556" s="9"/>
      <c r="O556" s="33">
        <v>424</v>
      </c>
      <c r="P556" s="34">
        <f t="shared" si="228"/>
        <v>59172</v>
      </c>
      <c r="Q556" s="258" t="e">
        <f t="shared" si="214"/>
        <v>#NUM!</v>
      </c>
      <c r="R556" s="259" t="e">
        <f t="shared" si="215"/>
        <v>#NUM!</v>
      </c>
      <c r="S556" s="269" t="e">
        <f t="shared" si="216"/>
        <v>#NUM!</v>
      </c>
      <c r="T556" s="261" t="e">
        <f t="shared" si="217"/>
        <v>#NUM!</v>
      </c>
      <c r="V556" s="33">
        <v>424</v>
      </c>
      <c r="W556" s="34">
        <v>58227</v>
      </c>
      <c r="X556" s="258" t="e">
        <f t="shared" si="218"/>
        <v>#NUM!</v>
      </c>
      <c r="Y556" s="259" t="e">
        <f t="shared" si="219"/>
        <v>#NUM!</v>
      </c>
      <c r="Z556" s="269" t="e">
        <f t="shared" si="220"/>
        <v>#NUM!</v>
      </c>
      <c r="AA556" s="261" t="e">
        <f t="shared" si="221"/>
        <v>#NUM!</v>
      </c>
      <c r="AC556" s="33">
        <v>424</v>
      </c>
      <c r="AD556" s="34">
        <f t="shared" si="229"/>
        <v>59172</v>
      </c>
      <c r="AE556" s="141" t="e">
        <f t="shared" si="222"/>
        <v>#VALUE!</v>
      </c>
      <c r="AF556" s="259" t="e">
        <f t="shared" si="223"/>
        <v>#VALUE!</v>
      </c>
      <c r="AG556" s="274" t="e">
        <f t="shared" si="224"/>
        <v>#VALUE!</v>
      </c>
      <c r="AH556" s="275" t="e">
        <f t="shared" si="225"/>
        <v>#VALUE!</v>
      </c>
    </row>
    <row r="557" spans="1:34" x14ac:dyDescent="0.45">
      <c r="A557" s="33">
        <v>425</v>
      </c>
      <c r="B557" s="34">
        <f t="shared" si="226"/>
        <v>59203</v>
      </c>
      <c r="C557" s="258" t="e">
        <f t="shared" si="206"/>
        <v>#NUM!</v>
      </c>
      <c r="D557" s="259" t="e">
        <f t="shared" si="207"/>
        <v>#NUM!</v>
      </c>
      <c r="E557" s="260" t="e">
        <f t="shared" si="208"/>
        <v>#NUM!</v>
      </c>
      <c r="F557" s="261" t="e">
        <f t="shared" si="209"/>
        <v>#NUM!</v>
      </c>
      <c r="H557" s="33">
        <v>425</v>
      </c>
      <c r="I557" s="34">
        <f t="shared" si="227"/>
        <v>59203</v>
      </c>
      <c r="J557" s="258" t="e">
        <f t="shared" si="210"/>
        <v>#NUM!</v>
      </c>
      <c r="K557" s="259" t="e">
        <f t="shared" si="211"/>
        <v>#NUM!</v>
      </c>
      <c r="L557" s="269" t="e">
        <f t="shared" si="212"/>
        <v>#NUM!</v>
      </c>
      <c r="M557" s="261" t="e">
        <f t="shared" si="213"/>
        <v>#NUM!</v>
      </c>
      <c r="N557" s="9"/>
      <c r="O557" s="33">
        <v>425</v>
      </c>
      <c r="P557" s="34">
        <f t="shared" si="228"/>
        <v>59203</v>
      </c>
      <c r="Q557" s="258" t="e">
        <f t="shared" si="214"/>
        <v>#NUM!</v>
      </c>
      <c r="R557" s="259" t="e">
        <f t="shared" si="215"/>
        <v>#NUM!</v>
      </c>
      <c r="S557" s="269" t="e">
        <f t="shared" si="216"/>
        <v>#NUM!</v>
      </c>
      <c r="T557" s="261" t="e">
        <f t="shared" si="217"/>
        <v>#NUM!</v>
      </c>
      <c r="V557" s="33">
        <v>425</v>
      </c>
      <c r="W557" s="34">
        <v>58257</v>
      </c>
      <c r="X557" s="258" t="e">
        <f t="shared" si="218"/>
        <v>#NUM!</v>
      </c>
      <c r="Y557" s="259" t="e">
        <f t="shared" si="219"/>
        <v>#NUM!</v>
      </c>
      <c r="Z557" s="269" t="e">
        <f t="shared" si="220"/>
        <v>#NUM!</v>
      </c>
      <c r="AA557" s="261" t="e">
        <f t="shared" si="221"/>
        <v>#NUM!</v>
      </c>
      <c r="AC557" s="33">
        <v>425</v>
      </c>
      <c r="AD557" s="34">
        <f t="shared" si="229"/>
        <v>59203</v>
      </c>
      <c r="AE557" s="141" t="e">
        <f t="shared" si="222"/>
        <v>#VALUE!</v>
      </c>
      <c r="AF557" s="259" t="e">
        <f t="shared" si="223"/>
        <v>#VALUE!</v>
      </c>
      <c r="AG557" s="274" t="e">
        <f t="shared" si="224"/>
        <v>#VALUE!</v>
      </c>
      <c r="AH557" s="275" t="e">
        <f t="shared" si="225"/>
        <v>#VALUE!</v>
      </c>
    </row>
    <row r="558" spans="1:34" x14ac:dyDescent="0.45">
      <c r="A558" s="33">
        <v>426</v>
      </c>
      <c r="B558" s="34">
        <f t="shared" si="226"/>
        <v>59231</v>
      </c>
      <c r="C558" s="258" t="e">
        <f t="shared" si="206"/>
        <v>#NUM!</v>
      </c>
      <c r="D558" s="259" t="e">
        <f t="shared" si="207"/>
        <v>#NUM!</v>
      </c>
      <c r="E558" s="260" t="e">
        <f t="shared" si="208"/>
        <v>#NUM!</v>
      </c>
      <c r="F558" s="261" t="e">
        <f t="shared" si="209"/>
        <v>#NUM!</v>
      </c>
      <c r="H558" s="33">
        <v>426</v>
      </c>
      <c r="I558" s="34">
        <f t="shared" si="227"/>
        <v>59231</v>
      </c>
      <c r="J558" s="258" t="e">
        <f t="shared" si="210"/>
        <v>#NUM!</v>
      </c>
      <c r="K558" s="259" t="e">
        <f t="shared" si="211"/>
        <v>#NUM!</v>
      </c>
      <c r="L558" s="269" t="e">
        <f t="shared" si="212"/>
        <v>#NUM!</v>
      </c>
      <c r="M558" s="261" t="e">
        <f t="shared" si="213"/>
        <v>#NUM!</v>
      </c>
      <c r="N558" s="9"/>
      <c r="O558" s="33">
        <v>426</v>
      </c>
      <c r="P558" s="34">
        <f t="shared" si="228"/>
        <v>59231</v>
      </c>
      <c r="Q558" s="258" t="e">
        <f t="shared" si="214"/>
        <v>#NUM!</v>
      </c>
      <c r="R558" s="259" t="e">
        <f t="shared" si="215"/>
        <v>#NUM!</v>
      </c>
      <c r="S558" s="269" t="e">
        <f t="shared" si="216"/>
        <v>#NUM!</v>
      </c>
      <c r="T558" s="261" t="e">
        <f t="shared" si="217"/>
        <v>#NUM!</v>
      </c>
      <c r="V558" s="33">
        <v>426</v>
      </c>
      <c r="W558" s="34">
        <v>58288</v>
      </c>
      <c r="X558" s="258" t="e">
        <f t="shared" si="218"/>
        <v>#NUM!</v>
      </c>
      <c r="Y558" s="259" t="e">
        <f t="shared" si="219"/>
        <v>#NUM!</v>
      </c>
      <c r="Z558" s="269" t="e">
        <f t="shared" si="220"/>
        <v>#NUM!</v>
      </c>
      <c r="AA558" s="261" t="e">
        <f t="shared" si="221"/>
        <v>#NUM!</v>
      </c>
      <c r="AC558" s="33">
        <v>426</v>
      </c>
      <c r="AD558" s="34">
        <f t="shared" si="229"/>
        <v>59231</v>
      </c>
      <c r="AE558" s="141" t="e">
        <f t="shared" si="222"/>
        <v>#VALUE!</v>
      </c>
      <c r="AF558" s="259" t="e">
        <f t="shared" si="223"/>
        <v>#VALUE!</v>
      </c>
      <c r="AG558" s="274" t="e">
        <f t="shared" si="224"/>
        <v>#VALUE!</v>
      </c>
      <c r="AH558" s="275" t="e">
        <f t="shared" si="225"/>
        <v>#VALUE!</v>
      </c>
    </row>
    <row r="559" spans="1:34" x14ac:dyDescent="0.45">
      <c r="A559" s="33">
        <v>427</v>
      </c>
      <c r="B559" s="34">
        <f t="shared" si="226"/>
        <v>59262</v>
      </c>
      <c r="C559" s="258" t="e">
        <f t="shared" si="206"/>
        <v>#NUM!</v>
      </c>
      <c r="D559" s="259" t="e">
        <f t="shared" si="207"/>
        <v>#NUM!</v>
      </c>
      <c r="E559" s="260" t="e">
        <f t="shared" si="208"/>
        <v>#NUM!</v>
      </c>
      <c r="F559" s="261" t="e">
        <f t="shared" si="209"/>
        <v>#NUM!</v>
      </c>
      <c r="H559" s="33">
        <v>427</v>
      </c>
      <c r="I559" s="34">
        <f t="shared" si="227"/>
        <v>59262</v>
      </c>
      <c r="J559" s="258" t="e">
        <f t="shared" si="210"/>
        <v>#NUM!</v>
      </c>
      <c r="K559" s="259" t="e">
        <f t="shared" si="211"/>
        <v>#NUM!</v>
      </c>
      <c r="L559" s="269" t="e">
        <f t="shared" si="212"/>
        <v>#NUM!</v>
      </c>
      <c r="M559" s="261" t="e">
        <f t="shared" si="213"/>
        <v>#NUM!</v>
      </c>
      <c r="N559" s="9"/>
      <c r="O559" s="33">
        <v>427</v>
      </c>
      <c r="P559" s="34">
        <f t="shared" si="228"/>
        <v>59262</v>
      </c>
      <c r="Q559" s="258" t="e">
        <f t="shared" si="214"/>
        <v>#NUM!</v>
      </c>
      <c r="R559" s="259" t="e">
        <f t="shared" si="215"/>
        <v>#NUM!</v>
      </c>
      <c r="S559" s="269" t="e">
        <f t="shared" si="216"/>
        <v>#NUM!</v>
      </c>
      <c r="T559" s="261" t="e">
        <f t="shared" si="217"/>
        <v>#NUM!</v>
      </c>
      <c r="V559" s="33">
        <v>427</v>
      </c>
      <c r="W559" s="34">
        <v>58319</v>
      </c>
      <c r="X559" s="258" t="e">
        <f t="shared" si="218"/>
        <v>#NUM!</v>
      </c>
      <c r="Y559" s="259" t="e">
        <f t="shared" si="219"/>
        <v>#NUM!</v>
      </c>
      <c r="Z559" s="269" t="e">
        <f t="shared" si="220"/>
        <v>#NUM!</v>
      </c>
      <c r="AA559" s="261" t="e">
        <f t="shared" si="221"/>
        <v>#NUM!</v>
      </c>
      <c r="AC559" s="33">
        <v>427</v>
      </c>
      <c r="AD559" s="34">
        <f t="shared" si="229"/>
        <v>59262</v>
      </c>
      <c r="AE559" s="141" t="e">
        <f t="shared" si="222"/>
        <v>#VALUE!</v>
      </c>
      <c r="AF559" s="259" t="e">
        <f t="shared" si="223"/>
        <v>#VALUE!</v>
      </c>
      <c r="AG559" s="274" t="e">
        <f t="shared" si="224"/>
        <v>#VALUE!</v>
      </c>
      <c r="AH559" s="275" t="e">
        <f t="shared" si="225"/>
        <v>#VALUE!</v>
      </c>
    </row>
    <row r="560" spans="1:34" x14ac:dyDescent="0.45">
      <c r="A560" s="33">
        <v>428</v>
      </c>
      <c r="B560" s="34">
        <f t="shared" si="226"/>
        <v>59292</v>
      </c>
      <c r="C560" s="258" t="e">
        <f t="shared" si="206"/>
        <v>#NUM!</v>
      </c>
      <c r="D560" s="259" t="e">
        <f t="shared" si="207"/>
        <v>#NUM!</v>
      </c>
      <c r="E560" s="260" t="e">
        <f t="shared" si="208"/>
        <v>#NUM!</v>
      </c>
      <c r="F560" s="261" t="e">
        <f t="shared" si="209"/>
        <v>#NUM!</v>
      </c>
      <c r="H560" s="33">
        <v>428</v>
      </c>
      <c r="I560" s="34">
        <f t="shared" si="227"/>
        <v>59292</v>
      </c>
      <c r="J560" s="258" t="e">
        <f t="shared" si="210"/>
        <v>#NUM!</v>
      </c>
      <c r="K560" s="259" t="e">
        <f t="shared" si="211"/>
        <v>#NUM!</v>
      </c>
      <c r="L560" s="269" t="e">
        <f t="shared" si="212"/>
        <v>#NUM!</v>
      </c>
      <c r="M560" s="261" t="e">
        <f t="shared" si="213"/>
        <v>#NUM!</v>
      </c>
      <c r="N560" s="9"/>
      <c r="O560" s="33">
        <v>428</v>
      </c>
      <c r="P560" s="34">
        <f t="shared" si="228"/>
        <v>59292</v>
      </c>
      <c r="Q560" s="258" t="e">
        <f t="shared" si="214"/>
        <v>#NUM!</v>
      </c>
      <c r="R560" s="259" t="e">
        <f t="shared" si="215"/>
        <v>#NUM!</v>
      </c>
      <c r="S560" s="269" t="e">
        <f t="shared" si="216"/>
        <v>#NUM!</v>
      </c>
      <c r="T560" s="261" t="e">
        <f t="shared" si="217"/>
        <v>#NUM!</v>
      </c>
      <c r="V560" s="33">
        <v>428</v>
      </c>
      <c r="W560" s="34">
        <v>58349</v>
      </c>
      <c r="X560" s="258" t="e">
        <f t="shared" si="218"/>
        <v>#NUM!</v>
      </c>
      <c r="Y560" s="259" t="e">
        <f t="shared" si="219"/>
        <v>#NUM!</v>
      </c>
      <c r="Z560" s="269" t="e">
        <f t="shared" si="220"/>
        <v>#NUM!</v>
      </c>
      <c r="AA560" s="261" t="e">
        <f t="shared" si="221"/>
        <v>#NUM!</v>
      </c>
      <c r="AC560" s="33">
        <v>428</v>
      </c>
      <c r="AD560" s="34">
        <f t="shared" si="229"/>
        <v>59292</v>
      </c>
      <c r="AE560" s="141" t="e">
        <f t="shared" si="222"/>
        <v>#VALUE!</v>
      </c>
      <c r="AF560" s="259" t="e">
        <f t="shared" si="223"/>
        <v>#VALUE!</v>
      </c>
      <c r="AG560" s="274" t="e">
        <f t="shared" si="224"/>
        <v>#VALUE!</v>
      </c>
      <c r="AH560" s="275" t="e">
        <f t="shared" si="225"/>
        <v>#VALUE!</v>
      </c>
    </row>
    <row r="561" spans="1:34" x14ac:dyDescent="0.45">
      <c r="A561" s="33">
        <v>429</v>
      </c>
      <c r="B561" s="34">
        <f t="shared" si="226"/>
        <v>59323</v>
      </c>
      <c r="C561" s="258" t="e">
        <f t="shared" si="206"/>
        <v>#NUM!</v>
      </c>
      <c r="D561" s="259" t="e">
        <f t="shared" si="207"/>
        <v>#NUM!</v>
      </c>
      <c r="E561" s="260" t="e">
        <f t="shared" si="208"/>
        <v>#NUM!</v>
      </c>
      <c r="F561" s="261" t="e">
        <f t="shared" si="209"/>
        <v>#NUM!</v>
      </c>
      <c r="H561" s="33">
        <v>429</v>
      </c>
      <c r="I561" s="34">
        <f t="shared" si="227"/>
        <v>59323</v>
      </c>
      <c r="J561" s="258" t="e">
        <f t="shared" si="210"/>
        <v>#NUM!</v>
      </c>
      <c r="K561" s="259" t="e">
        <f t="shared" si="211"/>
        <v>#NUM!</v>
      </c>
      <c r="L561" s="269" t="e">
        <f t="shared" si="212"/>
        <v>#NUM!</v>
      </c>
      <c r="M561" s="261" t="e">
        <f t="shared" si="213"/>
        <v>#NUM!</v>
      </c>
      <c r="N561" s="9"/>
      <c r="O561" s="33">
        <v>429</v>
      </c>
      <c r="P561" s="34">
        <f t="shared" si="228"/>
        <v>59323</v>
      </c>
      <c r="Q561" s="258" t="e">
        <f t="shared" si="214"/>
        <v>#NUM!</v>
      </c>
      <c r="R561" s="259" t="e">
        <f t="shared" si="215"/>
        <v>#NUM!</v>
      </c>
      <c r="S561" s="269" t="e">
        <f t="shared" si="216"/>
        <v>#NUM!</v>
      </c>
      <c r="T561" s="261" t="e">
        <f t="shared" si="217"/>
        <v>#NUM!</v>
      </c>
      <c r="V561" s="33">
        <v>429</v>
      </c>
      <c r="W561" s="34">
        <v>58380</v>
      </c>
      <c r="X561" s="258" t="e">
        <f t="shared" si="218"/>
        <v>#NUM!</v>
      </c>
      <c r="Y561" s="259" t="e">
        <f t="shared" si="219"/>
        <v>#NUM!</v>
      </c>
      <c r="Z561" s="269" t="e">
        <f t="shared" si="220"/>
        <v>#NUM!</v>
      </c>
      <c r="AA561" s="261" t="e">
        <f t="shared" si="221"/>
        <v>#NUM!</v>
      </c>
      <c r="AC561" s="33">
        <v>429</v>
      </c>
      <c r="AD561" s="34">
        <f t="shared" si="229"/>
        <v>59323</v>
      </c>
      <c r="AE561" s="141" t="e">
        <f t="shared" si="222"/>
        <v>#VALUE!</v>
      </c>
      <c r="AF561" s="259" t="e">
        <f t="shared" si="223"/>
        <v>#VALUE!</v>
      </c>
      <c r="AG561" s="274" t="e">
        <f t="shared" si="224"/>
        <v>#VALUE!</v>
      </c>
      <c r="AH561" s="275" t="e">
        <f t="shared" si="225"/>
        <v>#VALUE!</v>
      </c>
    </row>
    <row r="562" spans="1:34" x14ac:dyDescent="0.45">
      <c r="A562" s="33">
        <v>430</v>
      </c>
      <c r="B562" s="34">
        <f t="shared" si="226"/>
        <v>59353</v>
      </c>
      <c r="C562" s="258" t="e">
        <f t="shared" si="206"/>
        <v>#NUM!</v>
      </c>
      <c r="D562" s="259" t="e">
        <f t="shared" si="207"/>
        <v>#NUM!</v>
      </c>
      <c r="E562" s="260" t="e">
        <f t="shared" si="208"/>
        <v>#NUM!</v>
      </c>
      <c r="F562" s="261" t="e">
        <f t="shared" si="209"/>
        <v>#NUM!</v>
      </c>
      <c r="H562" s="33">
        <v>430</v>
      </c>
      <c r="I562" s="34">
        <f t="shared" si="227"/>
        <v>59353</v>
      </c>
      <c r="J562" s="258" t="e">
        <f t="shared" si="210"/>
        <v>#NUM!</v>
      </c>
      <c r="K562" s="259" t="e">
        <f t="shared" si="211"/>
        <v>#NUM!</v>
      </c>
      <c r="L562" s="269" t="e">
        <f t="shared" si="212"/>
        <v>#NUM!</v>
      </c>
      <c r="M562" s="261" t="e">
        <f t="shared" si="213"/>
        <v>#NUM!</v>
      </c>
      <c r="N562" s="9"/>
      <c r="O562" s="33">
        <v>430</v>
      </c>
      <c r="P562" s="34">
        <f t="shared" si="228"/>
        <v>59353</v>
      </c>
      <c r="Q562" s="258" t="e">
        <f t="shared" si="214"/>
        <v>#NUM!</v>
      </c>
      <c r="R562" s="259" t="e">
        <f t="shared" si="215"/>
        <v>#NUM!</v>
      </c>
      <c r="S562" s="269" t="e">
        <f t="shared" si="216"/>
        <v>#NUM!</v>
      </c>
      <c r="T562" s="261" t="e">
        <f t="shared" si="217"/>
        <v>#NUM!</v>
      </c>
      <c r="V562" s="33">
        <v>430</v>
      </c>
      <c r="W562" s="34">
        <v>58410</v>
      </c>
      <c r="X562" s="258" t="e">
        <f t="shared" si="218"/>
        <v>#NUM!</v>
      </c>
      <c r="Y562" s="259" t="e">
        <f t="shared" si="219"/>
        <v>#NUM!</v>
      </c>
      <c r="Z562" s="269" t="e">
        <f t="shared" si="220"/>
        <v>#NUM!</v>
      </c>
      <c r="AA562" s="261" t="e">
        <f t="shared" si="221"/>
        <v>#NUM!</v>
      </c>
      <c r="AC562" s="33">
        <v>430</v>
      </c>
      <c r="AD562" s="34">
        <f t="shared" si="229"/>
        <v>59353</v>
      </c>
      <c r="AE562" s="141" t="e">
        <f t="shared" si="222"/>
        <v>#VALUE!</v>
      </c>
      <c r="AF562" s="259" t="e">
        <f t="shared" si="223"/>
        <v>#VALUE!</v>
      </c>
      <c r="AG562" s="274" t="e">
        <f t="shared" si="224"/>
        <v>#VALUE!</v>
      </c>
      <c r="AH562" s="275" t="e">
        <f t="shared" si="225"/>
        <v>#VALUE!</v>
      </c>
    </row>
    <row r="563" spans="1:34" x14ac:dyDescent="0.45">
      <c r="A563" s="33">
        <v>431</v>
      </c>
      <c r="B563" s="34">
        <f t="shared" si="226"/>
        <v>59384</v>
      </c>
      <c r="C563" s="258" t="e">
        <f t="shared" si="206"/>
        <v>#NUM!</v>
      </c>
      <c r="D563" s="259" t="e">
        <f t="shared" si="207"/>
        <v>#NUM!</v>
      </c>
      <c r="E563" s="260" t="e">
        <f t="shared" si="208"/>
        <v>#NUM!</v>
      </c>
      <c r="F563" s="261" t="e">
        <f t="shared" si="209"/>
        <v>#NUM!</v>
      </c>
      <c r="H563" s="33">
        <v>431</v>
      </c>
      <c r="I563" s="34">
        <f t="shared" si="227"/>
        <v>59384</v>
      </c>
      <c r="J563" s="258" t="e">
        <f t="shared" si="210"/>
        <v>#NUM!</v>
      </c>
      <c r="K563" s="259" t="e">
        <f t="shared" si="211"/>
        <v>#NUM!</v>
      </c>
      <c r="L563" s="269" t="e">
        <f t="shared" si="212"/>
        <v>#NUM!</v>
      </c>
      <c r="M563" s="261" t="e">
        <f t="shared" si="213"/>
        <v>#NUM!</v>
      </c>
      <c r="N563" s="9"/>
      <c r="O563" s="33">
        <v>431</v>
      </c>
      <c r="P563" s="34">
        <f t="shared" si="228"/>
        <v>59384</v>
      </c>
      <c r="Q563" s="258" t="e">
        <f t="shared" si="214"/>
        <v>#NUM!</v>
      </c>
      <c r="R563" s="259" t="e">
        <f t="shared" si="215"/>
        <v>#NUM!</v>
      </c>
      <c r="S563" s="269" t="e">
        <f t="shared" si="216"/>
        <v>#NUM!</v>
      </c>
      <c r="T563" s="261" t="e">
        <f t="shared" si="217"/>
        <v>#NUM!</v>
      </c>
      <c r="V563" s="33">
        <v>431</v>
      </c>
      <c r="W563" s="34">
        <v>58441</v>
      </c>
      <c r="X563" s="258" t="e">
        <f t="shared" si="218"/>
        <v>#NUM!</v>
      </c>
      <c r="Y563" s="259" t="e">
        <f t="shared" si="219"/>
        <v>#NUM!</v>
      </c>
      <c r="Z563" s="269" t="e">
        <f t="shared" si="220"/>
        <v>#NUM!</v>
      </c>
      <c r="AA563" s="261" t="e">
        <f t="shared" si="221"/>
        <v>#NUM!</v>
      </c>
      <c r="AC563" s="33">
        <v>431</v>
      </c>
      <c r="AD563" s="34">
        <f t="shared" si="229"/>
        <v>59384</v>
      </c>
      <c r="AE563" s="141" t="e">
        <f t="shared" si="222"/>
        <v>#VALUE!</v>
      </c>
      <c r="AF563" s="259" t="e">
        <f t="shared" si="223"/>
        <v>#VALUE!</v>
      </c>
      <c r="AG563" s="274" t="e">
        <f t="shared" si="224"/>
        <v>#VALUE!</v>
      </c>
      <c r="AH563" s="275" t="e">
        <f t="shared" si="225"/>
        <v>#VALUE!</v>
      </c>
    </row>
    <row r="564" spans="1:34" ht="14.65" thickBot="1" x14ac:dyDescent="0.5">
      <c r="A564" s="40">
        <v>432</v>
      </c>
      <c r="B564" s="267">
        <f t="shared" si="226"/>
        <v>59415</v>
      </c>
      <c r="C564" s="262" t="e">
        <f t="shared" si="206"/>
        <v>#NUM!</v>
      </c>
      <c r="D564" s="263" t="e">
        <f t="shared" si="207"/>
        <v>#NUM!</v>
      </c>
      <c r="E564" s="264" t="e">
        <f t="shared" si="208"/>
        <v>#NUM!</v>
      </c>
      <c r="F564" s="265" t="e">
        <f t="shared" si="209"/>
        <v>#NUM!</v>
      </c>
      <c r="H564" s="40">
        <v>432</v>
      </c>
      <c r="I564" s="41">
        <f t="shared" si="227"/>
        <v>59415</v>
      </c>
      <c r="J564" s="262" t="e">
        <f t="shared" si="210"/>
        <v>#NUM!</v>
      </c>
      <c r="K564" s="263" t="e">
        <f t="shared" si="211"/>
        <v>#NUM!</v>
      </c>
      <c r="L564" s="270" t="e">
        <f t="shared" si="212"/>
        <v>#NUM!</v>
      </c>
      <c r="M564" s="265" t="e">
        <f t="shared" si="213"/>
        <v>#NUM!</v>
      </c>
      <c r="N564" s="9"/>
      <c r="O564" s="40">
        <v>432</v>
      </c>
      <c r="P564" s="41">
        <f t="shared" si="228"/>
        <v>59415</v>
      </c>
      <c r="Q564" s="262" t="e">
        <f t="shared" si="214"/>
        <v>#NUM!</v>
      </c>
      <c r="R564" s="263" t="e">
        <f t="shared" si="215"/>
        <v>#NUM!</v>
      </c>
      <c r="S564" s="270" t="e">
        <f t="shared" si="216"/>
        <v>#NUM!</v>
      </c>
      <c r="T564" s="265" t="e">
        <f t="shared" si="217"/>
        <v>#NUM!</v>
      </c>
      <c r="V564" s="40">
        <v>432</v>
      </c>
      <c r="W564" s="41">
        <v>58472</v>
      </c>
      <c r="X564" s="262" t="e">
        <f t="shared" si="218"/>
        <v>#NUM!</v>
      </c>
      <c r="Y564" s="263" t="e">
        <f t="shared" si="219"/>
        <v>#NUM!</v>
      </c>
      <c r="Z564" s="270" t="e">
        <f t="shared" si="220"/>
        <v>#NUM!</v>
      </c>
      <c r="AA564" s="265" t="e">
        <f t="shared" si="221"/>
        <v>#NUM!</v>
      </c>
      <c r="AC564" s="40">
        <v>432</v>
      </c>
      <c r="AD564" s="41">
        <f t="shared" si="229"/>
        <v>59415</v>
      </c>
      <c r="AE564" s="145" t="e">
        <f t="shared" si="222"/>
        <v>#VALUE!</v>
      </c>
      <c r="AF564" s="263" t="e">
        <f t="shared" si="223"/>
        <v>#VALUE!</v>
      </c>
      <c r="AG564" s="276" t="e">
        <f t="shared" si="224"/>
        <v>#VALUE!</v>
      </c>
      <c r="AH564" s="277" t="e">
        <f t="shared" si="225"/>
        <v>#VALUE!</v>
      </c>
    </row>
    <row r="565" spans="1:34" x14ac:dyDescent="0.45">
      <c r="A565" s="26">
        <v>433</v>
      </c>
      <c r="B565" s="52">
        <f t="shared" si="226"/>
        <v>59445</v>
      </c>
      <c r="C565" s="254" t="e">
        <f t="shared" si="206"/>
        <v>#NUM!</v>
      </c>
      <c r="D565" s="255" t="e">
        <f t="shared" si="207"/>
        <v>#NUM!</v>
      </c>
      <c r="E565" s="256" t="e">
        <f t="shared" si="208"/>
        <v>#NUM!</v>
      </c>
      <c r="F565" s="257" t="e">
        <f t="shared" si="209"/>
        <v>#NUM!</v>
      </c>
      <c r="H565" s="26">
        <v>433</v>
      </c>
      <c r="I565" s="27">
        <f t="shared" si="227"/>
        <v>59445</v>
      </c>
      <c r="J565" s="254" t="e">
        <f t="shared" si="210"/>
        <v>#NUM!</v>
      </c>
      <c r="K565" s="255" t="e">
        <f t="shared" si="211"/>
        <v>#NUM!</v>
      </c>
      <c r="L565" s="268" t="e">
        <f t="shared" si="212"/>
        <v>#NUM!</v>
      </c>
      <c r="M565" s="257" t="e">
        <f t="shared" si="213"/>
        <v>#NUM!</v>
      </c>
      <c r="N565" s="9"/>
      <c r="O565" s="26">
        <v>433</v>
      </c>
      <c r="P565" s="27">
        <f t="shared" si="228"/>
        <v>59445</v>
      </c>
      <c r="Q565" s="254" t="e">
        <f t="shared" si="214"/>
        <v>#NUM!</v>
      </c>
      <c r="R565" s="255" t="e">
        <f t="shared" si="215"/>
        <v>#NUM!</v>
      </c>
      <c r="S565" s="268" t="e">
        <f t="shared" si="216"/>
        <v>#NUM!</v>
      </c>
      <c r="T565" s="257" t="e">
        <f t="shared" si="217"/>
        <v>#NUM!</v>
      </c>
      <c r="V565" s="26">
        <v>433</v>
      </c>
      <c r="W565" s="27">
        <v>58501</v>
      </c>
      <c r="X565" s="254" t="e">
        <f t="shared" si="218"/>
        <v>#NUM!</v>
      </c>
      <c r="Y565" s="255" t="e">
        <f t="shared" si="219"/>
        <v>#NUM!</v>
      </c>
      <c r="Z565" s="268" t="e">
        <f t="shared" si="220"/>
        <v>#NUM!</v>
      </c>
      <c r="AA565" s="257" t="e">
        <f t="shared" si="221"/>
        <v>#NUM!</v>
      </c>
      <c r="AC565" s="26">
        <v>433</v>
      </c>
      <c r="AD565" s="27">
        <f t="shared" si="229"/>
        <v>59445</v>
      </c>
      <c r="AE565" s="137" t="e">
        <f t="shared" si="222"/>
        <v>#VALUE!</v>
      </c>
      <c r="AF565" s="255" t="e">
        <f t="shared" si="223"/>
        <v>#VALUE!</v>
      </c>
      <c r="AG565" s="272" t="e">
        <f t="shared" si="224"/>
        <v>#VALUE!</v>
      </c>
      <c r="AH565" s="273" t="e">
        <f t="shared" si="225"/>
        <v>#VALUE!</v>
      </c>
    </row>
    <row r="566" spans="1:34" x14ac:dyDescent="0.45">
      <c r="A566" s="33">
        <v>434</v>
      </c>
      <c r="B566" s="34">
        <f t="shared" si="226"/>
        <v>59476</v>
      </c>
      <c r="C566" s="258" t="e">
        <f t="shared" si="206"/>
        <v>#NUM!</v>
      </c>
      <c r="D566" s="259" t="e">
        <f t="shared" si="207"/>
        <v>#NUM!</v>
      </c>
      <c r="E566" s="260" t="e">
        <f t="shared" si="208"/>
        <v>#NUM!</v>
      </c>
      <c r="F566" s="261" t="e">
        <f t="shared" si="209"/>
        <v>#NUM!</v>
      </c>
      <c r="H566" s="33">
        <v>434</v>
      </c>
      <c r="I566" s="34">
        <f t="shared" si="227"/>
        <v>59476</v>
      </c>
      <c r="J566" s="258" t="e">
        <f t="shared" si="210"/>
        <v>#NUM!</v>
      </c>
      <c r="K566" s="259" t="e">
        <f t="shared" si="211"/>
        <v>#NUM!</v>
      </c>
      <c r="L566" s="269" t="e">
        <f t="shared" si="212"/>
        <v>#NUM!</v>
      </c>
      <c r="M566" s="261" t="e">
        <f t="shared" si="213"/>
        <v>#NUM!</v>
      </c>
      <c r="N566" s="9"/>
      <c r="O566" s="33">
        <v>434</v>
      </c>
      <c r="P566" s="34">
        <f t="shared" si="228"/>
        <v>59476</v>
      </c>
      <c r="Q566" s="258" t="e">
        <f t="shared" si="214"/>
        <v>#NUM!</v>
      </c>
      <c r="R566" s="259" t="e">
        <f t="shared" si="215"/>
        <v>#NUM!</v>
      </c>
      <c r="S566" s="269" t="e">
        <f t="shared" si="216"/>
        <v>#NUM!</v>
      </c>
      <c r="T566" s="261" t="e">
        <f t="shared" si="217"/>
        <v>#NUM!</v>
      </c>
      <c r="V566" s="33">
        <v>434</v>
      </c>
      <c r="W566" s="34">
        <v>58532</v>
      </c>
      <c r="X566" s="258" t="e">
        <f t="shared" si="218"/>
        <v>#NUM!</v>
      </c>
      <c r="Y566" s="259" t="e">
        <f t="shared" si="219"/>
        <v>#NUM!</v>
      </c>
      <c r="Z566" s="269" t="e">
        <f t="shared" si="220"/>
        <v>#NUM!</v>
      </c>
      <c r="AA566" s="261" t="e">
        <f t="shared" si="221"/>
        <v>#NUM!</v>
      </c>
      <c r="AC566" s="33">
        <v>434</v>
      </c>
      <c r="AD566" s="34">
        <f t="shared" si="229"/>
        <v>59476</v>
      </c>
      <c r="AE566" s="141" t="e">
        <f t="shared" si="222"/>
        <v>#VALUE!</v>
      </c>
      <c r="AF566" s="259" t="e">
        <f t="shared" si="223"/>
        <v>#VALUE!</v>
      </c>
      <c r="AG566" s="274" t="e">
        <f t="shared" si="224"/>
        <v>#VALUE!</v>
      </c>
      <c r="AH566" s="275" t="e">
        <f t="shared" si="225"/>
        <v>#VALUE!</v>
      </c>
    </row>
    <row r="567" spans="1:34" x14ac:dyDescent="0.45">
      <c r="A567" s="33">
        <v>435</v>
      </c>
      <c r="B567" s="34">
        <f t="shared" si="226"/>
        <v>59506</v>
      </c>
      <c r="C567" s="258" t="e">
        <f t="shared" si="206"/>
        <v>#NUM!</v>
      </c>
      <c r="D567" s="259" t="e">
        <f t="shared" si="207"/>
        <v>#NUM!</v>
      </c>
      <c r="E567" s="260" t="e">
        <f t="shared" si="208"/>
        <v>#NUM!</v>
      </c>
      <c r="F567" s="261" t="e">
        <f t="shared" si="209"/>
        <v>#NUM!</v>
      </c>
      <c r="H567" s="33">
        <v>435</v>
      </c>
      <c r="I567" s="34">
        <f t="shared" si="227"/>
        <v>59506</v>
      </c>
      <c r="J567" s="258" t="e">
        <f t="shared" si="210"/>
        <v>#NUM!</v>
      </c>
      <c r="K567" s="259" t="e">
        <f t="shared" si="211"/>
        <v>#NUM!</v>
      </c>
      <c r="L567" s="269" t="e">
        <f t="shared" si="212"/>
        <v>#NUM!</v>
      </c>
      <c r="M567" s="261" t="e">
        <f t="shared" si="213"/>
        <v>#NUM!</v>
      </c>
      <c r="N567" s="9"/>
      <c r="O567" s="33">
        <v>435</v>
      </c>
      <c r="P567" s="34">
        <f t="shared" si="228"/>
        <v>59506</v>
      </c>
      <c r="Q567" s="258" t="e">
        <f t="shared" si="214"/>
        <v>#NUM!</v>
      </c>
      <c r="R567" s="259" t="e">
        <f t="shared" si="215"/>
        <v>#NUM!</v>
      </c>
      <c r="S567" s="269" t="e">
        <f t="shared" si="216"/>
        <v>#NUM!</v>
      </c>
      <c r="T567" s="261" t="e">
        <f t="shared" si="217"/>
        <v>#NUM!</v>
      </c>
      <c r="V567" s="33">
        <v>435</v>
      </c>
      <c r="W567" s="34">
        <v>58562</v>
      </c>
      <c r="X567" s="258" t="e">
        <f t="shared" si="218"/>
        <v>#NUM!</v>
      </c>
      <c r="Y567" s="259" t="e">
        <f t="shared" si="219"/>
        <v>#NUM!</v>
      </c>
      <c r="Z567" s="269" t="e">
        <f t="shared" si="220"/>
        <v>#NUM!</v>
      </c>
      <c r="AA567" s="261" t="e">
        <f t="shared" si="221"/>
        <v>#NUM!</v>
      </c>
      <c r="AC567" s="33">
        <v>435</v>
      </c>
      <c r="AD567" s="34">
        <f t="shared" si="229"/>
        <v>59506</v>
      </c>
      <c r="AE567" s="141" t="e">
        <f t="shared" si="222"/>
        <v>#VALUE!</v>
      </c>
      <c r="AF567" s="259" t="e">
        <f t="shared" si="223"/>
        <v>#VALUE!</v>
      </c>
      <c r="AG567" s="274" t="e">
        <f t="shared" si="224"/>
        <v>#VALUE!</v>
      </c>
      <c r="AH567" s="275" t="e">
        <f t="shared" si="225"/>
        <v>#VALUE!</v>
      </c>
    </row>
    <row r="568" spans="1:34" x14ac:dyDescent="0.45">
      <c r="A568" s="33">
        <v>436</v>
      </c>
      <c r="B568" s="34">
        <f t="shared" si="226"/>
        <v>59537</v>
      </c>
      <c r="C568" s="258" t="e">
        <f t="shared" si="206"/>
        <v>#NUM!</v>
      </c>
      <c r="D568" s="259" t="e">
        <f t="shared" si="207"/>
        <v>#NUM!</v>
      </c>
      <c r="E568" s="260" t="e">
        <f t="shared" si="208"/>
        <v>#NUM!</v>
      </c>
      <c r="F568" s="261" t="e">
        <f t="shared" si="209"/>
        <v>#NUM!</v>
      </c>
      <c r="H568" s="33">
        <v>436</v>
      </c>
      <c r="I568" s="34">
        <f t="shared" si="227"/>
        <v>59537</v>
      </c>
      <c r="J568" s="258" t="e">
        <f t="shared" si="210"/>
        <v>#NUM!</v>
      </c>
      <c r="K568" s="259" t="e">
        <f t="shared" si="211"/>
        <v>#NUM!</v>
      </c>
      <c r="L568" s="269" t="e">
        <f t="shared" si="212"/>
        <v>#NUM!</v>
      </c>
      <c r="M568" s="261" t="e">
        <f t="shared" si="213"/>
        <v>#NUM!</v>
      </c>
      <c r="N568" s="9"/>
      <c r="O568" s="33">
        <v>436</v>
      </c>
      <c r="P568" s="34">
        <f t="shared" si="228"/>
        <v>59537</v>
      </c>
      <c r="Q568" s="258" t="e">
        <f t="shared" si="214"/>
        <v>#NUM!</v>
      </c>
      <c r="R568" s="259" t="e">
        <f t="shared" si="215"/>
        <v>#NUM!</v>
      </c>
      <c r="S568" s="269" t="e">
        <f t="shared" si="216"/>
        <v>#NUM!</v>
      </c>
      <c r="T568" s="261" t="e">
        <f t="shared" si="217"/>
        <v>#NUM!</v>
      </c>
      <c r="V568" s="33">
        <v>436</v>
      </c>
      <c r="W568" s="34">
        <v>58593</v>
      </c>
      <c r="X568" s="258" t="e">
        <f t="shared" si="218"/>
        <v>#NUM!</v>
      </c>
      <c r="Y568" s="259" t="e">
        <f t="shared" si="219"/>
        <v>#NUM!</v>
      </c>
      <c r="Z568" s="269" t="e">
        <f t="shared" si="220"/>
        <v>#NUM!</v>
      </c>
      <c r="AA568" s="261" t="e">
        <f t="shared" si="221"/>
        <v>#NUM!</v>
      </c>
      <c r="AC568" s="33">
        <v>436</v>
      </c>
      <c r="AD568" s="34">
        <f t="shared" si="229"/>
        <v>59537</v>
      </c>
      <c r="AE568" s="141" t="e">
        <f t="shared" si="222"/>
        <v>#VALUE!</v>
      </c>
      <c r="AF568" s="259" t="e">
        <f t="shared" si="223"/>
        <v>#VALUE!</v>
      </c>
      <c r="AG568" s="274" t="e">
        <f t="shared" si="224"/>
        <v>#VALUE!</v>
      </c>
      <c r="AH568" s="275" t="e">
        <f t="shared" si="225"/>
        <v>#VALUE!</v>
      </c>
    </row>
    <row r="569" spans="1:34" x14ac:dyDescent="0.45">
      <c r="A569" s="33">
        <v>437</v>
      </c>
      <c r="B569" s="34">
        <f t="shared" si="226"/>
        <v>59568</v>
      </c>
      <c r="C569" s="258" t="e">
        <f t="shared" si="206"/>
        <v>#NUM!</v>
      </c>
      <c r="D569" s="259" t="e">
        <f t="shared" si="207"/>
        <v>#NUM!</v>
      </c>
      <c r="E569" s="260" t="e">
        <f t="shared" si="208"/>
        <v>#NUM!</v>
      </c>
      <c r="F569" s="261" t="e">
        <f t="shared" si="209"/>
        <v>#NUM!</v>
      </c>
      <c r="H569" s="33">
        <v>437</v>
      </c>
      <c r="I569" s="34">
        <f t="shared" si="227"/>
        <v>59568</v>
      </c>
      <c r="J569" s="258" t="e">
        <f t="shared" si="210"/>
        <v>#NUM!</v>
      </c>
      <c r="K569" s="259" t="e">
        <f t="shared" si="211"/>
        <v>#NUM!</v>
      </c>
      <c r="L569" s="269" t="e">
        <f t="shared" si="212"/>
        <v>#NUM!</v>
      </c>
      <c r="M569" s="261" t="e">
        <f t="shared" si="213"/>
        <v>#NUM!</v>
      </c>
      <c r="N569" s="9"/>
      <c r="O569" s="33">
        <v>437</v>
      </c>
      <c r="P569" s="34">
        <f t="shared" si="228"/>
        <v>59568</v>
      </c>
      <c r="Q569" s="258" t="e">
        <f t="shared" si="214"/>
        <v>#NUM!</v>
      </c>
      <c r="R569" s="259" t="e">
        <f t="shared" si="215"/>
        <v>#NUM!</v>
      </c>
      <c r="S569" s="269" t="e">
        <f t="shared" si="216"/>
        <v>#NUM!</v>
      </c>
      <c r="T569" s="261" t="e">
        <f t="shared" si="217"/>
        <v>#NUM!</v>
      </c>
      <c r="V569" s="33">
        <v>437</v>
      </c>
      <c r="W569" s="34">
        <v>58623</v>
      </c>
      <c r="X569" s="258" t="e">
        <f t="shared" si="218"/>
        <v>#NUM!</v>
      </c>
      <c r="Y569" s="259" t="e">
        <f t="shared" si="219"/>
        <v>#NUM!</v>
      </c>
      <c r="Z569" s="269" t="e">
        <f t="shared" si="220"/>
        <v>#NUM!</v>
      </c>
      <c r="AA569" s="261" t="e">
        <f t="shared" si="221"/>
        <v>#NUM!</v>
      </c>
      <c r="AC569" s="33">
        <v>437</v>
      </c>
      <c r="AD569" s="34">
        <f t="shared" si="229"/>
        <v>59568</v>
      </c>
      <c r="AE569" s="141" t="e">
        <f t="shared" si="222"/>
        <v>#VALUE!</v>
      </c>
      <c r="AF569" s="259" t="e">
        <f t="shared" si="223"/>
        <v>#VALUE!</v>
      </c>
      <c r="AG569" s="274" t="e">
        <f t="shared" si="224"/>
        <v>#VALUE!</v>
      </c>
      <c r="AH569" s="275" t="e">
        <f t="shared" si="225"/>
        <v>#VALUE!</v>
      </c>
    </row>
    <row r="570" spans="1:34" x14ac:dyDescent="0.45">
      <c r="A570" s="33">
        <v>438</v>
      </c>
      <c r="B570" s="34">
        <f t="shared" si="226"/>
        <v>59596</v>
      </c>
      <c r="C570" s="258" t="e">
        <f t="shared" si="206"/>
        <v>#NUM!</v>
      </c>
      <c r="D570" s="259" t="e">
        <f t="shared" si="207"/>
        <v>#NUM!</v>
      </c>
      <c r="E570" s="260" t="e">
        <f t="shared" si="208"/>
        <v>#NUM!</v>
      </c>
      <c r="F570" s="261" t="e">
        <f t="shared" si="209"/>
        <v>#NUM!</v>
      </c>
      <c r="H570" s="33">
        <v>438</v>
      </c>
      <c r="I570" s="34">
        <f t="shared" si="227"/>
        <v>59596</v>
      </c>
      <c r="J570" s="258" t="e">
        <f t="shared" si="210"/>
        <v>#NUM!</v>
      </c>
      <c r="K570" s="259" t="e">
        <f t="shared" si="211"/>
        <v>#NUM!</v>
      </c>
      <c r="L570" s="269" t="e">
        <f t="shared" si="212"/>
        <v>#NUM!</v>
      </c>
      <c r="M570" s="261" t="e">
        <f t="shared" si="213"/>
        <v>#NUM!</v>
      </c>
      <c r="N570" s="9"/>
      <c r="O570" s="33">
        <v>438</v>
      </c>
      <c r="P570" s="34">
        <f t="shared" si="228"/>
        <v>59596</v>
      </c>
      <c r="Q570" s="258" t="e">
        <f t="shared" si="214"/>
        <v>#NUM!</v>
      </c>
      <c r="R570" s="259" t="e">
        <f t="shared" si="215"/>
        <v>#NUM!</v>
      </c>
      <c r="S570" s="269" t="e">
        <f t="shared" si="216"/>
        <v>#NUM!</v>
      </c>
      <c r="T570" s="261" t="e">
        <f t="shared" si="217"/>
        <v>#NUM!</v>
      </c>
      <c r="V570" s="33">
        <v>438</v>
      </c>
      <c r="W570" s="34">
        <v>58654</v>
      </c>
      <c r="X570" s="258" t="e">
        <f t="shared" si="218"/>
        <v>#NUM!</v>
      </c>
      <c r="Y570" s="259" t="e">
        <f t="shared" si="219"/>
        <v>#NUM!</v>
      </c>
      <c r="Z570" s="269" t="e">
        <f t="shared" si="220"/>
        <v>#NUM!</v>
      </c>
      <c r="AA570" s="261" t="e">
        <f t="shared" si="221"/>
        <v>#NUM!</v>
      </c>
      <c r="AC570" s="33">
        <v>438</v>
      </c>
      <c r="AD570" s="34">
        <f t="shared" si="229"/>
        <v>59596</v>
      </c>
      <c r="AE570" s="141" t="e">
        <f t="shared" si="222"/>
        <v>#VALUE!</v>
      </c>
      <c r="AF570" s="259" t="e">
        <f t="shared" si="223"/>
        <v>#VALUE!</v>
      </c>
      <c r="AG570" s="274" t="e">
        <f t="shared" si="224"/>
        <v>#VALUE!</v>
      </c>
      <c r="AH570" s="275" t="e">
        <f t="shared" si="225"/>
        <v>#VALUE!</v>
      </c>
    </row>
    <row r="571" spans="1:34" x14ac:dyDescent="0.45">
      <c r="A571" s="33">
        <v>439</v>
      </c>
      <c r="B571" s="34">
        <f t="shared" si="226"/>
        <v>59627</v>
      </c>
      <c r="C571" s="258" t="e">
        <f t="shared" si="206"/>
        <v>#NUM!</v>
      </c>
      <c r="D571" s="259" t="e">
        <f t="shared" si="207"/>
        <v>#NUM!</v>
      </c>
      <c r="E571" s="260" t="e">
        <f t="shared" si="208"/>
        <v>#NUM!</v>
      </c>
      <c r="F571" s="261" t="e">
        <f t="shared" si="209"/>
        <v>#NUM!</v>
      </c>
      <c r="H571" s="33">
        <v>439</v>
      </c>
      <c r="I571" s="34">
        <f t="shared" si="227"/>
        <v>59627</v>
      </c>
      <c r="J571" s="258" t="e">
        <f t="shared" si="210"/>
        <v>#NUM!</v>
      </c>
      <c r="K571" s="259" t="e">
        <f t="shared" si="211"/>
        <v>#NUM!</v>
      </c>
      <c r="L571" s="269" t="e">
        <f t="shared" si="212"/>
        <v>#NUM!</v>
      </c>
      <c r="M571" s="261" t="e">
        <f t="shared" si="213"/>
        <v>#NUM!</v>
      </c>
      <c r="N571" s="9"/>
      <c r="O571" s="33">
        <v>439</v>
      </c>
      <c r="P571" s="34">
        <f t="shared" si="228"/>
        <v>59627</v>
      </c>
      <c r="Q571" s="258" t="e">
        <f t="shared" si="214"/>
        <v>#NUM!</v>
      </c>
      <c r="R571" s="259" t="e">
        <f t="shared" si="215"/>
        <v>#NUM!</v>
      </c>
      <c r="S571" s="269" t="e">
        <f t="shared" si="216"/>
        <v>#NUM!</v>
      </c>
      <c r="T571" s="261" t="e">
        <f t="shared" si="217"/>
        <v>#NUM!</v>
      </c>
      <c r="V571" s="33">
        <v>439</v>
      </c>
      <c r="W571" s="34">
        <v>58685</v>
      </c>
      <c r="X571" s="258" t="e">
        <f t="shared" si="218"/>
        <v>#NUM!</v>
      </c>
      <c r="Y571" s="259" t="e">
        <f t="shared" si="219"/>
        <v>#NUM!</v>
      </c>
      <c r="Z571" s="269" t="e">
        <f t="shared" si="220"/>
        <v>#NUM!</v>
      </c>
      <c r="AA571" s="261" t="e">
        <f t="shared" si="221"/>
        <v>#NUM!</v>
      </c>
      <c r="AC571" s="33">
        <v>439</v>
      </c>
      <c r="AD571" s="34">
        <f t="shared" si="229"/>
        <v>59627</v>
      </c>
      <c r="AE571" s="141" t="e">
        <f t="shared" si="222"/>
        <v>#VALUE!</v>
      </c>
      <c r="AF571" s="259" t="e">
        <f t="shared" si="223"/>
        <v>#VALUE!</v>
      </c>
      <c r="AG571" s="274" t="e">
        <f t="shared" si="224"/>
        <v>#VALUE!</v>
      </c>
      <c r="AH571" s="275" t="e">
        <f t="shared" si="225"/>
        <v>#VALUE!</v>
      </c>
    </row>
    <row r="572" spans="1:34" x14ac:dyDescent="0.45">
      <c r="A572" s="33">
        <v>440</v>
      </c>
      <c r="B572" s="34">
        <f t="shared" si="226"/>
        <v>59657</v>
      </c>
      <c r="C572" s="258" t="e">
        <f t="shared" si="206"/>
        <v>#NUM!</v>
      </c>
      <c r="D572" s="259" t="e">
        <f t="shared" si="207"/>
        <v>#NUM!</v>
      </c>
      <c r="E572" s="260" t="e">
        <f t="shared" si="208"/>
        <v>#NUM!</v>
      </c>
      <c r="F572" s="261" t="e">
        <f t="shared" si="209"/>
        <v>#NUM!</v>
      </c>
      <c r="H572" s="33">
        <v>440</v>
      </c>
      <c r="I572" s="34">
        <f t="shared" si="227"/>
        <v>59657</v>
      </c>
      <c r="J572" s="258" t="e">
        <f t="shared" si="210"/>
        <v>#NUM!</v>
      </c>
      <c r="K572" s="259" t="e">
        <f t="shared" si="211"/>
        <v>#NUM!</v>
      </c>
      <c r="L572" s="269" t="e">
        <f t="shared" si="212"/>
        <v>#NUM!</v>
      </c>
      <c r="M572" s="261" t="e">
        <f t="shared" si="213"/>
        <v>#NUM!</v>
      </c>
      <c r="N572" s="9"/>
      <c r="O572" s="33">
        <v>440</v>
      </c>
      <c r="P572" s="34">
        <f t="shared" si="228"/>
        <v>59657</v>
      </c>
      <c r="Q572" s="258" t="e">
        <f t="shared" si="214"/>
        <v>#NUM!</v>
      </c>
      <c r="R572" s="259" t="e">
        <f t="shared" si="215"/>
        <v>#NUM!</v>
      </c>
      <c r="S572" s="269" t="e">
        <f t="shared" si="216"/>
        <v>#NUM!</v>
      </c>
      <c r="T572" s="261" t="e">
        <f t="shared" si="217"/>
        <v>#NUM!</v>
      </c>
      <c r="V572" s="33">
        <v>440</v>
      </c>
      <c r="W572" s="34">
        <v>58715</v>
      </c>
      <c r="X572" s="258" t="e">
        <f t="shared" si="218"/>
        <v>#NUM!</v>
      </c>
      <c r="Y572" s="259" t="e">
        <f t="shared" si="219"/>
        <v>#NUM!</v>
      </c>
      <c r="Z572" s="269" t="e">
        <f t="shared" si="220"/>
        <v>#NUM!</v>
      </c>
      <c r="AA572" s="261" t="e">
        <f t="shared" si="221"/>
        <v>#NUM!</v>
      </c>
      <c r="AC572" s="33">
        <v>440</v>
      </c>
      <c r="AD572" s="34">
        <f t="shared" si="229"/>
        <v>59657</v>
      </c>
      <c r="AE572" s="141" t="e">
        <f t="shared" si="222"/>
        <v>#VALUE!</v>
      </c>
      <c r="AF572" s="259" t="e">
        <f t="shared" si="223"/>
        <v>#VALUE!</v>
      </c>
      <c r="AG572" s="274" t="e">
        <f t="shared" si="224"/>
        <v>#VALUE!</v>
      </c>
      <c r="AH572" s="275" t="e">
        <f t="shared" si="225"/>
        <v>#VALUE!</v>
      </c>
    </row>
    <row r="573" spans="1:34" x14ac:dyDescent="0.45">
      <c r="A573" s="33">
        <v>441</v>
      </c>
      <c r="B573" s="34">
        <f t="shared" si="226"/>
        <v>59688</v>
      </c>
      <c r="C573" s="258" t="e">
        <f t="shared" si="206"/>
        <v>#NUM!</v>
      </c>
      <c r="D573" s="259" t="e">
        <f t="shared" si="207"/>
        <v>#NUM!</v>
      </c>
      <c r="E573" s="260" t="e">
        <f t="shared" si="208"/>
        <v>#NUM!</v>
      </c>
      <c r="F573" s="261" t="e">
        <f t="shared" si="209"/>
        <v>#NUM!</v>
      </c>
      <c r="H573" s="33">
        <v>441</v>
      </c>
      <c r="I573" s="34">
        <f t="shared" si="227"/>
        <v>59688</v>
      </c>
      <c r="J573" s="258" t="e">
        <f t="shared" si="210"/>
        <v>#NUM!</v>
      </c>
      <c r="K573" s="259" t="e">
        <f t="shared" si="211"/>
        <v>#NUM!</v>
      </c>
      <c r="L573" s="269" t="e">
        <f t="shared" si="212"/>
        <v>#NUM!</v>
      </c>
      <c r="M573" s="261" t="e">
        <f t="shared" si="213"/>
        <v>#NUM!</v>
      </c>
      <c r="N573" s="9"/>
      <c r="O573" s="33">
        <v>441</v>
      </c>
      <c r="P573" s="34">
        <f t="shared" si="228"/>
        <v>59688</v>
      </c>
      <c r="Q573" s="258" t="e">
        <f t="shared" si="214"/>
        <v>#NUM!</v>
      </c>
      <c r="R573" s="259" t="e">
        <f t="shared" si="215"/>
        <v>#NUM!</v>
      </c>
      <c r="S573" s="269" t="e">
        <f t="shared" si="216"/>
        <v>#NUM!</v>
      </c>
      <c r="T573" s="261" t="e">
        <f t="shared" si="217"/>
        <v>#NUM!</v>
      </c>
      <c r="V573" s="33">
        <v>441</v>
      </c>
      <c r="W573" s="34">
        <v>58746</v>
      </c>
      <c r="X573" s="258" t="e">
        <f t="shared" si="218"/>
        <v>#NUM!</v>
      </c>
      <c r="Y573" s="259" t="e">
        <f t="shared" si="219"/>
        <v>#NUM!</v>
      </c>
      <c r="Z573" s="269" t="e">
        <f t="shared" si="220"/>
        <v>#NUM!</v>
      </c>
      <c r="AA573" s="261" t="e">
        <f t="shared" si="221"/>
        <v>#NUM!</v>
      </c>
      <c r="AC573" s="33">
        <v>441</v>
      </c>
      <c r="AD573" s="34">
        <f t="shared" si="229"/>
        <v>59688</v>
      </c>
      <c r="AE573" s="141" t="e">
        <f t="shared" si="222"/>
        <v>#VALUE!</v>
      </c>
      <c r="AF573" s="259" t="e">
        <f t="shared" si="223"/>
        <v>#VALUE!</v>
      </c>
      <c r="AG573" s="274" t="e">
        <f t="shared" si="224"/>
        <v>#VALUE!</v>
      </c>
      <c r="AH573" s="275" t="e">
        <f t="shared" si="225"/>
        <v>#VALUE!</v>
      </c>
    </row>
    <row r="574" spans="1:34" x14ac:dyDescent="0.45">
      <c r="A574" s="33">
        <v>442</v>
      </c>
      <c r="B574" s="34">
        <f t="shared" si="226"/>
        <v>59718</v>
      </c>
      <c r="C574" s="258" t="e">
        <f t="shared" si="206"/>
        <v>#NUM!</v>
      </c>
      <c r="D574" s="259" t="e">
        <f t="shared" si="207"/>
        <v>#NUM!</v>
      </c>
      <c r="E574" s="260" t="e">
        <f t="shared" si="208"/>
        <v>#NUM!</v>
      </c>
      <c r="F574" s="261" t="e">
        <f t="shared" si="209"/>
        <v>#NUM!</v>
      </c>
      <c r="H574" s="33">
        <v>442</v>
      </c>
      <c r="I574" s="34">
        <f t="shared" si="227"/>
        <v>59718</v>
      </c>
      <c r="J574" s="258" t="e">
        <f t="shared" si="210"/>
        <v>#NUM!</v>
      </c>
      <c r="K574" s="259" t="e">
        <f t="shared" si="211"/>
        <v>#NUM!</v>
      </c>
      <c r="L574" s="269" t="e">
        <f t="shared" si="212"/>
        <v>#NUM!</v>
      </c>
      <c r="M574" s="261" t="e">
        <f t="shared" si="213"/>
        <v>#NUM!</v>
      </c>
      <c r="N574" s="9"/>
      <c r="O574" s="33">
        <v>442</v>
      </c>
      <c r="P574" s="34">
        <f t="shared" si="228"/>
        <v>59718</v>
      </c>
      <c r="Q574" s="258" t="e">
        <f t="shared" si="214"/>
        <v>#NUM!</v>
      </c>
      <c r="R574" s="259" t="e">
        <f t="shared" si="215"/>
        <v>#NUM!</v>
      </c>
      <c r="S574" s="269" t="e">
        <f t="shared" si="216"/>
        <v>#NUM!</v>
      </c>
      <c r="T574" s="261" t="e">
        <f t="shared" si="217"/>
        <v>#NUM!</v>
      </c>
      <c r="V574" s="33">
        <v>442</v>
      </c>
      <c r="W574" s="34">
        <v>58776</v>
      </c>
      <c r="X574" s="258" t="e">
        <f t="shared" si="218"/>
        <v>#NUM!</v>
      </c>
      <c r="Y574" s="259" t="e">
        <f t="shared" si="219"/>
        <v>#NUM!</v>
      </c>
      <c r="Z574" s="269" t="e">
        <f t="shared" si="220"/>
        <v>#NUM!</v>
      </c>
      <c r="AA574" s="261" t="e">
        <f t="shared" si="221"/>
        <v>#NUM!</v>
      </c>
      <c r="AC574" s="33">
        <v>442</v>
      </c>
      <c r="AD574" s="34">
        <f t="shared" si="229"/>
        <v>59718</v>
      </c>
      <c r="AE574" s="141" t="e">
        <f t="shared" si="222"/>
        <v>#VALUE!</v>
      </c>
      <c r="AF574" s="259" t="e">
        <f t="shared" si="223"/>
        <v>#VALUE!</v>
      </c>
      <c r="AG574" s="274" t="e">
        <f t="shared" si="224"/>
        <v>#VALUE!</v>
      </c>
      <c r="AH574" s="275" t="e">
        <f t="shared" si="225"/>
        <v>#VALUE!</v>
      </c>
    </row>
    <row r="575" spans="1:34" x14ac:dyDescent="0.45">
      <c r="A575" s="33">
        <v>443</v>
      </c>
      <c r="B575" s="34">
        <f t="shared" si="226"/>
        <v>59749</v>
      </c>
      <c r="C575" s="258" t="e">
        <f t="shared" si="206"/>
        <v>#NUM!</v>
      </c>
      <c r="D575" s="259" t="e">
        <f t="shared" si="207"/>
        <v>#NUM!</v>
      </c>
      <c r="E575" s="260" t="e">
        <f t="shared" si="208"/>
        <v>#NUM!</v>
      </c>
      <c r="F575" s="261" t="e">
        <f t="shared" si="209"/>
        <v>#NUM!</v>
      </c>
      <c r="H575" s="33">
        <v>443</v>
      </c>
      <c r="I575" s="34">
        <f t="shared" si="227"/>
        <v>59749</v>
      </c>
      <c r="J575" s="258" t="e">
        <f t="shared" si="210"/>
        <v>#NUM!</v>
      </c>
      <c r="K575" s="259" t="e">
        <f t="shared" si="211"/>
        <v>#NUM!</v>
      </c>
      <c r="L575" s="269" t="e">
        <f t="shared" si="212"/>
        <v>#NUM!</v>
      </c>
      <c r="M575" s="261" t="e">
        <f t="shared" si="213"/>
        <v>#NUM!</v>
      </c>
      <c r="N575" s="9"/>
      <c r="O575" s="33">
        <v>443</v>
      </c>
      <c r="P575" s="34">
        <f t="shared" si="228"/>
        <v>59749</v>
      </c>
      <c r="Q575" s="258" t="e">
        <f t="shared" si="214"/>
        <v>#NUM!</v>
      </c>
      <c r="R575" s="259" t="e">
        <f t="shared" si="215"/>
        <v>#NUM!</v>
      </c>
      <c r="S575" s="269" t="e">
        <f t="shared" si="216"/>
        <v>#NUM!</v>
      </c>
      <c r="T575" s="261" t="e">
        <f t="shared" si="217"/>
        <v>#NUM!</v>
      </c>
      <c r="V575" s="33">
        <v>443</v>
      </c>
      <c r="W575" s="34">
        <v>58807</v>
      </c>
      <c r="X575" s="258" t="e">
        <f t="shared" si="218"/>
        <v>#NUM!</v>
      </c>
      <c r="Y575" s="259" t="e">
        <f t="shared" si="219"/>
        <v>#NUM!</v>
      </c>
      <c r="Z575" s="269" t="e">
        <f t="shared" si="220"/>
        <v>#NUM!</v>
      </c>
      <c r="AA575" s="261" t="e">
        <f t="shared" si="221"/>
        <v>#NUM!</v>
      </c>
      <c r="AC575" s="33">
        <v>443</v>
      </c>
      <c r="AD575" s="34">
        <f t="shared" si="229"/>
        <v>59749</v>
      </c>
      <c r="AE575" s="141" t="e">
        <f t="shared" si="222"/>
        <v>#VALUE!</v>
      </c>
      <c r="AF575" s="259" t="e">
        <f t="shared" si="223"/>
        <v>#VALUE!</v>
      </c>
      <c r="AG575" s="274" t="e">
        <f t="shared" si="224"/>
        <v>#VALUE!</v>
      </c>
      <c r="AH575" s="275" t="e">
        <f t="shared" si="225"/>
        <v>#VALUE!</v>
      </c>
    </row>
    <row r="576" spans="1:34" ht="14.65" thickBot="1" x14ac:dyDescent="0.5">
      <c r="A576" s="40">
        <v>444</v>
      </c>
      <c r="B576" s="267">
        <f t="shared" si="226"/>
        <v>59780</v>
      </c>
      <c r="C576" s="262" t="e">
        <f t="shared" si="206"/>
        <v>#NUM!</v>
      </c>
      <c r="D576" s="263" t="e">
        <f t="shared" si="207"/>
        <v>#NUM!</v>
      </c>
      <c r="E576" s="264" t="e">
        <f t="shared" si="208"/>
        <v>#NUM!</v>
      </c>
      <c r="F576" s="265" t="e">
        <f t="shared" si="209"/>
        <v>#NUM!</v>
      </c>
      <c r="H576" s="40">
        <v>444</v>
      </c>
      <c r="I576" s="41">
        <f t="shared" si="227"/>
        <v>59780</v>
      </c>
      <c r="J576" s="262" t="e">
        <f t="shared" si="210"/>
        <v>#NUM!</v>
      </c>
      <c r="K576" s="263" t="e">
        <f t="shared" si="211"/>
        <v>#NUM!</v>
      </c>
      <c r="L576" s="270" t="e">
        <f t="shared" si="212"/>
        <v>#NUM!</v>
      </c>
      <c r="M576" s="265" t="e">
        <f t="shared" si="213"/>
        <v>#NUM!</v>
      </c>
      <c r="N576" s="9"/>
      <c r="O576" s="40">
        <v>444</v>
      </c>
      <c r="P576" s="41">
        <f t="shared" si="228"/>
        <v>59780</v>
      </c>
      <c r="Q576" s="262" t="e">
        <f t="shared" si="214"/>
        <v>#NUM!</v>
      </c>
      <c r="R576" s="263" t="e">
        <f t="shared" si="215"/>
        <v>#NUM!</v>
      </c>
      <c r="S576" s="270" t="e">
        <f t="shared" si="216"/>
        <v>#NUM!</v>
      </c>
      <c r="T576" s="265" t="e">
        <f t="shared" si="217"/>
        <v>#NUM!</v>
      </c>
      <c r="V576" s="40">
        <v>444</v>
      </c>
      <c r="W576" s="41">
        <v>58838</v>
      </c>
      <c r="X576" s="262" t="e">
        <f t="shared" si="218"/>
        <v>#NUM!</v>
      </c>
      <c r="Y576" s="263" t="e">
        <f t="shared" si="219"/>
        <v>#NUM!</v>
      </c>
      <c r="Z576" s="270" t="e">
        <f t="shared" si="220"/>
        <v>#NUM!</v>
      </c>
      <c r="AA576" s="265" t="e">
        <f t="shared" si="221"/>
        <v>#NUM!</v>
      </c>
      <c r="AC576" s="40">
        <v>444</v>
      </c>
      <c r="AD576" s="41">
        <f t="shared" si="229"/>
        <v>59780</v>
      </c>
      <c r="AE576" s="145" t="e">
        <f t="shared" si="222"/>
        <v>#VALUE!</v>
      </c>
      <c r="AF576" s="263" t="e">
        <f t="shared" si="223"/>
        <v>#VALUE!</v>
      </c>
      <c r="AG576" s="276" t="e">
        <f t="shared" si="224"/>
        <v>#VALUE!</v>
      </c>
      <c r="AH576" s="277" t="e">
        <f t="shared" si="225"/>
        <v>#VALUE!</v>
      </c>
    </row>
    <row r="577" spans="1:34" x14ac:dyDescent="0.45">
      <c r="A577" s="26">
        <v>445</v>
      </c>
      <c r="B577" s="52">
        <f t="shared" si="226"/>
        <v>59810</v>
      </c>
      <c r="C577" s="254" t="e">
        <f t="shared" si="206"/>
        <v>#NUM!</v>
      </c>
      <c r="D577" s="255" t="e">
        <f t="shared" si="207"/>
        <v>#NUM!</v>
      </c>
      <c r="E577" s="256" t="e">
        <f t="shared" si="208"/>
        <v>#NUM!</v>
      </c>
      <c r="F577" s="257" t="e">
        <f t="shared" si="209"/>
        <v>#NUM!</v>
      </c>
      <c r="H577" s="26">
        <v>445</v>
      </c>
      <c r="I577" s="27">
        <f t="shared" si="227"/>
        <v>59810</v>
      </c>
      <c r="J577" s="254" t="e">
        <f t="shared" si="210"/>
        <v>#NUM!</v>
      </c>
      <c r="K577" s="255" t="e">
        <f t="shared" si="211"/>
        <v>#NUM!</v>
      </c>
      <c r="L577" s="268" t="e">
        <f t="shared" si="212"/>
        <v>#NUM!</v>
      </c>
      <c r="M577" s="257" t="e">
        <f t="shared" si="213"/>
        <v>#NUM!</v>
      </c>
      <c r="N577" s="9"/>
      <c r="O577" s="26">
        <v>445</v>
      </c>
      <c r="P577" s="27">
        <f t="shared" si="228"/>
        <v>59810</v>
      </c>
      <c r="Q577" s="254" t="e">
        <f t="shared" si="214"/>
        <v>#NUM!</v>
      </c>
      <c r="R577" s="255" t="e">
        <f t="shared" si="215"/>
        <v>#NUM!</v>
      </c>
      <c r="S577" s="268" t="e">
        <f t="shared" si="216"/>
        <v>#NUM!</v>
      </c>
      <c r="T577" s="257" t="e">
        <f t="shared" si="217"/>
        <v>#NUM!</v>
      </c>
      <c r="V577" s="26">
        <v>445</v>
      </c>
      <c r="W577" s="27">
        <v>58866</v>
      </c>
      <c r="X577" s="254" t="e">
        <f t="shared" si="218"/>
        <v>#NUM!</v>
      </c>
      <c r="Y577" s="255" t="e">
        <f t="shared" si="219"/>
        <v>#NUM!</v>
      </c>
      <c r="Z577" s="268" t="e">
        <f t="shared" si="220"/>
        <v>#NUM!</v>
      </c>
      <c r="AA577" s="257" t="e">
        <f t="shared" si="221"/>
        <v>#NUM!</v>
      </c>
      <c r="AC577" s="26">
        <v>445</v>
      </c>
      <c r="AD577" s="27">
        <f t="shared" si="229"/>
        <v>59810</v>
      </c>
      <c r="AE577" s="137" t="e">
        <f t="shared" si="222"/>
        <v>#VALUE!</v>
      </c>
      <c r="AF577" s="255" t="e">
        <f t="shared" si="223"/>
        <v>#VALUE!</v>
      </c>
      <c r="AG577" s="272" t="e">
        <f t="shared" si="224"/>
        <v>#VALUE!</v>
      </c>
      <c r="AH577" s="273" t="e">
        <f t="shared" si="225"/>
        <v>#VALUE!</v>
      </c>
    </row>
    <row r="578" spans="1:34" x14ac:dyDescent="0.45">
      <c r="A578" s="33">
        <v>446</v>
      </c>
      <c r="B578" s="34">
        <f t="shared" si="226"/>
        <v>59841</v>
      </c>
      <c r="C578" s="258" t="e">
        <f t="shared" si="206"/>
        <v>#NUM!</v>
      </c>
      <c r="D578" s="259" t="e">
        <f t="shared" si="207"/>
        <v>#NUM!</v>
      </c>
      <c r="E578" s="260" t="e">
        <f t="shared" si="208"/>
        <v>#NUM!</v>
      </c>
      <c r="F578" s="261" t="e">
        <f t="shared" si="209"/>
        <v>#NUM!</v>
      </c>
      <c r="H578" s="33">
        <v>446</v>
      </c>
      <c r="I578" s="34">
        <f t="shared" si="227"/>
        <v>59841</v>
      </c>
      <c r="J578" s="258" t="e">
        <f t="shared" si="210"/>
        <v>#NUM!</v>
      </c>
      <c r="K578" s="259" t="e">
        <f t="shared" si="211"/>
        <v>#NUM!</v>
      </c>
      <c r="L578" s="269" t="e">
        <f t="shared" si="212"/>
        <v>#NUM!</v>
      </c>
      <c r="M578" s="261" t="e">
        <f t="shared" si="213"/>
        <v>#NUM!</v>
      </c>
      <c r="N578" s="9"/>
      <c r="O578" s="33">
        <v>446</v>
      </c>
      <c r="P578" s="34">
        <f t="shared" si="228"/>
        <v>59841</v>
      </c>
      <c r="Q578" s="258" t="e">
        <f t="shared" si="214"/>
        <v>#NUM!</v>
      </c>
      <c r="R578" s="259" t="e">
        <f t="shared" si="215"/>
        <v>#NUM!</v>
      </c>
      <c r="S578" s="269" t="e">
        <f t="shared" si="216"/>
        <v>#NUM!</v>
      </c>
      <c r="T578" s="261" t="e">
        <f t="shared" si="217"/>
        <v>#NUM!</v>
      </c>
      <c r="V578" s="33">
        <v>446</v>
      </c>
      <c r="W578" s="34">
        <v>58897</v>
      </c>
      <c r="X578" s="258" t="e">
        <f t="shared" si="218"/>
        <v>#NUM!</v>
      </c>
      <c r="Y578" s="259" t="e">
        <f t="shared" si="219"/>
        <v>#NUM!</v>
      </c>
      <c r="Z578" s="269" t="e">
        <f t="shared" si="220"/>
        <v>#NUM!</v>
      </c>
      <c r="AA578" s="261" t="e">
        <f t="shared" si="221"/>
        <v>#NUM!</v>
      </c>
      <c r="AC578" s="33">
        <v>446</v>
      </c>
      <c r="AD578" s="34">
        <f t="shared" si="229"/>
        <v>59841</v>
      </c>
      <c r="AE578" s="141" t="e">
        <f t="shared" si="222"/>
        <v>#VALUE!</v>
      </c>
      <c r="AF578" s="259" t="e">
        <f t="shared" si="223"/>
        <v>#VALUE!</v>
      </c>
      <c r="AG578" s="274" t="e">
        <f t="shared" si="224"/>
        <v>#VALUE!</v>
      </c>
      <c r="AH578" s="275" t="e">
        <f t="shared" si="225"/>
        <v>#VALUE!</v>
      </c>
    </row>
    <row r="579" spans="1:34" x14ac:dyDescent="0.45">
      <c r="A579" s="33">
        <v>447</v>
      </c>
      <c r="B579" s="34">
        <f t="shared" si="226"/>
        <v>59871</v>
      </c>
      <c r="C579" s="258" t="e">
        <f t="shared" si="206"/>
        <v>#NUM!</v>
      </c>
      <c r="D579" s="259" t="e">
        <f t="shared" si="207"/>
        <v>#NUM!</v>
      </c>
      <c r="E579" s="260" t="e">
        <f t="shared" si="208"/>
        <v>#NUM!</v>
      </c>
      <c r="F579" s="261" t="e">
        <f t="shared" si="209"/>
        <v>#NUM!</v>
      </c>
      <c r="H579" s="33">
        <v>447</v>
      </c>
      <c r="I579" s="34">
        <f t="shared" si="227"/>
        <v>59871</v>
      </c>
      <c r="J579" s="258" t="e">
        <f t="shared" si="210"/>
        <v>#NUM!</v>
      </c>
      <c r="K579" s="259" t="e">
        <f t="shared" si="211"/>
        <v>#NUM!</v>
      </c>
      <c r="L579" s="269" t="e">
        <f t="shared" si="212"/>
        <v>#NUM!</v>
      </c>
      <c r="M579" s="261" t="e">
        <f t="shared" si="213"/>
        <v>#NUM!</v>
      </c>
      <c r="N579" s="9"/>
      <c r="O579" s="33">
        <v>447</v>
      </c>
      <c r="P579" s="34">
        <f t="shared" si="228"/>
        <v>59871</v>
      </c>
      <c r="Q579" s="258" t="e">
        <f t="shared" si="214"/>
        <v>#NUM!</v>
      </c>
      <c r="R579" s="259" t="e">
        <f t="shared" si="215"/>
        <v>#NUM!</v>
      </c>
      <c r="S579" s="269" t="e">
        <f t="shared" si="216"/>
        <v>#NUM!</v>
      </c>
      <c r="T579" s="261" t="e">
        <f t="shared" si="217"/>
        <v>#NUM!</v>
      </c>
      <c r="V579" s="33">
        <v>447</v>
      </c>
      <c r="W579" s="34">
        <v>58927</v>
      </c>
      <c r="X579" s="258" t="e">
        <f t="shared" si="218"/>
        <v>#NUM!</v>
      </c>
      <c r="Y579" s="259" t="e">
        <f t="shared" si="219"/>
        <v>#NUM!</v>
      </c>
      <c r="Z579" s="269" t="e">
        <f t="shared" si="220"/>
        <v>#NUM!</v>
      </c>
      <c r="AA579" s="261" t="e">
        <f t="shared" si="221"/>
        <v>#NUM!</v>
      </c>
      <c r="AC579" s="33">
        <v>447</v>
      </c>
      <c r="AD579" s="34">
        <f t="shared" si="229"/>
        <v>59871</v>
      </c>
      <c r="AE579" s="141" t="e">
        <f t="shared" si="222"/>
        <v>#VALUE!</v>
      </c>
      <c r="AF579" s="259" t="e">
        <f t="shared" si="223"/>
        <v>#VALUE!</v>
      </c>
      <c r="AG579" s="274" t="e">
        <f t="shared" si="224"/>
        <v>#VALUE!</v>
      </c>
      <c r="AH579" s="275" t="e">
        <f t="shared" si="225"/>
        <v>#VALUE!</v>
      </c>
    </row>
    <row r="580" spans="1:34" x14ac:dyDescent="0.45">
      <c r="A580" s="33">
        <v>448</v>
      </c>
      <c r="B580" s="34">
        <f t="shared" si="226"/>
        <v>59902</v>
      </c>
      <c r="C580" s="258" t="e">
        <f t="shared" si="206"/>
        <v>#NUM!</v>
      </c>
      <c r="D580" s="259" t="e">
        <f t="shared" si="207"/>
        <v>#NUM!</v>
      </c>
      <c r="E580" s="260" t="e">
        <f t="shared" si="208"/>
        <v>#NUM!</v>
      </c>
      <c r="F580" s="261" t="e">
        <f t="shared" si="209"/>
        <v>#NUM!</v>
      </c>
      <c r="H580" s="33">
        <v>448</v>
      </c>
      <c r="I580" s="34">
        <f t="shared" si="227"/>
        <v>59902</v>
      </c>
      <c r="J580" s="258" t="e">
        <f t="shared" si="210"/>
        <v>#NUM!</v>
      </c>
      <c r="K580" s="259" t="e">
        <f t="shared" si="211"/>
        <v>#NUM!</v>
      </c>
      <c r="L580" s="269" t="e">
        <f t="shared" si="212"/>
        <v>#NUM!</v>
      </c>
      <c r="M580" s="261" t="e">
        <f t="shared" si="213"/>
        <v>#NUM!</v>
      </c>
      <c r="N580" s="9"/>
      <c r="O580" s="33">
        <v>448</v>
      </c>
      <c r="P580" s="34">
        <f t="shared" si="228"/>
        <v>59902</v>
      </c>
      <c r="Q580" s="258" t="e">
        <f t="shared" si="214"/>
        <v>#NUM!</v>
      </c>
      <c r="R580" s="259" t="e">
        <f t="shared" si="215"/>
        <v>#NUM!</v>
      </c>
      <c r="S580" s="269" t="e">
        <f t="shared" si="216"/>
        <v>#NUM!</v>
      </c>
      <c r="T580" s="261" t="e">
        <f t="shared" si="217"/>
        <v>#NUM!</v>
      </c>
      <c r="V580" s="33">
        <v>448</v>
      </c>
      <c r="W580" s="34">
        <v>58958</v>
      </c>
      <c r="X580" s="258" t="e">
        <f t="shared" si="218"/>
        <v>#NUM!</v>
      </c>
      <c r="Y580" s="259" t="e">
        <f t="shared" si="219"/>
        <v>#NUM!</v>
      </c>
      <c r="Z580" s="269" t="e">
        <f t="shared" si="220"/>
        <v>#NUM!</v>
      </c>
      <c r="AA580" s="261" t="e">
        <f t="shared" si="221"/>
        <v>#NUM!</v>
      </c>
      <c r="AC580" s="33">
        <v>448</v>
      </c>
      <c r="AD580" s="34">
        <f t="shared" si="229"/>
        <v>59902</v>
      </c>
      <c r="AE580" s="141" t="e">
        <f t="shared" si="222"/>
        <v>#VALUE!</v>
      </c>
      <c r="AF580" s="259" t="e">
        <f t="shared" si="223"/>
        <v>#VALUE!</v>
      </c>
      <c r="AG580" s="274" t="e">
        <f t="shared" si="224"/>
        <v>#VALUE!</v>
      </c>
      <c r="AH580" s="275" t="e">
        <f t="shared" si="225"/>
        <v>#VALUE!</v>
      </c>
    </row>
    <row r="581" spans="1:34" x14ac:dyDescent="0.45">
      <c r="A581" s="33">
        <v>449</v>
      </c>
      <c r="B581" s="34">
        <f t="shared" si="226"/>
        <v>59933</v>
      </c>
      <c r="C581" s="258" t="e">
        <f t="shared" si="206"/>
        <v>#NUM!</v>
      </c>
      <c r="D581" s="259" t="e">
        <f t="shared" si="207"/>
        <v>#NUM!</v>
      </c>
      <c r="E581" s="260" t="e">
        <f t="shared" si="208"/>
        <v>#NUM!</v>
      </c>
      <c r="F581" s="261" t="e">
        <f t="shared" si="209"/>
        <v>#NUM!</v>
      </c>
      <c r="H581" s="33">
        <v>449</v>
      </c>
      <c r="I581" s="34">
        <f t="shared" si="227"/>
        <v>59933</v>
      </c>
      <c r="J581" s="258" t="e">
        <f t="shared" si="210"/>
        <v>#NUM!</v>
      </c>
      <c r="K581" s="259" t="e">
        <f t="shared" si="211"/>
        <v>#NUM!</v>
      </c>
      <c r="L581" s="269" t="e">
        <f t="shared" si="212"/>
        <v>#NUM!</v>
      </c>
      <c r="M581" s="261" t="e">
        <f t="shared" si="213"/>
        <v>#NUM!</v>
      </c>
      <c r="N581" s="9"/>
      <c r="O581" s="33">
        <v>449</v>
      </c>
      <c r="P581" s="34">
        <f t="shared" si="228"/>
        <v>59933</v>
      </c>
      <c r="Q581" s="258" t="e">
        <f t="shared" si="214"/>
        <v>#NUM!</v>
      </c>
      <c r="R581" s="259" t="e">
        <f t="shared" si="215"/>
        <v>#NUM!</v>
      </c>
      <c r="S581" s="269" t="e">
        <f t="shared" si="216"/>
        <v>#NUM!</v>
      </c>
      <c r="T581" s="261" t="e">
        <f t="shared" si="217"/>
        <v>#NUM!</v>
      </c>
      <c r="V581" s="33">
        <v>449</v>
      </c>
      <c r="W581" s="34">
        <v>58988</v>
      </c>
      <c r="X581" s="258" t="e">
        <f t="shared" si="218"/>
        <v>#NUM!</v>
      </c>
      <c r="Y581" s="259" t="e">
        <f t="shared" si="219"/>
        <v>#NUM!</v>
      </c>
      <c r="Z581" s="269" t="e">
        <f t="shared" si="220"/>
        <v>#NUM!</v>
      </c>
      <c r="AA581" s="261" t="e">
        <f t="shared" si="221"/>
        <v>#NUM!</v>
      </c>
      <c r="AC581" s="33">
        <v>449</v>
      </c>
      <c r="AD581" s="34">
        <f t="shared" si="229"/>
        <v>59933</v>
      </c>
      <c r="AE581" s="141" t="e">
        <f t="shared" si="222"/>
        <v>#VALUE!</v>
      </c>
      <c r="AF581" s="259" t="e">
        <f t="shared" si="223"/>
        <v>#VALUE!</v>
      </c>
      <c r="AG581" s="274" t="e">
        <f t="shared" si="224"/>
        <v>#VALUE!</v>
      </c>
      <c r="AH581" s="275" t="e">
        <f t="shared" si="225"/>
        <v>#VALUE!</v>
      </c>
    </row>
    <row r="582" spans="1:34" x14ac:dyDescent="0.45">
      <c r="A582" s="33">
        <v>450</v>
      </c>
      <c r="B582" s="34">
        <f t="shared" si="226"/>
        <v>59962</v>
      </c>
      <c r="C582" s="258" t="e">
        <f t="shared" ref="C582:C612" si="230">C581-D582</f>
        <v>#NUM!</v>
      </c>
      <c r="D582" s="259" t="e">
        <f t="shared" ref="D582:D612" si="231">IF(D$128="I/O",0,IF(AND(D$129&gt;0,A582/12&lt;=D$129),0,-PPMT(C$126/12,A582-(D$129*12),D$126*D$128,C$125)))</f>
        <v>#NUM!</v>
      </c>
      <c r="E582" s="260" t="e">
        <f t="shared" ref="E582:E612" si="232">F582-D582</f>
        <v>#NUM!</v>
      </c>
      <c r="F582" s="261" t="e">
        <f t="shared" ref="F582:F612" si="233">IF(AND(D$129&gt;0,A582/12&lt;=D$129),C$125*(C$126/12),D$125)</f>
        <v>#NUM!</v>
      </c>
      <c r="H582" s="33">
        <v>450</v>
      </c>
      <c r="I582" s="34">
        <f t="shared" si="227"/>
        <v>59962</v>
      </c>
      <c r="J582" s="258" t="e">
        <f t="shared" ref="J582:J612" si="234">J581-K582</f>
        <v>#NUM!</v>
      </c>
      <c r="K582" s="259" t="e">
        <f t="shared" ref="K582:K612" si="235">IF(K$128="I/O",0,IF(AND(K$129&gt;0,H582/12&lt;=K$129),0,-PPMT(J$126/12,H582-(K$129*12),K$126*K$128,J$125)))</f>
        <v>#NUM!</v>
      </c>
      <c r="L582" s="269" t="e">
        <f t="shared" ref="L582:L612" si="236">M582-K582</f>
        <v>#NUM!</v>
      </c>
      <c r="M582" s="261" t="e">
        <f t="shared" ref="M582:M611" si="237">IF(AND(K$129&gt;0,H582/12&lt;=K$129),J$125*(J$126/12),K$125)</f>
        <v>#NUM!</v>
      </c>
      <c r="N582" s="9"/>
      <c r="O582" s="33">
        <v>450</v>
      </c>
      <c r="P582" s="34">
        <f t="shared" si="228"/>
        <v>59962</v>
      </c>
      <c r="Q582" s="258" t="e">
        <f t="shared" ref="Q582:Q612" si="238">Q581-R582</f>
        <v>#NUM!</v>
      </c>
      <c r="R582" s="259" t="e">
        <f t="shared" ref="R582:R612" si="239">IF(R$128="I/O",0,IF(AND(R$129&gt;0,O582/12&lt;=R$129),0,-PPMT(Q$126/12,O582-(R$129*12),R$126*R$128,Q$125)))</f>
        <v>#NUM!</v>
      </c>
      <c r="S582" s="269" t="e">
        <f t="shared" ref="S582:S612" si="240">T582-R582</f>
        <v>#NUM!</v>
      </c>
      <c r="T582" s="261" t="e">
        <f t="shared" ref="T582:T612" si="241">IF(AND(R$129&gt;0,O582/12&lt;=R$129),Q$125*(Q$126/12),R$125)</f>
        <v>#NUM!</v>
      </c>
      <c r="V582" s="33">
        <v>450</v>
      </c>
      <c r="W582" s="34">
        <v>59019</v>
      </c>
      <c r="X582" s="258" t="e">
        <f t="shared" ref="X582:X612" si="242">X581-Y582</f>
        <v>#NUM!</v>
      </c>
      <c r="Y582" s="259" t="e">
        <f t="shared" ref="Y582:Y612" si="243">IF(Y$128="I/O",0,IF(AND(Y$129&gt;0,V582/12&lt;=Y$129),0,-PPMT(X$126/12,V582-(Y$129*12),Y$126*Y$128,X$125)))</f>
        <v>#NUM!</v>
      </c>
      <c r="Z582" s="269" t="e">
        <f t="shared" ref="Z582:Z612" si="244">AA582-Y582</f>
        <v>#NUM!</v>
      </c>
      <c r="AA582" s="261" t="e">
        <f t="shared" ref="AA582:AA612" si="245">IF(AND(Y$129&gt;0,V582/12&lt;=Y$129),X$125*(X$126/12),Y$125)</f>
        <v>#NUM!</v>
      </c>
      <c r="AC582" s="33">
        <v>450</v>
      </c>
      <c r="AD582" s="34">
        <f t="shared" si="229"/>
        <v>59962</v>
      </c>
      <c r="AE582" s="141" t="e">
        <f t="shared" ref="AE582:AE612" si="246">AE581-AF582</f>
        <v>#VALUE!</v>
      </c>
      <c r="AF582" s="259" t="e">
        <f t="shared" ref="AF582:AF612" si="247">IF(AF$128="I/O",0,IF(AND(AF$129&gt;0,AC582/12&lt;=AF$129),0,-PPMT(AE$126/12,AC582-(AF$129*12),AF$126*AF$128,AE$125)))</f>
        <v>#VALUE!</v>
      </c>
      <c r="AG582" s="274" t="e">
        <f t="shared" ref="AG582:AG612" si="248">AH582-AF582</f>
        <v>#VALUE!</v>
      </c>
      <c r="AH582" s="275" t="e">
        <f t="shared" ref="AH582:AH612" si="249">IF(AND(AF$129&gt;0,AC582/12&lt;=AF$129),AE$125*(AE$126/12),AF$125)</f>
        <v>#VALUE!</v>
      </c>
    </row>
    <row r="583" spans="1:34" x14ac:dyDescent="0.45">
      <c r="A583" s="33">
        <v>451</v>
      </c>
      <c r="B583" s="34">
        <f t="shared" ref="B583:B612" si="250">EDATE(B582,1)</f>
        <v>59993</v>
      </c>
      <c r="C583" s="258" t="e">
        <f t="shared" si="230"/>
        <v>#NUM!</v>
      </c>
      <c r="D583" s="259" t="e">
        <f t="shared" si="231"/>
        <v>#NUM!</v>
      </c>
      <c r="E583" s="260" t="e">
        <f t="shared" si="232"/>
        <v>#NUM!</v>
      </c>
      <c r="F583" s="261" t="e">
        <f t="shared" si="233"/>
        <v>#NUM!</v>
      </c>
      <c r="H583" s="33">
        <v>451</v>
      </c>
      <c r="I583" s="34">
        <f t="shared" ref="I583:I612" si="251">EDATE(I582,1)</f>
        <v>59993</v>
      </c>
      <c r="J583" s="258" t="e">
        <f t="shared" si="234"/>
        <v>#NUM!</v>
      </c>
      <c r="K583" s="259" t="e">
        <f t="shared" si="235"/>
        <v>#NUM!</v>
      </c>
      <c r="L583" s="269" t="e">
        <f t="shared" si="236"/>
        <v>#NUM!</v>
      </c>
      <c r="M583" s="261" t="e">
        <f t="shared" si="237"/>
        <v>#NUM!</v>
      </c>
      <c r="N583" s="9"/>
      <c r="O583" s="33">
        <v>451</v>
      </c>
      <c r="P583" s="34">
        <f t="shared" ref="P583:P612" si="252">EDATE(P582,1)</f>
        <v>59993</v>
      </c>
      <c r="Q583" s="258" t="e">
        <f t="shared" si="238"/>
        <v>#NUM!</v>
      </c>
      <c r="R583" s="259" t="e">
        <f t="shared" si="239"/>
        <v>#NUM!</v>
      </c>
      <c r="S583" s="269" t="e">
        <f t="shared" si="240"/>
        <v>#NUM!</v>
      </c>
      <c r="T583" s="261" t="e">
        <f t="shared" si="241"/>
        <v>#NUM!</v>
      </c>
      <c r="V583" s="33">
        <v>451</v>
      </c>
      <c r="W583" s="34">
        <v>59050</v>
      </c>
      <c r="X583" s="258" t="e">
        <f t="shared" si="242"/>
        <v>#NUM!</v>
      </c>
      <c r="Y583" s="259" t="e">
        <f t="shared" si="243"/>
        <v>#NUM!</v>
      </c>
      <c r="Z583" s="269" t="e">
        <f t="shared" si="244"/>
        <v>#NUM!</v>
      </c>
      <c r="AA583" s="261" t="e">
        <f t="shared" si="245"/>
        <v>#NUM!</v>
      </c>
      <c r="AC583" s="33">
        <v>451</v>
      </c>
      <c r="AD583" s="34">
        <f t="shared" ref="AD583:AD612" si="253">EDATE(AD582,1)</f>
        <v>59993</v>
      </c>
      <c r="AE583" s="141" t="e">
        <f t="shared" si="246"/>
        <v>#VALUE!</v>
      </c>
      <c r="AF583" s="259" t="e">
        <f t="shared" si="247"/>
        <v>#VALUE!</v>
      </c>
      <c r="AG583" s="274" t="e">
        <f t="shared" si="248"/>
        <v>#VALUE!</v>
      </c>
      <c r="AH583" s="275" t="e">
        <f t="shared" si="249"/>
        <v>#VALUE!</v>
      </c>
    </row>
    <row r="584" spans="1:34" x14ac:dyDescent="0.45">
      <c r="A584" s="33">
        <v>452</v>
      </c>
      <c r="B584" s="34">
        <f t="shared" si="250"/>
        <v>60023</v>
      </c>
      <c r="C584" s="258" t="e">
        <f t="shared" si="230"/>
        <v>#NUM!</v>
      </c>
      <c r="D584" s="259" t="e">
        <f t="shared" si="231"/>
        <v>#NUM!</v>
      </c>
      <c r="E584" s="260" t="e">
        <f t="shared" si="232"/>
        <v>#NUM!</v>
      </c>
      <c r="F584" s="261" t="e">
        <f t="shared" si="233"/>
        <v>#NUM!</v>
      </c>
      <c r="H584" s="33">
        <v>452</v>
      </c>
      <c r="I584" s="34">
        <f t="shared" si="251"/>
        <v>60023</v>
      </c>
      <c r="J584" s="258" t="e">
        <f t="shared" si="234"/>
        <v>#NUM!</v>
      </c>
      <c r="K584" s="259" t="e">
        <f t="shared" si="235"/>
        <v>#NUM!</v>
      </c>
      <c r="L584" s="269" t="e">
        <f t="shared" si="236"/>
        <v>#NUM!</v>
      </c>
      <c r="M584" s="261" t="e">
        <f t="shared" si="237"/>
        <v>#NUM!</v>
      </c>
      <c r="N584" s="9"/>
      <c r="O584" s="33">
        <v>452</v>
      </c>
      <c r="P584" s="34">
        <f t="shared" si="252"/>
        <v>60023</v>
      </c>
      <c r="Q584" s="258" t="e">
        <f t="shared" si="238"/>
        <v>#NUM!</v>
      </c>
      <c r="R584" s="259" t="e">
        <f t="shared" si="239"/>
        <v>#NUM!</v>
      </c>
      <c r="S584" s="269" t="e">
        <f t="shared" si="240"/>
        <v>#NUM!</v>
      </c>
      <c r="T584" s="261" t="e">
        <f t="shared" si="241"/>
        <v>#NUM!</v>
      </c>
      <c r="V584" s="33">
        <v>452</v>
      </c>
      <c r="W584" s="34">
        <v>59080</v>
      </c>
      <c r="X584" s="258" t="e">
        <f t="shared" si="242"/>
        <v>#NUM!</v>
      </c>
      <c r="Y584" s="259" t="e">
        <f t="shared" si="243"/>
        <v>#NUM!</v>
      </c>
      <c r="Z584" s="269" t="e">
        <f t="shared" si="244"/>
        <v>#NUM!</v>
      </c>
      <c r="AA584" s="261" t="e">
        <f t="shared" si="245"/>
        <v>#NUM!</v>
      </c>
      <c r="AC584" s="33">
        <v>452</v>
      </c>
      <c r="AD584" s="34">
        <f t="shared" si="253"/>
        <v>60023</v>
      </c>
      <c r="AE584" s="141" t="e">
        <f t="shared" si="246"/>
        <v>#VALUE!</v>
      </c>
      <c r="AF584" s="259" t="e">
        <f t="shared" si="247"/>
        <v>#VALUE!</v>
      </c>
      <c r="AG584" s="274" t="e">
        <f t="shared" si="248"/>
        <v>#VALUE!</v>
      </c>
      <c r="AH584" s="275" t="e">
        <f t="shared" si="249"/>
        <v>#VALUE!</v>
      </c>
    </row>
    <row r="585" spans="1:34" x14ac:dyDescent="0.45">
      <c r="A585" s="33">
        <v>453</v>
      </c>
      <c r="B585" s="34">
        <f t="shared" si="250"/>
        <v>60054</v>
      </c>
      <c r="C585" s="258" t="e">
        <f t="shared" si="230"/>
        <v>#NUM!</v>
      </c>
      <c r="D585" s="259" t="e">
        <f t="shared" si="231"/>
        <v>#NUM!</v>
      </c>
      <c r="E585" s="260" t="e">
        <f t="shared" si="232"/>
        <v>#NUM!</v>
      </c>
      <c r="F585" s="261" t="e">
        <f t="shared" si="233"/>
        <v>#NUM!</v>
      </c>
      <c r="H585" s="33">
        <v>453</v>
      </c>
      <c r="I585" s="34">
        <f t="shared" si="251"/>
        <v>60054</v>
      </c>
      <c r="J585" s="258" t="e">
        <f t="shared" si="234"/>
        <v>#NUM!</v>
      </c>
      <c r="K585" s="259" t="e">
        <f t="shared" si="235"/>
        <v>#NUM!</v>
      </c>
      <c r="L585" s="269" t="e">
        <f t="shared" si="236"/>
        <v>#NUM!</v>
      </c>
      <c r="M585" s="261" t="e">
        <f t="shared" si="237"/>
        <v>#NUM!</v>
      </c>
      <c r="N585" s="9"/>
      <c r="O585" s="33">
        <v>453</v>
      </c>
      <c r="P585" s="34">
        <f t="shared" si="252"/>
        <v>60054</v>
      </c>
      <c r="Q585" s="258" t="e">
        <f t="shared" si="238"/>
        <v>#NUM!</v>
      </c>
      <c r="R585" s="259" t="e">
        <f t="shared" si="239"/>
        <v>#NUM!</v>
      </c>
      <c r="S585" s="269" t="e">
        <f t="shared" si="240"/>
        <v>#NUM!</v>
      </c>
      <c r="T585" s="261" t="e">
        <f t="shared" si="241"/>
        <v>#NUM!</v>
      </c>
      <c r="V585" s="33">
        <v>453</v>
      </c>
      <c r="W585" s="34">
        <v>59111</v>
      </c>
      <c r="X585" s="258" t="e">
        <f t="shared" si="242"/>
        <v>#NUM!</v>
      </c>
      <c r="Y585" s="259" t="e">
        <f t="shared" si="243"/>
        <v>#NUM!</v>
      </c>
      <c r="Z585" s="269" t="e">
        <f t="shared" si="244"/>
        <v>#NUM!</v>
      </c>
      <c r="AA585" s="261" t="e">
        <f t="shared" si="245"/>
        <v>#NUM!</v>
      </c>
      <c r="AC585" s="33">
        <v>453</v>
      </c>
      <c r="AD585" s="34">
        <f t="shared" si="253"/>
        <v>60054</v>
      </c>
      <c r="AE585" s="141" t="e">
        <f t="shared" si="246"/>
        <v>#VALUE!</v>
      </c>
      <c r="AF585" s="259" t="e">
        <f t="shared" si="247"/>
        <v>#VALUE!</v>
      </c>
      <c r="AG585" s="274" t="e">
        <f t="shared" si="248"/>
        <v>#VALUE!</v>
      </c>
      <c r="AH585" s="275" t="e">
        <f t="shared" si="249"/>
        <v>#VALUE!</v>
      </c>
    </row>
    <row r="586" spans="1:34" x14ac:dyDescent="0.45">
      <c r="A586" s="33">
        <v>454</v>
      </c>
      <c r="B586" s="34">
        <f t="shared" si="250"/>
        <v>60084</v>
      </c>
      <c r="C586" s="258" t="e">
        <f t="shared" si="230"/>
        <v>#NUM!</v>
      </c>
      <c r="D586" s="259" t="e">
        <f t="shared" si="231"/>
        <v>#NUM!</v>
      </c>
      <c r="E586" s="260" t="e">
        <f t="shared" si="232"/>
        <v>#NUM!</v>
      </c>
      <c r="F586" s="261" t="e">
        <f t="shared" si="233"/>
        <v>#NUM!</v>
      </c>
      <c r="H586" s="33">
        <v>454</v>
      </c>
      <c r="I586" s="34">
        <f t="shared" si="251"/>
        <v>60084</v>
      </c>
      <c r="J586" s="258" t="e">
        <f t="shared" si="234"/>
        <v>#NUM!</v>
      </c>
      <c r="K586" s="259" t="e">
        <f t="shared" si="235"/>
        <v>#NUM!</v>
      </c>
      <c r="L586" s="269" t="e">
        <f t="shared" si="236"/>
        <v>#NUM!</v>
      </c>
      <c r="M586" s="261" t="e">
        <f t="shared" si="237"/>
        <v>#NUM!</v>
      </c>
      <c r="N586" s="9"/>
      <c r="O586" s="33">
        <v>454</v>
      </c>
      <c r="P586" s="34">
        <f t="shared" si="252"/>
        <v>60084</v>
      </c>
      <c r="Q586" s="258" t="e">
        <f t="shared" si="238"/>
        <v>#NUM!</v>
      </c>
      <c r="R586" s="259" t="e">
        <f t="shared" si="239"/>
        <v>#NUM!</v>
      </c>
      <c r="S586" s="269" t="e">
        <f t="shared" si="240"/>
        <v>#NUM!</v>
      </c>
      <c r="T586" s="261" t="e">
        <f t="shared" si="241"/>
        <v>#NUM!</v>
      </c>
      <c r="V586" s="33">
        <v>454</v>
      </c>
      <c r="W586" s="34">
        <v>59141</v>
      </c>
      <c r="X586" s="258" t="e">
        <f t="shared" si="242"/>
        <v>#NUM!</v>
      </c>
      <c r="Y586" s="259" t="e">
        <f t="shared" si="243"/>
        <v>#NUM!</v>
      </c>
      <c r="Z586" s="269" t="e">
        <f t="shared" si="244"/>
        <v>#NUM!</v>
      </c>
      <c r="AA586" s="261" t="e">
        <f t="shared" si="245"/>
        <v>#NUM!</v>
      </c>
      <c r="AC586" s="33">
        <v>454</v>
      </c>
      <c r="AD586" s="34">
        <f t="shared" si="253"/>
        <v>60084</v>
      </c>
      <c r="AE586" s="141" t="e">
        <f t="shared" si="246"/>
        <v>#VALUE!</v>
      </c>
      <c r="AF586" s="259" t="e">
        <f t="shared" si="247"/>
        <v>#VALUE!</v>
      </c>
      <c r="AG586" s="274" t="e">
        <f t="shared" si="248"/>
        <v>#VALUE!</v>
      </c>
      <c r="AH586" s="275" t="e">
        <f t="shared" si="249"/>
        <v>#VALUE!</v>
      </c>
    </row>
    <row r="587" spans="1:34" x14ac:dyDescent="0.45">
      <c r="A587" s="33">
        <v>455</v>
      </c>
      <c r="B587" s="34">
        <f t="shared" si="250"/>
        <v>60115</v>
      </c>
      <c r="C587" s="258" t="e">
        <f t="shared" si="230"/>
        <v>#NUM!</v>
      </c>
      <c r="D587" s="259" t="e">
        <f t="shared" si="231"/>
        <v>#NUM!</v>
      </c>
      <c r="E587" s="260" t="e">
        <f t="shared" si="232"/>
        <v>#NUM!</v>
      </c>
      <c r="F587" s="261" t="e">
        <f t="shared" si="233"/>
        <v>#NUM!</v>
      </c>
      <c r="H587" s="33">
        <v>455</v>
      </c>
      <c r="I587" s="34">
        <f t="shared" si="251"/>
        <v>60115</v>
      </c>
      <c r="J587" s="258" t="e">
        <f t="shared" si="234"/>
        <v>#NUM!</v>
      </c>
      <c r="K587" s="259" t="e">
        <f t="shared" si="235"/>
        <v>#NUM!</v>
      </c>
      <c r="L587" s="269" t="e">
        <f t="shared" si="236"/>
        <v>#NUM!</v>
      </c>
      <c r="M587" s="261" t="e">
        <f t="shared" si="237"/>
        <v>#NUM!</v>
      </c>
      <c r="N587" s="9"/>
      <c r="O587" s="33">
        <v>455</v>
      </c>
      <c r="P587" s="34">
        <f t="shared" si="252"/>
        <v>60115</v>
      </c>
      <c r="Q587" s="258" t="e">
        <f t="shared" si="238"/>
        <v>#NUM!</v>
      </c>
      <c r="R587" s="259" t="e">
        <f t="shared" si="239"/>
        <v>#NUM!</v>
      </c>
      <c r="S587" s="269" t="e">
        <f t="shared" si="240"/>
        <v>#NUM!</v>
      </c>
      <c r="T587" s="261" t="e">
        <f t="shared" si="241"/>
        <v>#NUM!</v>
      </c>
      <c r="V587" s="33">
        <v>455</v>
      </c>
      <c r="W587" s="34">
        <v>59172</v>
      </c>
      <c r="X587" s="258" t="e">
        <f t="shared" si="242"/>
        <v>#NUM!</v>
      </c>
      <c r="Y587" s="259" t="e">
        <f t="shared" si="243"/>
        <v>#NUM!</v>
      </c>
      <c r="Z587" s="269" t="e">
        <f t="shared" si="244"/>
        <v>#NUM!</v>
      </c>
      <c r="AA587" s="261" t="e">
        <f t="shared" si="245"/>
        <v>#NUM!</v>
      </c>
      <c r="AC587" s="33">
        <v>455</v>
      </c>
      <c r="AD587" s="34">
        <f t="shared" si="253"/>
        <v>60115</v>
      </c>
      <c r="AE587" s="141" t="e">
        <f t="shared" si="246"/>
        <v>#VALUE!</v>
      </c>
      <c r="AF587" s="259" t="e">
        <f t="shared" si="247"/>
        <v>#VALUE!</v>
      </c>
      <c r="AG587" s="274" t="e">
        <f t="shared" si="248"/>
        <v>#VALUE!</v>
      </c>
      <c r="AH587" s="275" t="e">
        <f t="shared" si="249"/>
        <v>#VALUE!</v>
      </c>
    </row>
    <row r="588" spans="1:34" ht="14.65" thickBot="1" x14ac:dyDescent="0.5">
      <c r="A588" s="40">
        <v>456</v>
      </c>
      <c r="B588" s="267">
        <f t="shared" si="250"/>
        <v>60146</v>
      </c>
      <c r="C588" s="262" t="e">
        <f t="shared" si="230"/>
        <v>#NUM!</v>
      </c>
      <c r="D588" s="263" t="e">
        <f t="shared" si="231"/>
        <v>#NUM!</v>
      </c>
      <c r="E588" s="264" t="e">
        <f t="shared" si="232"/>
        <v>#NUM!</v>
      </c>
      <c r="F588" s="265" t="e">
        <f t="shared" si="233"/>
        <v>#NUM!</v>
      </c>
      <c r="H588" s="40">
        <v>456</v>
      </c>
      <c r="I588" s="41">
        <f t="shared" si="251"/>
        <v>60146</v>
      </c>
      <c r="J588" s="262" t="e">
        <f t="shared" si="234"/>
        <v>#NUM!</v>
      </c>
      <c r="K588" s="263" t="e">
        <f t="shared" si="235"/>
        <v>#NUM!</v>
      </c>
      <c r="L588" s="270" t="e">
        <f t="shared" si="236"/>
        <v>#NUM!</v>
      </c>
      <c r="M588" s="265" t="e">
        <f t="shared" si="237"/>
        <v>#NUM!</v>
      </c>
      <c r="N588" s="9"/>
      <c r="O588" s="40">
        <v>456</v>
      </c>
      <c r="P588" s="41">
        <f t="shared" si="252"/>
        <v>60146</v>
      </c>
      <c r="Q588" s="262" t="e">
        <f t="shared" si="238"/>
        <v>#NUM!</v>
      </c>
      <c r="R588" s="263" t="e">
        <f t="shared" si="239"/>
        <v>#NUM!</v>
      </c>
      <c r="S588" s="270" t="e">
        <f t="shared" si="240"/>
        <v>#NUM!</v>
      </c>
      <c r="T588" s="265" t="e">
        <f t="shared" si="241"/>
        <v>#NUM!</v>
      </c>
      <c r="V588" s="40">
        <v>456</v>
      </c>
      <c r="W588" s="41">
        <v>59203</v>
      </c>
      <c r="X588" s="262" t="e">
        <f t="shared" si="242"/>
        <v>#NUM!</v>
      </c>
      <c r="Y588" s="263" t="e">
        <f t="shared" si="243"/>
        <v>#NUM!</v>
      </c>
      <c r="Z588" s="270" t="e">
        <f t="shared" si="244"/>
        <v>#NUM!</v>
      </c>
      <c r="AA588" s="265" t="e">
        <f t="shared" si="245"/>
        <v>#NUM!</v>
      </c>
      <c r="AC588" s="40">
        <v>456</v>
      </c>
      <c r="AD588" s="41">
        <f t="shared" si="253"/>
        <v>60146</v>
      </c>
      <c r="AE588" s="145" t="e">
        <f t="shared" si="246"/>
        <v>#VALUE!</v>
      </c>
      <c r="AF588" s="263" t="e">
        <f t="shared" si="247"/>
        <v>#VALUE!</v>
      </c>
      <c r="AG588" s="276" t="e">
        <f t="shared" si="248"/>
        <v>#VALUE!</v>
      </c>
      <c r="AH588" s="277" t="e">
        <f t="shared" si="249"/>
        <v>#VALUE!</v>
      </c>
    </row>
    <row r="589" spans="1:34" x14ac:dyDescent="0.45">
      <c r="A589" s="26">
        <v>457</v>
      </c>
      <c r="B589" s="52">
        <f t="shared" si="250"/>
        <v>60176</v>
      </c>
      <c r="C589" s="254" t="e">
        <f t="shared" si="230"/>
        <v>#NUM!</v>
      </c>
      <c r="D589" s="255" t="e">
        <f t="shared" si="231"/>
        <v>#NUM!</v>
      </c>
      <c r="E589" s="256" t="e">
        <f t="shared" si="232"/>
        <v>#NUM!</v>
      </c>
      <c r="F589" s="257" t="e">
        <f t="shared" si="233"/>
        <v>#NUM!</v>
      </c>
      <c r="H589" s="26">
        <v>457</v>
      </c>
      <c r="I589" s="27">
        <f t="shared" si="251"/>
        <v>60176</v>
      </c>
      <c r="J589" s="254" t="e">
        <f t="shared" si="234"/>
        <v>#NUM!</v>
      </c>
      <c r="K589" s="255" t="e">
        <f t="shared" si="235"/>
        <v>#NUM!</v>
      </c>
      <c r="L589" s="268" t="e">
        <f t="shared" si="236"/>
        <v>#NUM!</v>
      </c>
      <c r="M589" s="257" t="e">
        <f t="shared" si="237"/>
        <v>#NUM!</v>
      </c>
      <c r="N589" s="9"/>
      <c r="O589" s="26">
        <v>457</v>
      </c>
      <c r="P589" s="27">
        <f t="shared" si="252"/>
        <v>60176</v>
      </c>
      <c r="Q589" s="254" t="e">
        <f t="shared" si="238"/>
        <v>#NUM!</v>
      </c>
      <c r="R589" s="255" t="e">
        <f t="shared" si="239"/>
        <v>#NUM!</v>
      </c>
      <c r="S589" s="268" t="e">
        <f t="shared" si="240"/>
        <v>#NUM!</v>
      </c>
      <c r="T589" s="257" t="e">
        <f t="shared" si="241"/>
        <v>#NUM!</v>
      </c>
      <c r="V589" s="26">
        <v>457</v>
      </c>
      <c r="W589" s="27">
        <v>59231</v>
      </c>
      <c r="X589" s="254" t="e">
        <f t="shared" si="242"/>
        <v>#NUM!</v>
      </c>
      <c r="Y589" s="255" t="e">
        <f t="shared" si="243"/>
        <v>#NUM!</v>
      </c>
      <c r="Z589" s="268" t="e">
        <f t="shared" si="244"/>
        <v>#NUM!</v>
      </c>
      <c r="AA589" s="257" t="e">
        <f t="shared" si="245"/>
        <v>#NUM!</v>
      </c>
      <c r="AC589" s="26">
        <v>457</v>
      </c>
      <c r="AD589" s="27">
        <f t="shared" si="253"/>
        <v>60176</v>
      </c>
      <c r="AE589" s="137" t="e">
        <f t="shared" si="246"/>
        <v>#VALUE!</v>
      </c>
      <c r="AF589" s="255" t="e">
        <f t="shared" si="247"/>
        <v>#VALUE!</v>
      </c>
      <c r="AG589" s="272" t="e">
        <f t="shared" si="248"/>
        <v>#VALUE!</v>
      </c>
      <c r="AH589" s="273" t="e">
        <f t="shared" si="249"/>
        <v>#VALUE!</v>
      </c>
    </row>
    <row r="590" spans="1:34" x14ac:dyDescent="0.45">
      <c r="A590" s="33">
        <v>458</v>
      </c>
      <c r="B590" s="34">
        <f t="shared" si="250"/>
        <v>60207</v>
      </c>
      <c r="C590" s="258" t="e">
        <f t="shared" si="230"/>
        <v>#NUM!</v>
      </c>
      <c r="D590" s="259" t="e">
        <f t="shared" si="231"/>
        <v>#NUM!</v>
      </c>
      <c r="E590" s="260" t="e">
        <f t="shared" si="232"/>
        <v>#NUM!</v>
      </c>
      <c r="F590" s="261" t="e">
        <f t="shared" si="233"/>
        <v>#NUM!</v>
      </c>
      <c r="H590" s="33">
        <v>458</v>
      </c>
      <c r="I590" s="34">
        <f t="shared" si="251"/>
        <v>60207</v>
      </c>
      <c r="J590" s="258" t="e">
        <f t="shared" si="234"/>
        <v>#NUM!</v>
      </c>
      <c r="K590" s="259" t="e">
        <f t="shared" si="235"/>
        <v>#NUM!</v>
      </c>
      <c r="L590" s="269" t="e">
        <f t="shared" si="236"/>
        <v>#NUM!</v>
      </c>
      <c r="M590" s="261" t="e">
        <f t="shared" si="237"/>
        <v>#NUM!</v>
      </c>
      <c r="N590" s="9"/>
      <c r="O590" s="33">
        <v>458</v>
      </c>
      <c r="P590" s="34">
        <f t="shared" si="252"/>
        <v>60207</v>
      </c>
      <c r="Q590" s="258" t="e">
        <f t="shared" si="238"/>
        <v>#NUM!</v>
      </c>
      <c r="R590" s="259" t="e">
        <f t="shared" si="239"/>
        <v>#NUM!</v>
      </c>
      <c r="S590" s="269" t="e">
        <f t="shared" si="240"/>
        <v>#NUM!</v>
      </c>
      <c r="T590" s="261" t="e">
        <f t="shared" si="241"/>
        <v>#NUM!</v>
      </c>
      <c r="V590" s="33">
        <v>458</v>
      </c>
      <c r="W590" s="34">
        <v>59262</v>
      </c>
      <c r="X590" s="258" t="e">
        <f t="shared" si="242"/>
        <v>#NUM!</v>
      </c>
      <c r="Y590" s="259" t="e">
        <f t="shared" si="243"/>
        <v>#NUM!</v>
      </c>
      <c r="Z590" s="269" t="e">
        <f t="shared" si="244"/>
        <v>#NUM!</v>
      </c>
      <c r="AA590" s="261" t="e">
        <f t="shared" si="245"/>
        <v>#NUM!</v>
      </c>
      <c r="AC590" s="33">
        <v>458</v>
      </c>
      <c r="AD590" s="34">
        <f t="shared" si="253"/>
        <v>60207</v>
      </c>
      <c r="AE590" s="141" t="e">
        <f t="shared" si="246"/>
        <v>#VALUE!</v>
      </c>
      <c r="AF590" s="259" t="e">
        <f t="shared" si="247"/>
        <v>#VALUE!</v>
      </c>
      <c r="AG590" s="274" t="e">
        <f t="shared" si="248"/>
        <v>#VALUE!</v>
      </c>
      <c r="AH590" s="275" t="e">
        <f t="shared" si="249"/>
        <v>#VALUE!</v>
      </c>
    </row>
    <row r="591" spans="1:34" x14ac:dyDescent="0.45">
      <c r="A591" s="33">
        <v>459</v>
      </c>
      <c r="B591" s="34">
        <f t="shared" si="250"/>
        <v>60237</v>
      </c>
      <c r="C591" s="258" t="e">
        <f t="shared" si="230"/>
        <v>#NUM!</v>
      </c>
      <c r="D591" s="259" t="e">
        <f t="shared" si="231"/>
        <v>#NUM!</v>
      </c>
      <c r="E591" s="260" t="e">
        <f t="shared" si="232"/>
        <v>#NUM!</v>
      </c>
      <c r="F591" s="261" t="e">
        <f t="shared" si="233"/>
        <v>#NUM!</v>
      </c>
      <c r="H591" s="33">
        <v>459</v>
      </c>
      <c r="I591" s="34">
        <f t="shared" si="251"/>
        <v>60237</v>
      </c>
      <c r="J591" s="258" t="e">
        <f t="shared" si="234"/>
        <v>#NUM!</v>
      </c>
      <c r="K591" s="259" t="e">
        <f t="shared" si="235"/>
        <v>#NUM!</v>
      </c>
      <c r="L591" s="269" t="e">
        <f t="shared" si="236"/>
        <v>#NUM!</v>
      </c>
      <c r="M591" s="261" t="e">
        <f t="shared" si="237"/>
        <v>#NUM!</v>
      </c>
      <c r="N591" s="9"/>
      <c r="O591" s="33">
        <v>459</v>
      </c>
      <c r="P591" s="34">
        <f t="shared" si="252"/>
        <v>60237</v>
      </c>
      <c r="Q591" s="258" t="e">
        <f t="shared" si="238"/>
        <v>#NUM!</v>
      </c>
      <c r="R591" s="259" t="e">
        <f t="shared" si="239"/>
        <v>#NUM!</v>
      </c>
      <c r="S591" s="269" t="e">
        <f t="shared" si="240"/>
        <v>#NUM!</v>
      </c>
      <c r="T591" s="261" t="e">
        <f t="shared" si="241"/>
        <v>#NUM!</v>
      </c>
      <c r="V591" s="33">
        <v>459</v>
      </c>
      <c r="W591" s="34">
        <v>59292</v>
      </c>
      <c r="X591" s="258" t="e">
        <f t="shared" si="242"/>
        <v>#NUM!</v>
      </c>
      <c r="Y591" s="259" t="e">
        <f t="shared" si="243"/>
        <v>#NUM!</v>
      </c>
      <c r="Z591" s="269" t="e">
        <f t="shared" si="244"/>
        <v>#NUM!</v>
      </c>
      <c r="AA591" s="261" t="e">
        <f t="shared" si="245"/>
        <v>#NUM!</v>
      </c>
      <c r="AC591" s="33">
        <v>459</v>
      </c>
      <c r="AD591" s="34">
        <f t="shared" si="253"/>
        <v>60237</v>
      </c>
      <c r="AE591" s="141" t="e">
        <f t="shared" si="246"/>
        <v>#VALUE!</v>
      </c>
      <c r="AF591" s="259" t="e">
        <f t="shared" si="247"/>
        <v>#VALUE!</v>
      </c>
      <c r="AG591" s="274" t="e">
        <f t="shared" si="248"/>
        <v>#VALUE!</v>
      </c>
      <c r="AH591" s="275" t="e">
        <f t="shared" si="249"/>
        <v>#VALUE!</v>
      </c>
    </row>
    <row r="592" spans="1:34" x14ac:dyDescent="0.45">
      <c r="A592" s="33">
        <v>460</v>
      </c>
      <c r="B592" s="34">
        <f t="shared" si="250"/>
        <v>60268</v>
      </c>
      <c r="C592" s="258" t="e">
        <f t="shared" si="230"/>
        <v>#NUM!</v>
      </c>
      <c r="D592" s="259" t="e">
        <f t="shared" si="231"/>
        <v>#NUM!</v>
      </c>
      <c r="E592" s="260" t="e">
        <f t="shared" si="232"/>
        <v>#NUM!</v>
      </c>
      <c r="F592" s="261" t="e">
        <f t="shared" si="233"/>
        <v>#NUM!</v>
      </c>
      <c r="H592" s="33">
        <v>460</v>
      </c>
      <c r="I592" s="34">
        <f t="shared" si="251"/>
        <v>60268</v>
      </c>
      <c r="J592" s="258" t="e">
        <f t="shared" si="234"/>
        <v>#NUM!</v>
      </c>
      <c r="K592" s="259" t="e">
        <f t="shared" si="235"/>
        <v>#NUM!</v>
      </c>
      <c r="L592" s="269" t="e">
        <f t="shared" si="236"/>
        <v>#NUM!</v>
      </c>
      <c r="M592" s="261" t="e">
        <f t="shared" si="237"/>
        <v>#NUM!</v>
      </c>
      <c r="N592" s="9"/>
      <c r="O592" s="33">
        <v>460</v>
      </c>
      <c r="P592" s="34">
        <f t="shared" si="252"/>
        <v>60268</v>
      </c>
      <c r="Q592" s="258" t="e">
        <f t="shared" si="238"/>
        <v>#NUM!</v>
      </c>
      <c r="R592" s="259" t="e">
        <f t="shared" si="239"/>
        <v>#NUM!</v>
      </c>
      <c r="S592" s="269" t="e">
        <f t="shared" si="240"/>
        <v>#NUM!</v>
      </c>
      <c r="T592" s="261" t="e">
        <f t="shared" si="241"/>
        <v>#NUM!</v>
      </c>
      <c r="V592" s="33">
        <v>460</v>
      </c>
      <c r="W592" s="34">
        <v>59323</v>
      </c>
      <c r="X592" s="258" t="e">
        <f t="shared" si="242"/>
        <v>#NUM!</v>
      </c>
      <c r="Y592" s="259" t="e">
        <f t="shared" si="243"/>
        <v>#NUM!</v>
      </c>
      <c r="Z592" s="269" t="e">
        <f t="shared" si="244"/>
        <v>#NUM!</v>
      </c>
      <c r="AA592" s="261" t="e">
        <f t="shared" si="245"/>
        <v>#NUM!</v>
      </c>
      <c r="AC592" s="33">
        <v>460</v>
      </c>
      <c r="AD592" s="34">
        <f t="shared" si="253"/>
        <v>60268</v>
      </c>
      <c r="AE592" s="141" t="e">
        <f t="shared" si="246"/>
        <v>#VALUE!</v>
      </c>
      <c r="AF592" s="259" t="e">
        <f t="shared" si="247"/>
        <v>#VALUE!</v>
      </c>
      <c r="AG592" s="274" t="e">
        <f t="shared" si="248"/>
        <v>#VALUE!</v>
      </c>
      <c r="AH592" s="275" t="e">
        <f t="shared" si="249"/>
        <v>#VALUE!</v>
      </c>
    </row>
    <row r="593" spans="1:34" x14ac:dyDescent="0.45">
      <c r="A593" s="33">
        <v>461</v>
      </c>
      <c r="B593" s="34">
        <f t="shared" si="250"/>
        <v>60299</v>
      </c>
      <c r="C593" s="258" t="e">
        <f t="shared" si="230"/>
        <v>#NUM!</v>
      </c>
      <c r="D593" s="259" t="e">
        <f t="shared" si="231"/>
        <v>#NUM!</v>
      </c>
      <c r="E593" s="260" t="e">
        <f t="shared" si="232"/>
        <v>#NUM!</v>
      </c>
      <c r="F593" s="261" t="e">
        <f t="shared" si="233"/>
        <v>#NUM!</v>
      </c>
      <c r="H593" s="33">
        <v>461</v>
      </c>
      <c r="I593" s="34">
        <f t="shared" si="251"/>
        <v>60299</v>
      </c>
      <c r="J593" s="258" t="e">
        <f t="shared" si="234"/>
        <v>#NUM!</v>
      </c>
      <c r="K593" s="259" t="e">
        <f t="shared" si="235"/>
        <v>#NUM!</v>
      </c>
      <c r="L593" s="269" t="e">
        <f t="shared" si="236"/>
        <v>#NUM!</v>
      </c>
      <c r="M593" s="261" t="e">
        <f t="shared" si="237"/>
        <v>#NUM!</v>
      </c>
      <c r="N593" s="9"/>
      <c r="O593" s="33">
        <v>461</v>
      </c>
      <c r="P593" s="34">
        <f t="shared" si="252"/>
        <v>60299</v>
      </c>
      <c r="Q593" s="258" t="e">
        <f t="shared" si="238"/>
        <v>#NUM!</v>
      </c>
      <c r="R593" s="259" t="e">
        <f t="shared" si="239"/>
        <v>#NUM!</v>
      </c>
      <c r="S593" s="269" t="e">
        <f t="shared" si="240"/>
        <v>#NUM!</v>
      </c>
      <c r="T593" s="261" t="e">
        <f t="shared" si="241"/>
        <v>#NUM!</v>
      </c>
      <c r="V593" s="33">
        <v>461</v>
      </c>
      <c r="W593" s="34">
        <v>59353</v>
      </c>
      <c r="X593" s="258" t="e">
        <f t="shared" si="242"/>
        <v>#NUM!</v>
      </c>
      <c r="Y593" s="259" t="e">
        <f t="shared" si="243"/>
        <v>#NUM!</v>
      </c>
      <c r="Z593" s="269" t="e">
        <f t="shared" si="244"/>
        <v>#NUM!</v>
      </c>
      <c r="AA593" s="261" t="e">
        <f t="shared" si="245"/>
        <v>#NUM!</v>
      </c>
      <c r="AC593" s="33">
        <v>461</v>
      </c>
      <c r="AD593" s="34">
        <f t="shared" si="253"/>
        <v>60299</v>
      </c>
      <c r="AE593" s="141" t="e">
        <f t="shared" si="246"/>
        <v>#VALUE!</v>
      </c>
      <c r="AF593" s="259" t="e">
        <f t="shared" si="247"/>
        <v>#VALUE!</v>
      </c>
      <c r="AG593" s="274" t="e">
        <f t="shared" si="248"/>
        <v>#VALUE!</v>
      </c>
      <c r="AH593" s="275" t="e">
        <f t="shared" si="249"/>
        <v>#VALUE!</v>
      </c>
    </row>
    <row r="594" spans="1:34" x14ac:dyDescent="0.45">
      <c r="A594" s="33">
        <v>462</v>
      </c>
      <c r="B594" s="34">
        <f t="shared" si="250"/>
        <v>60327</v>
      </c>
      <c r="C594" s="258" t="e">
        <f t="shared" si="230"/>
        <v>#NUM!</v>
      </c>
      <c r="D594" s="259" t="e">
        <f t="shared" si="231"/>
        <v>#NUM!</v>
      </c>
      <c r="E594" s="260" t="e">
        <f t="shared" si="232"/>
        <v>#NUM!</v>
      </c>
      <c r="F594" s="261" t="e">
        <f t="shared" si="233"/>
        <v>#NUM!</v>
      </c>
      <c r="H594" s="33">
        <v>462</v>
      </c>
      <c r="I594" s="34">
        <f t="shared" si="251"/>
        <v>60327</v>
      </c>
      <c r="J594" s="258" t="e">
        <f t="shared" si="234"/>
        <v>#NUM!</v>
      </c>
      <c r="K594" s="259" t="e">
        <f t="shared" si="235"/>
        <v>#NUM!</v>
      </c>
      <c r="L594" s="269" t="e">
        <f t="shared" si="236"/>
        <v>#NUM!</v>
      </c>
      <c r="M594" s="261" t="e">
        <f t="shared" si="237"/>
        <v>#NUM!</v>
      </c>
      <c r="N594" s="9"/>
      <c r="O594" s="33">
        <v>462</v>
      </c>
      <c r="P594" s="34">
        <f t="shared" si="252"/>
        <v>60327</v>
      </c>
      <c r="Q594" s="258" t="e">
        <f t="shared" si="238"/>
        <v>#NUM!</v>
      </c>
      <c r="R594" s="259" t="e">
        <f t="shared" si="239"/>
        <v>#NUM!</v>
      </c>
      <c r="S594" s="269" t="e">
        <f t="shared" si="240"/>
        <v>#NUM!</v>
      </c>
      <c r="T594" s="261" t="e">
        <f t="shared" si="241"/>
        <v>#NUM!</v>
      </c>
      <c r="V594" s="33">
        <v>462</v>
      </c>
      <c r="W594" s="34">
        <v>59384</v>
      </c>
      <c r="X594" s="258" t="e">
        <f t="shared" si="242"/>
        <v>#NUM!</v>
      </c>
      <c r="Y594" s="259" t="e">
        <f t="shared" si="243"/>
        <v>#NUM!</v>
      </c>
      <c r="Z594" s="269" t="e">
        <f t="shared" si="244"/>
        <v>#NUM!</v>
      </c>
      <c r="AA594" s="261" t="e">
        <f t="shared" si="245"/>
        <v>#NUM!</v>
      </c>
      <c r="AC594" s="33">
        <v>462</v>
      </c>
      <c r="AD594" s="34">
        <f t="shared" si="253"/>
        <v>60327</v>
      </c>
      <c r="AE594" s="141" t="e">
        <f t="shared" si="246"/>
        <v>#VALUE!</v>
      </c>
      <c r="AF594" s="259" t="e">
        <f t="shared" si="247"/>
        <v>#VALUE!</v>
      </c>
      <c r="AG594" s="274" t="e">
        <f t="shared" si="248"/>
        <v>#VALUE!</v>
      </c>
      <c r="AH594" s="275" t="e">
        <f t="shared" si="249"/>
        <v>#VALUE!</v>
      </c>
    </row>
    <row r="595" spans="1:34" x14ac:dyDescent="0.45">
      <c r="A595" s="33">
        <v>463</v>
      </c>
      <c r="B595" s="34">
        <f t="shared" si="250"/>
        <v>60358</v>
      </c>
      <c r="C595" s="258" t="e">
        <f t="shared" si="230"/>
        <v>#NUM!</v>
      </c>
      <c r="D595" s="259" t="e">
        <f t="shared" si="231"/>
        <v>#NUM!</v>
      </c>
      <c r="E595" s="260" t="e">
        <f t="shared" si="232"/>
        <v>#NUM!</v>
      </c>
      <c r="F595" s="261" t="e">
        <f t="shared" si="233"/>
        <v>#NUM!</v>
      </c>
      <c r="H595" s="33">
        <v>463</v>
      </c>
      <c r="I595" s="34">
        <f t="shared" si="251"/>
        <v>60358</v>
      </c>
      <c r="J595" s="258" t="e">
        <f t="shared" si="234"/>
        <v>#NUM!</v>
      </c>
      <c r="K595" s="259" t="e">
        <f t="shared" si="235"/>
        <v>#NUM!</v>
      </c>
      <c r="L595" s="269" t="e">
        <f t="shared" si="236"/>
        <v>#NUM!</v>
      </c>
      <c r="M595" s="261" t="e">
        <f t="shared" si="237"/>
        <v>#NUM!</v>
      </c>
      <c r="N595" s="9"/>
      <c r="O595" s="33">
        <v>463</v>
      </c>
      <c r="P595" s="34">
        <f t="shared" si="252"/>
        <v>60358</v>
      </c>
      <c r="Q595" s="258" t="e">
        <f t="shared" si="238"/>
        <v>#NUM!</v>
      </c>
      <c r="R595" s="259" t="e">
        <f t="shared" si="239"/>
        <v>#NUM!</v>
      </c>
      <c r="S595" s="269" t="e">
        <f t="shared" si="240"/>
        <v>#NUM!</v>
      </c>
      <c r="T595" s="261" t="e">
        <f t="shared" si="241"/>
        <v>#NUM!</v>
      </c>
      <c r="V595" s="33">
        <v>463</v>
      </c>
      <c r="W595" s="34">
        <v>59415</v>
      </c>
      <c r="X595" s="258" t="e">
        <f t="shared" si="242"/>
        <v>#NUM!</v>
      </c>
      <c r="Y595" s="259" t="e">
        <f t="shared" si="243"/>
        <v>#NUM!</v>
      </c>
      <c r="Z595" s="269" t="e">
        <f t="shared" si="244"/>
        <v>#NUM!</v>
      </c>
      <c r="AA595" s="261" t="e">
        <f t="shared" si="245"/>
        <v>#NUM!</v>
      </c>
      <c r="AC595" s="33">
        <v>463</v>
      </c>
      <c r="AD595" s="34">
        <f t="shared" si="253"/>
        <v>60358</v>
      </c>
      <c r="AE595" s="141" t="e">
        <f t="shared" si="246"/>
        <v>#VALUE!</v>
      </c>
      <c r="AF595" s="259" t="e">
        <f t="shared" si="247"/>
        <v>#VALUE!</v>
      </c>
      <c r="AG595" s="274" t="e">
        <f t="shared" si="248"/>
        <v>#VALUE!</v>
      </c>
      <c r="AH595" s="275" t="e">
        <f t="shared" si="249"/>
        <v>#VALUE!</v>
      </c>
    </row>
    <row r="596" spans="1:34" x14ac:dyDescent="0.45">
      <c r="A596" s="33">
        <v>464</v>
      </c>
      <c r="B596" s="34">
        <f t="shared" si="250"/>
        <v>60388</v>
      </c>
      <c r="C596" s="258" t="e">
        <f t="shared" si="230"/>
        <v>#NUM!</v>
      </c>
      <c r="D596" s="259" t="e">
        <f t="shared" si="231"/>
        <v>#NUM!</v>
      </c>
      <c r="E596" s="260" t="e">
        <f t="shared" si="232"/>
        <v>#NUM!</v>
      </c>
      <c r="F596" s="261" t="e">
        <f t="shared" si="233"/>
        <v>#NUM!</v>
      </c>
      <c r="H596" s="33">
        <v>464</v>
      </c>
      <c r="I596" s="34">
        <f t="shared" si="251"/>
        <v>60388</v>
      </c>
      <c r="J596" s="258" t="e">
        <f t="shared" si="234"/>
        <v>#NUM!</v>
      </c>
      <c r="K596" s="259" t="e">
        <f t="shared" si="235"/>
        <v>#NUM!</v>
      </c>
      <c r="L596" s="269" t="e">
        <f t="shared" si="236"/>
        <v>#NUM!</v>
      </c>
      <c r="M596" s="261" t="e">
        <f t="shared" si="237"/>
        <v>#NUM!</v>
      </c>
      <c r="N596" s="9"/>
      <c r="O596" s="33">
        <v>464</v>
      </c>
      <c r="P596" s="34">
        <f t="shared" si="252"/>
        <v>60388</v>
      </c>
      <c r="Q596" s="258" t="e">
        <f t="shared" si="238"/>
        <v>#NUM!</v>
      </c>
      <c r="R596" s="259" t="e">
        <f t="shared" si="239"/>
        <v>#NUM!</v>
      </c>
      <c r="S596" s="269" t="e">
        <f t="shared" si="240"/>
        <v>#NUM!</v>
      </c>
      <c r="T596" s="261" t="e">
        <f t="shared" si="241"/>
        <v>#NUM!</v>
      </c>
      <c r="V596" s="33">
        <v>464</v>
      </c>
      <c r="W596" s="34">
        <v>59445</v>
      </c>
      <c r="X596" s="258" t="e">
        <f t="shared" si="242"/>
        <v>#NUM!</v>
      </c>
      <c r="Y596" s="259" t="e">
        <f t="shared" si="243"/>
        <v>#NUM!</v>
      </c>
      <c r="Z596" s="269" t="e">
        <f t="shared" si="244"/>
        <v>#NUM!</v>
      </c>
      <c r="AA596" s="261" t="e">
        <f t="shared" si="245"/>
        <v>#NUM!</v>
      </c>
      <c r="AC596" s="33">
        <v>464</v>
      </c>
      <c r="AD596" s="34">
        <f t="shared" si="253"/>
        <v>60388</v>
      </c>
      <c r="AE596" s="141" t="e">
        <f t="shared" si="246"/>
        <v>#VALUE!</v>
      </c>
      <c r="AF596" s="259" t="e">
        <f t="shared" si="247"/>
        <v>#VALUE!</v>
      </c>
      <c r="AG596" s="274" t="e">
        <f t="shared" si="248"/>
        <v>#VALUE!</v>
      </c>
      <c r="AH596" s="275" t="e">
        <f t="shared" si="249"/>
        <v>#VALUE!</v>
      </c>
    </row>
    <row r="597" spans="1:34" x14ac:dyDescent="0.45">
      <c r="A597" s="33">
        <v>465</v>
      </c>
      <c r="B597" s="34">
        <f t="shared" si="250"/>
        <v>60419</v>
      </c>
      <c r="C597" s="258" t="e">
        <f t="shared" si="230"/>
        <v>#NUM!</v>
      </c>
      <c r="D597" s="259" t="e">
        <f t="shared" si="231"/>
        <v>#NUM!</v>
      </c>
      <c r="E597" s="260" t="e">
        <f t="shared" si="232"/>
        <v>#NUM!</v>
      </c>
      <c r="F597" s="261" t="e">
        <f t="shared" si="233"/>
        <v>#NUM!</v>
      </c>
      <c r="H597" s="33">
        <v>465</v>
      </c>
      <c r="I597" s="34">
        <f t="shared" si="251"/>
        <v>60419</v>
      </c>
      <c r="J597" s="258" t="e">
        <f t="shared" si="234"/>
        <v>#NUM!</v>
      </c>
      <c r="K597" s="259" t="e">
        <f t="shared" si="235"/>
        <v>#NUM!</v>
      </c>
      <c r="L597" s="269" t="e">
        <f t="shared" si="236"/>
        <v>#NUM!</v>
      </c>
      <c r="M597" s="261" t="e">
        <f t="shared" si="237"/>
        <v>#NUM!</v>
      </c>
      <c r="N597" s="9"/>
      <c r="O597" s="33">
        <v>465</v>
      </c>
      <c r="P597" s="34">
        <f t="shared" si="252"/>
        <v>60419</v>
      </c>
      <c r="Q597" s="258" t="e">
        <f t="shared" si="238"/>
        <v>#NUM!</v>
      </c>
      <c r="R597" s="259" t="e">
        <f t="shared" si="239"/>
        <v>#NUM!</v>
      </c>
      <c r="S597" s="269" t="e">
        <f t="shared" si="240"/>
        <v>#NUM!</v>
      </c>
      <c r="T597" s="261" t="e">
        <f t="shared" si="241"/>
        <v>#NUM!</v>
      </c>
      <c r="V597" s="33">
        <v>465</v>
      </c>
      <c r="W597" s="34">
        <v>59476</v>
      </c>
      <c r="X597" s="258" t="e">
        <f t="shared" si="242"/>
        <v>#NUM!</v>
      </c>
      <c r="Y597" s="259" t="e">
        <f t="shared" si="243"/>
        <v>#NUM!</v>
      </c>
      <c r="Z597" s="269" t="e">
        <f t="shared" si="244"/>
        <v>#NUM!</v>
      </c>
      <c r="AA597" s="261" t="e">
        <f t="shared" si="245"/>
        <v>#NUM!</v>
      </c>
      <c r="AC597" s="33">
        <v>465</v>
      </c>
      <c r="AD597" s="34">
        <f t="shared" si="253"/>
        <v>60419</v>
      </c>
      <c r="AE597" s="141" t="e">
        <f t="shared" si="246"/>
        <v>#VALUE!</v>
      </c>
      <c r="AF597" s="259" t="e">
        <f t="shared" si="247"/>
        <v>#VALUE!</v>
      </c>
      <c r="AG597" s="274" t="e">
        <f t="shared" si="248"/>
        <v>#VALUE!</v>
      </c>
      <c r="AH597" s="275" t="e">
        <f t="shared" si="249"/>
        <v>#VALUE!</v>
      </c>
    </row>
    <row r="598" spans="1:34" x14ac:dyDescent="0.45">
      <c r="A598" s="33">
        <v>466</v>
      </c>
      <c r="B598" s="34">
        <f t="shared" si="250"/>
        <v>60449</v>
      </c>
      <c r="C598" s="258" t="e">
        <f t="shared" si="230"/>
        <v>#NUM!</v>
      </c>
      <c r="D598" s="259" t="e">
        <f t="shared" si="231"/>
        <v>#NUM!</v>
      </c>
      <c r="E598" s="260" t="e">
        <f t="shared" si="232"/>
        <v>#NUM!</v>
      </c>
      <c r="F598" s="261" t="e">
        <f t="shared" si="233"/>
        <v>#NUM!</v>
      </c>
      <c r="H598" s="33">
        <v>466</v>
      </c>
      <c r="I598" s="34">
        <f t="shared" si="251"/>
        <v>60449</v>
      </c>
      <c r="J598" s="258" t="e">
        <f t="shared" si="234"/>
        <v>#NUM!</v>
      </c>
      <c r="K598" s="259" t="e">
        <f t="shared" si="235"/>
        <v>#NUM!</v>
      </c>
      <c r="L598" s="269" t="e">
        <f t="shared" si="236"/>
        <v>#NUM!</v>
      </c>
      <c r="M598" s="261" t="e">
        <f t="shared" si="237"/>
        <v>#NUM!</v>
      </c>
      <c r="N598" s="9"/>
      <c r="O598" s="33">
        <v>466</v>
      </c>
      <c r="P598" s="34">
        <f t="shared" si="252"/>
        <v>60449</v>
      </c>
      <c r="Q598" s="258" t="e">
        <f t="shared" si="238"/>
        <v>#NUM!</v>
      </c>
      <c r="R598" s="259" t="e">
        <f t="shared" si="239"/>
        <v>#NUM!</v>
      </c>
      <c r="S598" s="269" t="e">
        <f t="shared" si="240"/>
        <v>#NUM!</v>
      </c>
      <c r="T598" s="261" t="e">
        <f t="shared" si="241"/>
        <v>#NUM!</v>
      </c>
      <c r="V598" s="33">
        <v>466</v>
      </c>
      <c r="W598" s="34">
        <v>59506</v>
      </c>
      <c r="X598" s="258" t="e">
        <f t="shared" si="242"/>
        <v>#NUM!</v>
      </c>
      <c r="Y598" s="259" t="e">
        <f t="shared" si="243"/>
        <v>#NUM!</v>
      </c>
      <c r="Z598" s="269" t="e">
        <f t="shared" si="244"/>
        <v>#NUM!</v>
      </c>
      <c r="AA598" s="261" t="e">
        <f t="shared" si="245"/>
        <v>#NUM!</v>
      </c>
      <c r="AC598" s="33">
        <v>466</v>
      </c>
      <c r="AD598" s="34">
        <f t="shared" si="253"/>
        <v>60449</v>
      </c>
      <c r="AE598" s="141" t="e">
        <f t="shared" si="246"/>
        <v>#VALUE!</v>
      </c>
      <c r="AF598" s="259" t="e">
        <f t="shared" si="247"/>
        <v>#VALUE!</v>
      </c>
      <c r="AG598" s="274" t="e">
        <f t="shared" si="248"/>
        <v>#VALUE!</v>
      </c>
      <c r="AH598" s="275" t="e">
        <f t="shared" si="249"/>
        <v>#VALUE!</v>
      </c>
    </row>
    <row r="599" spans="1:34" x14ac:dyDescent="0.45">
      <c r="A599" s="33">
        <v>467</v>
      </c>
      <c r="B599" s="34">
        <f t="shared" si="250"/>
        <v>60480</v>
      </c>
      <c r="C599" s="258" t="e">
        <f t="shared" si="230"/>
        <v>#NUM!</v>
      </c>
      <c r="D599" s="259" t="e">
        <f t="shared" si="231"/>
        <v>#NUM!</v>
      </c>
      <c r="E599" s="260" t="e">
        <f t="shared" si="232"/>
        <v>#NUM!</v>
      </c>
      <c r="F599" s="261" t="e">
        <f t="shared" si="233"/>
        <v>#NUM!</v>
      </c>
      <c r="H599" s="33">
        <v>467</v>
      </c>
      <c r="I599" s="34">
        <f t="shared" si="251"/>
        <v>60480</v>
      </c>
      <c r="J599" s="258" t="e">
        <f t="shared" si="234"/>
        <v>#NUM!</v>
      </c>
      <c r="K599" s="259" t="e">
        <f t="shared" si="235"/>
        <v>#NUM!</v>
      </c>
      <c r="L599" s="269" t="e">
        <f t="shared" si="236"/>
        <v>#NUM!</v>
      </c>
      <c r="M599" s="261" t="e">
        <f t="shared" si="237"/>
        <v>#NUM!</v>
      </c>
      <c r="N599" s="9"/>
      <c r="O599" s="33">
        <v>467</v>
      </c>
      <c r="P599" s="34">
        <f t="shared" si="252"/>
        <v>60480</v>
      </c>
      <c r="Q599" s="258" t="e">
        <f t="shared" si="238"/>
        <v>#NUM!</v>
      </c>
      <c r="R599" s="259" t="e">
        <f t="shared" si="239"/>
        <v>#NUM!</v>
      </c>
      <c r="S599" s="269" t="e">
        <f t="shared" si="240"/>
        <v>#NUM!</v>
      </c>
      <c r="T599" s="261" t="e">
        <f t="shared" si="241"/>
        <v>#NUM!</v>
      </c>
      <c r="V599" s="33">
        <v>467</v>
      </c>
      <c r="W599" s="34">
        <v>59537</v>
      </c>
      <c r="X599" s="258" t="e">
        <f t="shared" si="242"/>
        <v>#NUM!</v>
      </c>
      <c r="Y599" s="259" t="e">
        <f t="shared" si="243"/>
        <v>#NUM!</v>
      </c>
      <c r="Z599" s="269" t="e">
        <f t="shared" si="244"/>
        <v>#NUM!</v>
      </c>
      <c r="AA599" s="261" t="e">
        <f t="shared" si="245"/>
        <v>#NUM!</v>
      </c>
      <c r="AC599" s="33">
        <v>467</v>
      </c>
      <c r="AD599" s="34">
        <f t="shared" si="253"/>
        <v>60480</v>
      </c>
      <c r="AE599" s="141" t="e">
        <f t="shared" si="246"/>
        <v>#VALUE!</v>
      </c>
      <c r="AF599" s="259" t="e">
        <f t="shared" si="247"/>
        <v>#VALUE!</v>
      </c>
      <c r="AG599" s="274" t="e">
        <f t="shared" si="248"/>
        <v>#VALUE!</v>
      </c>
      <c r="AH599" s="275" t="e">
        <f t="shared" si="249"/>
        <v>#VALUE!</v>
      </c>
    </row>
    <row r="600" spans="1:34" ht="14.65" thickBot="1" x14ac:dyDescent="0.5">
      <c r="A600" s="40">
        <v>468</v>
      </c>
      <c r="B600" s="267">
        <f t="shared" si="250"/>
        <v>60511</v>
      </c>
      <c r="C600" s="262" t="e">
        <f t="shared" si="230"/>
        <v>#NUM!</v>
      </c>
      <c r="D600" s="263" t="e">
        <f t="shared" si="231"/>
        <v>#NUM!</v>
      </c>
      <c r="E600" s="264" t="e">
        <f t="shared" si="232"/>
        <v>#NUM!</v>
      </c>
      <c r="F600" s="265" t="e">
        <f t="shared" si="233"/>
        <v>#NUM!</v>
      </c>
      <c r="H600" s="40">
        <v>468</v>
      </c>
      <c r="I600" s="41">
        <f t="shared" si="251"/>
        <v>60511</v>
      </c>
      <c r="J600" s="262" t="e">
        <f t="shared" si="234"/>
        <v>#NUM!</v>
      </c>
      <c r="K600" s="263" t="e">
        <f t="shared" si="235"/>
        <v>#NUM!</v>
      </c>
      <c r="L600" s="270" t="e">
        <f t="shared" si="236"/>
        <v>#NUM!</v>
      </c>
      <c r="M600" s="265" t="e">
        <f t="shared" si="237"/>
        <v>#NUM!</v>
      </c>
      <c r="N600" s="9"/>
      <c r="O600" s="40">
        <v>468</v>
      </c>
      <c r="P600" s="41">
        <f t="shared" si="252"/>
        <v>60511</v>
      </c>
      <c r="Q600" s="262" t="e">
        <f t="shared" si="238"/>
        <v>#NUM!</v>
      </c>
      <c r="R600" s="263" t="e">
        <f t="shared" si="239"/>
        <v>#NUM!</v>
      </c>
      <c r="S600" s="270" t="e">
        <f t="shared" si="240"/>
        <v>#NUM!</v>
      </c>
      <c r="T600" s="265" t="e">
        <f t="shared" si="241"/>
        <v>#NUM!</v>
      </c>
      <c r="V600" s="40">
        <v>468</v>
      </c>
      <c r="W600" s="41">
        <v>59568</v>
      </c>
      <c r="X600" s="262" t="e">
        <f t="shared" si="242"/>
        <v>#NUM!</v>
      </c>
      <c r="Y600" s="263" t="e">
        <f t="shared" si="243"/>
        <v>#NUM!</v>
      </c>
      <c r="Z600" s="270" t="e">
        <f t="shared" si="244"/>
        <v>#NUM!</v>
      </c>
      <c r="AA600" s="265" t="e">
        <f t="shared" si="245"/>
        <v>#NUM!</v>
      </c>
      <c r="AC600" s="40">
        <v>468</v>
      </c>
      <c r="AD600" s="41">
        <f t="shared" si="253"/>
        <v>60511</v>
      </c>
      <c r="AE600" s="145" t="e">
        <f t="shared" si="246"/>
        <v>#VALUE!</v>
      </c>
      <c r="AF600" s="263" t="e">
        <f t="shared" si="247"/>
        <v>#VALUE!</v>
      </c>
      <c r="AG600" s="276" t="e">
        <f t="shared" si="248"/>
        <v>#VALUE!</v>
      </c>
      <c r="AH600" s="277" t="e">
        <f t="shared" si="249"/>
        <v>#VALUE!</v>
      </c>
    </row>
    <row r="601" spans="1:34" x14ac:dyDescent="0.45">
      <c r="A601" s="26">
        <v>469</v>
      </c>
      <c r="B601" s="52">
        <f t="shared" si="250"/>
        <v>60541</v>
      </c>
      <c r="C601" s="254" t="e">
        <f t="shared" si="230"/>
        <v>#NUM!</v>
      </c>
      <c r="D601" s="255" t="e">
        <f t="shared" si="231"/>
        <v>#NUM!</v>
      </c>
      <c r="E601" s="256" t="e">
        <f t="shared" si="232"/>
        <v>#NUM!</v>
      </c>
      <c r="F601" s="257" t="e">
        <f t="shared" si="233"/>
        <v>#NUM!</v>
      </c>
      <c r="H601" s="26">
        <v>469</v>
      </c>
      <c r="I601" s="27">
        <f t="shared" si="251"/>
        <v>60541</v>
      </c>
      <c r="J601" s="254" t="e">
        <f t="shared" si="234"/>
        <v>#NUM!</v>
      </c>
      <c r="K601" s="255" t="e">
        <f t="shared" si="235"/>
        <v>#NUM!</v>
      </c>
      <c r="L601" s="268" t="e">
        <f t="shared" si="236"/>
        <v>#NUM!</v>
      </c>
      <c r="M601" s="257" t="e">
        <f t="shared" si="237"/>
        <v>#NUM!</v>
      </c>
      <c r="N601" s="9"/>
      <c r="O601" s="26">
        <v>469</v>
      </c>
      <c r="P601" s="27">
        <f t="shared" si="252"/>
        <v>60541</v>
      </c>
      <c r="Q601" s="254" t="e">
        <f t="shared" si="238"/>
        <v>#NUM!</v>
      </c>
      <c r="R601" s="255" t="e">
        <f t="shared" si="239"/>
        <v>#NUM!</v>
      </c>
      <c r="S601" s="268" t="e">
        <f t="shared" si="240"/>
        <v>#NUM!</v>
      </c>
      <c r="T601" s="257" t="e">
        <f t="shared" si="241"/>
        <v>#NUM!</v>
      </c>
      <c r="V601" s="26">
        <v>469</v>
      </c>
      <c r="W601" s="27">
        <v>59596</v>
      </c>
      <c r="X601" s="254" t="e">
        <f t="shared" si="242"/>
        <v>#NUM!</v>
      </c>
      <c r="Y601" s="255" t="e">
        <f t="shared" si="243"/>
        <v>#NUM!</v>
      </c>
      <c r="Z601" s="268" t="e">
        <f t="shared" si="244"/>
        <v>#NUM!</v>
      </c>
      <c r="AA601" s="257" t="e">
        <f t="shared" si="245"/>
        <v>#NUM!</v>
      </c>
      <c r="AC601" s="26">
        <v>469</v>
      </c>
      <c r="AD601" s="27">
        <f t="shared" si="253"/>
        <v>60541</v>
      </c>
      <c r="AE601" s="137" t="e">
        <f t="shared" si="246"/>
        <v>#VALUE!</v>
      </c>
      <c r="AF601" s="255" t="e">
        <f t="shared" si="247"/>
        <v>#VALUE!</v>
      </c>
      <c r="AG601" s="272" t="e">
        <f t="shared" si="248"/>
        <v>#VALUE!</v>
      </c>
      <c r="AH601" s="273" t="e">
        <f t="shared" si="249"/>
        <v>#VALUE!</v>
      </c>
    </row>
    <row r="602" spans="1:34" x14ac:dyDescent="0.45">
      <c r="A602" s="33">
        <v>470</v>
      </c>
      <c r="B602" s="34">
        <f t="shared" si="250"/>
        <v>60572</v>
      </c>
      <c r="C602" s="258" t="e">
        <f t="shared" si="230"/>
        <v>#NUM!</v>
      </c>
      <c r="D602" s="259" t="e">
        <f t="shared" si="231"/>
        <v>#NUM!</v>
      </c>
      <c r="E602" s="260" t="e">
        <f t="shared" si="232"/>
        <v>#NUM!</v>
      </c>
      <c r="F602" s="261" t="e">
        <f t="shared" si="233"/>
        <v>#NUM!</v>
      </c>
      <c r="H602" s="33">
        <v>470</v>
      </c>
      <c r="I602" s="34">
        <f t="shared" si="251"/>
        <v>60572</v>
      </c>
      <c r="J602" s="258" t="e">
        <f t="shared" si="234"/>
        <v>#NUM!</v>
      </c>
      <c r="K602" s="259" t="e">
        <f t="shared" si="235"/>
        <v>#NUM!</v>
      </c>
      <c r="L602" s="269" t="e">
        <f t="shared" si="236"/>
        <v>#NUM!</v>
      </c>
      <c r="M602" s="261" t="e">
        <f t="shared" si="237"/>
        <v>#NUM!</v>
      </c>
      <c r="N602" s="9"/>
      <c r="O602" s="33">
        <v>470</v>
      </c>
      <c r="P602" s="34">
        <f t="shared" si="252"/>
        <v>60572</v>
      </c>
      <c r="Q602" s="258" t="e">
        <f t="shared" si="238"/>
        <v>#NUM!</v>
      </c>
      <c r="R602" s="259" t="e">
        <f t="shared" si="239"/>
        <v>#NUM!</v>
      </c>
      <c r="S602" s="269" t="e">
        <f t="shared" si="240"/>
        <v>#NUM!</v>
      </c>
      <c r="T602" s="261" t="e">
        <f t="shared" si="241"/>
        <v>#NUM!</v>
      </c>
      <c r="V602" s="33">
        <v>470</v>
      </c>
      <c r="W602" s="34">
        <v>59627</v>
      </c>
      <c r="X602" s="258" t="e">
        <f t="shared" si="242"/>
        <v>#NUM!</v>
      </c>
      <c r="Y602" s="259" t="e">
        <f t="shared" si="243"/>
        <v>#NUM!</v>
      </c>
      <c r="Z602" s="269" t="e">
        <f t="shared" si="244"/>
        <v>#NUM!</v>
      </c>
      <c r="AA602" s="261" t="e">
        <f t="shared" si="245"/>
        <v>#NUM!</v>
      </c>
      <c r="AC602" s="33">
        <v>470</v>
      </c>
      <c r="AD602" s="34">
        <f t="shared" si="253"/>
        <v>60572</v>
      </c>
      <c r="AE602" s="141" t="e">
        <f t="shared" si="246"/>
        <v>#VALUE!</v>
      </c>
      <c r="AF602" s="259" t="e">
        <f t="shared" si="247"/>
        <v>#VALUE!</v>
      </c>
      <c r="AG602" s="274" t="e">
        <f t="shared" si="248"/>
        <v>#VALUE!</v>
      </c>
      <c r="AH602" s="275" t="e">
        <f t="shared" si="249"/>
        <v>#VALUE!</v>
      </c>
    </row>
    <row r="603" spans="1:34" x14ac:dyDescent="0.45">
      <c r="A603" s="33">
        <v>471</v>
      </c>
      <c r="B603" s="34">
        <f t="shared" si="250"/>
        <v>60602</v>
      </c>
      <c r="C603" s="258" t="e">
        <f t="shared" si="230"/>
        <v>#NUM!</v>
      </c>
      <c r="D603" s="259" t="e">
        <f t="shared" si="231"/>
        <v>#NUM!</v>
      </c>
      <c r="E603" s="260" t="e">
        <f t="shared" si="232"/>
        <v>#NUM!</v>
      </c>
      <c r="F603" s="261" t="e">
        <f t="shared" si="233"/>
        <v>#NUM!</v>
      </c>
      <c r="H603" s="33">
        <v>471</v>
      </c>
      <c r="I603" s="34">
        <f t="shared" si="251"/>
        <v>60602</v>
      </c>
      <c r="J603" s="258" t="e">
        <f t="shared" si="234"/>
        <v>#NUM!</v>
      </c>
      <c r="K603" s="259" t="e">
        <f t="shared" si="235"/>
        <v>#NUM!</v>
      </c>
      <c r="L603" s="269" t="e">
        <f t="shared" si="236"/>
        <v>#NUM!</v>
      </c>
      <c r="M603" s="261" t="e">
        <f t="shared" si="237"/>
        <v>#NUM!</v>
      </c>
      <c r="N603" s="9"/>
      <c r="O603" s="33">
        <v>471</v>
      </c>
      <c r="P603" s="34">
        <f t="shared" si="252"/>
        <v>60602</v>
      </c>
      <c r="Q603" s="258" t="e">
        <f t="shared" si="238"/>
        <v>#NUM!</v>
      </c>
      <c r="R603" s="259" t="e">
        <f t="shared" si="239"/>
        <v>#NUM!</v>
      </c>
      <c r="S603" s="269" t="e">
        <f t="shared" si="240"/>
        <v>#NUM!</v>
      </c>
      <c r="T603" s="261" t="e">
        <f t="shared" si="241"/>
        <v>#NUM!</v>
      </c>
      <c r="V603" s="33">
        <v>471</v>
      </c>
      <c r="W603" s="34">
        <v>59657</v>
      </c>
      <c r="X603" s="258" t="e">
        <f t="shared" si="242"/>
        <v>#NUM!</v>
      </c>
      <c r="Y603" s="259" t="e">
        <f t="shared" si="243"/>
        <v>#NUM!</v>
      </c>
      <c r="Z603" s="269" t="e">
        <f t="shared" si="244"/>
        <v>#NUM!</v>
      </c>
      <c r="AA603" s="261" t="e">
        <f t="shared" si="245"/>
        <v>#NUM!</v>
      </c>
      <c r="AC603" s="33">
        <v>471</v>
      </c>
      <c r="AD603" s="34">
        <f t="shared" si="253"/>
        <v>60602</v>
      </c>
      <c r="AE603" s="141" t="e">
        <f t="shared" si="246"/>
        <v>#VALUE!</v>
      </c>
      <c r="AF603" s="259" t="e">
        <f t="shared" si="247"/>
        <v>#VALUE!</v>
      </c>
      <c r="AG603" s="274" t="e">
        <f t="shared" si="248"/>
        <v>#VALUE!</v>
      </c>
      <c r="AH603" s="275" t="e">
        <f t="shared" si="249"/>
        <v>#VALUE!</v>
      </c>
    </row>
    <row r="604" spans="1:34" x14ac:dyDescent="0.45">
      <c r="A604" s="33">
        <v>472</v>
      </c>
      <c r="B604" s="34">
        <f t="shared" si="250"/>
        <v>60633</v>
      </c>
      <c r="C604" s="258" t="e">
        <f t="shared" si="230"/>
        <v>#NUM!</v>
      </c>
      <c r="D604" s="259" t="e">
        <f t="shared" si="231"/>
        <v>#NUM!</v>
      </c>
      <c r="E604" s="260" t="e">
        <f t="shared" si="232"/>
        <v>#NUM!</v>
      </c>
      <c r="F604" s="261" t="e">
        <f t="shared" si="233"/>
        <v>#NUM!</v>
      </c>
      <c r="H604" s="33">
        <v>472</v>
      </c>
      <c r="I604" s="34">
        <f t="shared" si="251"/>
        <v>60633</v>
      </c>
      <c r="J604" s="258" t="e">
        <f t="shared" si="234"/>
        <v>#NUM!</v>
      </c>
      <c r="K604" s="259" t="e">
        <f t="shared" si="235"/>
        <v>#NUM!</v>
      </c>
      <c r="L604" s="269" t="e">
        <f t="shared" si="236"/>
        <v>#NUM!</v>
      </c>
      <c r="M604" s="261" t="e">
        <f t="shared" si="237"/>
        <v>#NUM!</v>
      </c>
      <c r="N604" s="9"/>
      <c r="O604" s="33">
        <v>472</v>
      </c>
      <c r="P604" s="34">
        <f t="shared" si="252"/>
        <v>60633</v>
      </c>
      <c r="Q604" s="258" t="e">
        <f t="shared" si="238"/>
        <v>#NUM!</v>
      </c>
      <c r="R604" s="259" t="e">
        <f t="shared" si="239"/>
        <v>#NUM!</v>
      </c>
      <c r="S604" s="269" t="e">
        <f t="shared" si="240"/>
        <v>#NUM!</v>
      </c>
      <c r="T604" s="261" t="e">
        <f t="shared" si="241"/>
        <v>#NUM!</v>
      </c>
      <c r="V604" s="33">
        <v>472</v>
      </c>
      <c r="W604" s="34">
        <v>59688</v>
      </c>
      <c r="X604" s="258" t="e">
        <f t="shared" si="242"/>
        <v>#NUM!</v>
      </c>
      <c r="Y604" s="259" t="e">
        <f t="shared" si="243"/>
        <v>#NUM!</v>
      </c>
      <c r="Z604" s="269" t="e">
        <f t="shared" si="244"/>
        <v>#NUM!</v>
      </c>
      <c r="AA604" s="261" t="e">
        <f t="shared" si="245"/>
        <v>#NUM!</v>
      </c>
      <c r="AC604" s="33">
        <v>472</v>
      </c>
      <c r="AD604" s="34">
        <f t="shared" si="253"/>
        <v>60633</v>
      </c>
      <c r="AE604" s="141" t="e">
        <f t="shared" si="246"/>
        <v>#VALUE!</v>
      </c>
      <c r="AF604" s="259" t="e">
        <f t="shared" si="247"/>
        <v>#VALUE!</v>
      </c>
      <c r="AG604" s="274" t="e">
        <f t="shared" si="248"/>
        <v>#VALUE!</v>
      </c>
      <c r="AH604" s="275" t="e">
        <f t="shared" si="249"/>
        <v>#VALUE!</v>
      </c>
    </row>
    <row r="605" spans="1:34" x14ac:dyDescent="0.45">
      <c r="A605" s="33">
        <v>473</v>
      </c>
      <c r="B605" s="34">
        <f t="shared" si="250"/>
        <v>60664</v>
      </c>
      <c r="C605" s="258" t="e">
        <f t="shared" si="230"/>
        <v>#NUM!</v>
      </c>
      <c r="D605" s="259" t="e">
        <f t="shared" si="231"/>
        <v>#NUM!</v>
      </c>
      <c r="E605" s="260" t="e">
        <f t="shared" si="232"/>
        <v>#NUM!</v>
      </c>
      <c r="F605" s="261" t="e">
        <f t="shared" si="233"/>
        <v>#NUM!</v>
      </c>
      <c r="H605" s="33">
        <v>473</v>
      </c>
      <c r="I605" s="34">
        <f t="shared" si="251"/>
        <v>60664</v>
      </c>
      <c r="J605" s="258" t="e">
        <f t="shared" si="234"/>
        <v>#NUM!</v>
      </c>
      <c r="K605" s="259" t="e">
        <f t="shared" si="235"/>
        <v>#NUM!</v>
      </c>
      <c r="L605" s="269" t="e">
        <f t="shared" si="236"/>
        <v>#NUM!</v>
      </c>
      <c r="M605" s="261" t="e">
        <f t="shared" si="237"/>
        <v>#NUM!</v>
      </c>
      <c r="N605" s="9"/>
      <c r="O605" s="33">
        <v>473</v>
      </c>
      <c r="P605" s="34">
        <f t="shared" si="252"/>
        <v>60664</v>
      </c>
      <c r="Q605" s="258" t="e">
        <f t="shared" si="238"/>
        <v>#NUM!</v>
      </c>
      <c r="R605" s="259" t="e">
        <f t="shared" si="239"/>
        <v>#NUM!</v>
      </c>
      <c r="S605" s="269" t="e">
        <f t="shared" si="240"/>
        <v>#NUM!</v>
      </c>
      <c r="T605" s="261" t="e">
        <f t="shared" si="241"/>
        <v>#NUM!</v>
      </c>
      <c r="V605" s="33">
        <v>473</v>
      </c>
      <c r="W605" s="34">
        <v>59718</v>
      </c>
      <c r="X605" s="258" t="e">
        <f t="shared" si="242"/>
        <v>#NUM!</v>
      </c>
      <c r="Y605" s="259" t="e">
        <f t="shared" si="243"/>
        <v>#NUM!</v>
      </c>
      <c r="Z605" s="269" t="e">
        <f t="shared" si="244"/>
        <v>#NUM!</v>
      </c>
      <c r="AA605" s="261" t="e">
        <f t="shared" si="245"/>
        <v>#NUM!</v>
      </c>
      <c r="AC605" s="33">
        <v>473</v>
      </c>
      <c r="AD605" s="34">
        <f t="shared" si="253"/>
        <v>60664</v>
      </c>
      <c r="AE605" s="141" t="e">
        <f t="shared" si="246"/>
        <v>#VALUE!</v>
      </c>
      <c r="AF605" s="259" t="e">
        <f t="shared" si="247"/>
        <v>#VALUE!</v>
      </c>
      <c r="AG605" s="274" t="e">
        <f t="shared" si="248"/>
        <v>#VALUE!</v>
      </c>
      <c r="AH605" s="275" t="e">
        <f t="shared" si="249"/>
        <v>#VALUE!</v>
      </c>
    </row>
    <row r="606" spans="1:34" x14ac:dyDescent="0.45">
      <c r="A606" s="33">
        <v>474</v>
      </c>
      <c r="B606" s="34">
        <f t="shared" si="250"/>
        <v>60692</v>
      </c>
      <c r="C606" s="258" t="e">
        <f t="shared" si="230"/>
        <v>#NUM!</v>
      </c>
      <c r="D606" s="259" t="e">
        <f t="shared" si="231"/>
        <v>#NUM!</v>
      </c>
      <c r="E606" s="260" t="e">
        <f t="shared" si="232"/>
        <v>#NUM!</v>
      </c>
      <c r="F606" s="261" t="e">
        <f t="shared" si="233"/>
        <v>#NUM!</v>
      </c>
      <c r="H606" s="33">
        <v>474</v>
      </c>
      <c r="I606" s="34">
        <f t="shared" si="251"/>
        <v>60692</v>
      </c>
      <c r="J606" s="258" t="e">
        <f t="shared" si="234"/>
        <v>#NUM!</v>
      </c>
      <c r="K606" s="259" t="e">
        <f t="shared" si="235"/>
        <v>#NUM!</v>
      </c>
      <c r="L606" s="269" t="e">
        <f t="shared" si="236"/>
        <v>#NUM!</v>
      </c>
      <c r="M606" s="261" t="e">
        <f t="shared" si="237"/>
        <v>#NUM!</v>
      </c>
      <c r="N606" s="9"/>
      <c r="O606" s="33">
        <v>474</v>
      </c>
      <c r="P606" s="34">
        <f t="shared" si="252"/>
        <v>60692</v>
      </c>
      <c r="Q606" s="258" t="e">
        <f t="shared" si="238"/>
        <v>#NUM!</v>
      </c>
      <c r="R606" s="259" t="e">
        <f t="shared" si="239"/>
        <v>#NUM!</v>
      </c>
      <c r="S606" s="269" t="e">
        <f t="shared" si="240"/>
        <v>#NUM!</v>
      </c>
      <c r="T606" s="261" t="e">
        <f t="shared" si="241"/>
        <v>#NUM!</v>
      </c>
      <c r="V606" s="33">
        <v>474</v>
      </c>
      <c r="W606" s="34">
        <v>59749</v>
      </c>
      <c r="X606" s="258" t="e">
        <f t="shared" si="242"/>
        <v>#NUM!</v>
      </c>
      <c r="Y606" s="259" t="e">
        <f t="shared" si="243"/>
        <v>#NUM!</v>
      </c>
      <c r="Z606" s="269" t="e">
        <f t="shared" si="244"/>
        <v>#NUM!</v>
      </c>
      <c r="AA606" s="261" t="e">
        <f t="shared" si="245"/>
        <v>#NUM!</v>
      </c>
      <c r="AC606" s="33">
        <v>474</v>
      </c>
      <c r="AD606" s="34">
        <f t="shared" si="253"/>
        <v>60692</v>
      </c>
      <c r="AE606" s="141" t="e">
        <f t="shared" si="246"/>
        <v>#VALUE!</v>
      </c>
      <c r="AF606" s="259" t="e">
        <f t="shared" si="247"/>
        <v>#VALUE!</v>
      </c>
      <c r="AG606" s="274" t="e">
        <f t="shared" si="248"/>
        <v>#VALUE!</v>
      </c>
      <c r="AH606" s="275" t="e">
        <f t="shared" si="249"/>
        <v>#VALUE!</v>
      </c>
    </row>
    <row r="607" spans="1:34" x14ac:dyDescent="0.45">
      <c r="A607" s="33">
        <v>475</v>
      </c>
      <c r="B607" s="34">
        <f t="shared" si="250"/>
        <v>60723</v>
      </c>
      <c r="C607" s="258" t="e">
        <f t="shared" si="230"/>
        <v>#NUM!</v>
      </c>
      <c r="D607" s="259" t="e">
        <f t="shared" si="231"/>
        <v>#NUM!</v>
      </c>
      <c r="E607" s="260" t="e">
        <f t="shared" si="232"/>
        <v>#NUM!</v>
      </c>
      <c r="F607" s="261" t="e">
        <f t="shared" si="233"/>
        <v>#NUM!</v>
      </c>
      <c r="H607" s="33">
        <v>475</v>
      </c>
      <c r="I607" s="34">
        <f t="shared" si="251"/>
        <v>60723</v>
      </c>
      <c r="J607" s="258" t="e">
        <f t="shared" si="234"/>
        <v>#NUM!</v>
      </c>
      <c r="K607" s="259" t="e">
        <f t="shared" si="235"/>
        <v>#NUM!</v>
      </c>
      <c r="L607" s="269" t="e">
        <f t="shared" si="236"/>
        <v>#NUM!</v>
      </c>
      <c r="M607" s="261" t="e">
        <f t="shared" si="237"/>
        <v>#NUM!</v>
      </c>
      <c r="N607" s="9"/>
      <c r="O607" s="33">
        <v>475</v>
      </c>
      <c r="P607" s="34">
        <f t="shared" si="252"/>
        <v>60723</v>
      </c>
      <c r="Q607" s="258" t="e">
        <f t="shared" si="238"/>
        <v>#NUM!</v>
      </c>
      <c r="R607" s="259" t="e">
        <f t="shared" si="239"/>
        <v>#NUM!</v>
      </c>
      <c r="S607" s="269" t="e">
        <f t="shared" si="240"/>
        <v>#NUM!</v>
      </c>
      <c r="T607" s="261" t="e">
        <f t="shared" si="241"/>
        <v>#NUM!</v>
      </c>
      <c r="V607" s="33">
        <v>475</v>
      </c>
      <c r="W607" s="34">
        <v>59780</v>
      </c>
      <c r="X607" s="258" t="e">
        <f t="shared" si="242"/>
        <v>#NUM!</v>
      </c>
      <c r="Y607" s="259" t="e">
        <f t="shared" si="243"/>
        <v>#NUM!</v>
      </c>
      <c r="Z607" s="269" t="e">
        <f t="shared" si="244"/>
        <v>#NUM!</v>
      </c>
      <c r="AA607" s="261" t="e">
        <f t="shared" si="245"/>
        <v>#NUM!</v>
      </c>
      <c r="AC607" s="33">
        <v>475</v>
      </c>
      <c r="AD607" s="34">
        <f t="shared" si="253"/>
        <v>60723</v>
      </c>
      <c r="AE607" s="141" t="e">
        <f t="shared" si="246"/>
        <v>#VALUE!</v>
      </c>
      <c r="AF607" s="259" t="e">
        <f t="shared" si="247"/>
        <v>#VALUE!</v>
      </c>
      <c r="AG607" s="274" t="e">
        <f t="shared" si="248"/>
        <v>#VALUE!</v>
      </c>
      <c r="AH607" s="275" t="e">
        <f t="shared" si="249"/>
        <v>#VALUE!</v>
      </c>
    </row>
    <row r="608" spans="1:34" x14ac:dyDescent="0.45">
      <c r="A608" s="33">
        <v>476</v>
      </c>
      <c r="B608" s="34">
        <f t="shared" si="250"/>
        <v>60753</v>
      </c>
      <c r="C608" s="258" t="e">
        <f t="shared" si="230"/>
        <v>#NUM!</v>
      </c>
      <c r="D608" s="259" t="e">
        <f t="shared" si="231"/>
        <v>#NUM!</v>
      </c>
      <c r="E608" s="260" t="e">
        <f t="shared" si="232"/>
        <v>#NUM!</v>
      </c>
      <c r="F608" s="261" t="e">
        <f t="shared" si="233"/>
        <v>#NUM!</v>
      </c>
      <c r="H608" s="33">
        <v>476</v>
      </c>
      <c r="I608" s="34">
        <f t="shared" si="251"/>
        <v>60753</v>
      </c>
      <c r="J608" s="258" t="e">
        <f t="shared" si="234"/>
        <v>#NUM!</v>
      </c>
      <c r="K608" s="259" t="e">
        <f t="shared" si="235"/>
        <v>#NUM!</v>
      </c>
      <c r="L608" s="269" t="e">
        <f t="shared" si="236"/>
        <v>#NUM!</v>
      </c>
      <c r="M608" s="261" t="e">
        <f t="shared" si="237"/>
        <v>#NUM!</v>
      </c>
      <c r="N608" s="9"/>
      <c r="O608" s="33">
        <v>476</v>
      </c>
      <c r="P608" s="34">
        <f t="shared" si="252"/>
        <v>60753</v>
      </c>
      <c r="Q608" s="258" t="e">
        <f t="shared" si="238"/>
        <v>#NUM!</v>
      </c>
      <c r="R608" s="259" t="e">
        <f t="shared" si="239"/>
        <v>#NUM!</v>
      </c>
      <c r="S608" s="269" t="e">
        <f t="shared" si="240"/>
        <v>#NUM!</v>
      </c>
      <c r="T608" s="261" t="e">
        <f t="shared" si="241"/>
        <v>#NUM!</v>
      </c>
      <c r="V608" s="33">
        <v>476</v>
      </c>
      <c r="W608" s="34">
        <v>59810</v>
      </c>
      <c r="X608" s="258" t="e">
        <f t="shared" si="242"/>
        <v>#NUM!</v>
      </c>
      <c r="Y608" s="259" t="e">
        <f t="shared" si="243"/>
        <v>#NUM!</v>
      </c>
      <c r="Z608" s="269" t="e">
        <f t="shared" si="244"/>
        <v>#NUM!</v>
      </c>
      <c r="AA608" s="261" t="e">
        <f t="shared" si="245"/>
        <v>#NUM!</v>
      </c>
      <c r="AC608" s="33">
        <v>476</v>
      </c>
      <c r="AD608" s="34">
        <f t="shared" si="253"/>
        <v>60753</v>
      </c>
      <c r="AE608" s="141" t="e">
        <f t="shared" si="246"/>
        <v>#VALUE!</v>
      </c>
      <c r="AF608" s="259" t="e">
        <f t="shared" si="247"/>
        <v>#VALUE!</v>
      </c>
      <c r="AG608" s="274" t="e">
        <f t="shared" si="248"/>
        <v>#VALUE!</v>
      </c>
      <c r="AH608" s="275" t="e">
        <f t="shared" si="249"/>
        <v>#VALUE!</v>
      </c>
    </row>
    <row r="609" spans="1:34" x14ac:dyDescent="0.45">
      <c r="A609" s="33">
        <v>477</v>
      </c>
      <c r="B609" s="34">
        <f t="shared" si="250"/>
        <v>60784</v>
      </c>
      <c r="C609" s="258" t="e">
        <f t="shared" si="230"/>
        <v>#NUM!</v>
      </c>
      <c r="D609" s="259" t="e">
        <f t="shared" si="231"/>
        <v>#NUM!</v>
      </c>
      <c r="E609" s="260" t="e">
        <f t="shared" si="232"/>
        <v>#NUM!</v>
      </c>
      <c r="F609" s="261" t="e">
        <f t="shared" si="233"/>
        <v>#NUM!</v>
      </c>
      <c r="H609" s="33">
        <v>477</v>
      </c>
      <c r="I609" s="34">
        <f t="shared" si="251"/>
        <v>60784</v>
      </c>
      <c r="J609" s="258" t="e">
        <f t="shared" si="234"/>
        <v>#NUM!</v>
      </c>
      <c r="K609" s="259" t="e">
        <f t="shared" si="235"/>
        <v>#NUM!</v>
      </c>
      <c r="L609" s="269" t="e">
        <f t="shared" si="236"/>
        <v>#NUM!</v>
      </c>
      <c r="M609" s="261" t="e">
        <f t="shared" si="237"/>
        <v>#NUM!</v>
      </c>
      <c r="N609" s="9"/>
      <c r="O609" s="33">
        <v>477</v>
      </c>
      <c r="P609" s="34">
        <f t="shared" si="252"/>
        <v>60784</v>
      </c>
      <c r="Q609" s="258" t="e">
        <f t="shared" si="238"/>
        <v>#NUM!</v>
      </c>
      <c r="R609" s="259" t="e">
        <f t="shared" si="239"/>
        <v>#NUM!</v>
      </c>
      <c r="S609" s="269" t="e">
        <f t="shared" si="240"/>
        <v>#NUM!</v>
      </c>
      <c r="T609" s="261" t="e">
        <f t="shared" si="241"/>
        <v>#NUM!</v>
      </c>
      <c r="V609" s="33">
        <v>477</v>
      </c>
      <c r="W609" s="34">
        <v>59841</v>
      </c>
      <c r="X609" s="258" t="e">
        <f t="shared" si="242"/>
        <v>#NUM!</v>
      </c>
      <c r="Y609" s="259" t="e">
        <f t="shared" si="243"/>
        <v>#NUM!</v>
      </c>
      <c r="Z609" s="269" t="e">
        <f t="shared" si="244"/>
        <v>#NUM!</v>
      </c>
      <c r="AA609" s="261" t="e">
        <f t="shared" si="245"/>
        <v>#NUM!</v>
      </c>
      <c r="AC609" s="33">
        <v>477</v>
      </c>
      <c r="AD609" s="34">
        <f t="shared" si="253"/>
        <v>60784</v>
      </c>
      <c r="AE609" s="141" t="e">
        <f t="shared" si="246"/>
        <v>#VALUE!</v>
      </c>
      <c r="AF609" s="259" t="e">
        <f t="shared" si="247"/>
        <v>#VALUE!</v>
      </c>
      <c r="AG609" s="274" t="e">
        <f t="shared" si="248"/>
        <v>#VALUE!</v>
      </c>
      <c r="AH609" s="275" t="e">
        <f t="shared" si="249"/>
        <v>#VALUE!</v>
      </c>
    </row>
    <row r="610" spans="1:34" x14ac:dyDescent="0.45">
      <c r="A610" s="33">
        <v>478</v>
      </c>
      <c r="B610" s="34">
        <f t="shared" si="250"/>
        <v>60814</v>
      </c>
      <c r="C610" s="258" t="e">
        <f t="shared" si="230"/>
        <v>#NUM!</v>
      </c>
      <c r="D610" s="259" t="e">
        <f t="shared" si="231"/>
        <v>#NUM!</v>
      </c>
      <c r="E610" s="260" t="e">
        <f t="shared" si="232"/>
        <v>#NUM!</v>
      </c>
      <c r="F610" s="261" t="e">
        <f t="shared" si="233"/>
        <v>#NUM!</v>
      </c>
      <c r="H610" s="33">
        <v>478</v>
      </c>
      <c r="I610" s="34">
        <f t="shared" si="251"/>
        <v>60814</v>
      </c>
      <c r="J610" s="258" t="e">
        <f t="shared" si="234"/>
        <v>#NUM!</v>
      </c>
      <c r="K610" s="259" t="e">
        <f t="shared" si="235"/>
        <v>#NUM!</v>
      </c>
      <c r="L610" s="269" t="e">
        <f t="shared" si="236"/>
        <v>#NUM!</v>
      </c>
      <c r="M610" s="261" t="e">
        <f t="shared" si="237"/>
        <v>#NUM!</v>
      </c>
      <c r="N610" s="9"/>
      <c r="O610" s="33">
        <v>478</v>
      </c>
      <c r="P610" s="34">
        <f t="shared" si="252"/>
        <v>60814</v>
      </c>
      <c r="Q610" s="258" t="e">
        <f t="shared" si="238"/>
        <v>#NUM!</v>
      </c>
      <c r="R610" s="259" t="e">
        <f t="shared" si="239"/>
        <v>#NUM!</v>
      </c>
      <c r="S610" s="269" t="e">
        <f t="shared" si="240"/>
        <v>#NUM!</v>
      </c>
      <c r="T610" s="261" t="e">
        <f t="shared" si="241"/>
        <v>#NUM!</v>
      </c>
      <c r="V610" s="33">
        <v>478</v>
      </c>
      <c r="W610" s="34">
        <v>59871</v>
      </c>
      <c r="X610" s="258" t="e">
        <f t="shared" si="242"/>
        <v>#NUM!</v>
      </c>
      <c r="Y610" s="259" t="e">
        <f t="shared" si="243"/>
        <v>#NUM!</v>
      </c>
      <c r="Z610" s="269" t="e">
        <f t="shared" si="244"/>
        <v>#NUM!</v>
      </c>
      <c r="AA610" s="261" t="e">
        <f t="shared" si="245"/>
        <v>#NUM!</v>
      </c>
      <c r="AC610" s="33">
        <v>478</v>
      </c>
      <c r="AD610" s="34">
        <f t="shared" si="253"/>
        <v>60814</v>
      </c>
      <c r="AE610" s="141" t="e">
        <f t="shared" si="246"/>
        <v>#VALUE!</v>
      </c>
      <c r="AF610" s="259" t="e">
        <f t="shared" si="247"/>
        <v>#VALUE!</v>
      </c>
      <c r="AG610" s="274" t="e">
        <f t="shared" si="248"/>
        <v>#VALUE!</v>
      </c>
      <c r="AH610" s="275" t="e">
        <f t="shared" si="249"/>
        <v>#VALUE!</v>
      </c>
    </row>
    <row r="611" spans="1:34" x14ac:dyDescent="0.45">
      <c r="A611" s="33">
        <v>479</v>
      </c>
      <c r="B611" s="34">
        <f t="shared" si="250"/>
        <v>60845</v>
      </c>
      <c r="C611" s="258" t="e">
        <f t="shared" si="230"/>
        <v>#NUM!</v>
      </c>
      <c r="D611" s="259" t="e">
        <f t="shared" si="231"/>
        <v>#NUM!</v>
      </c>
      <c r="E611" s="260" t="e">
        <f t="shared" si="232"/>
        <v>#NUM!</v>
      </c>
      <c r="F611" s="261" t="e">
        <f t="shared" si="233"/>
        <v>#NUM!</v>
      </c>
      <c r="H611" s="33">
        <v>479</v>
      </c>
      <c r="I611" s="34">
        <f t="shared" si="251"/>
        <v>60845</v>
      </c>
      <c r="J611" s="258" t="e">
        <f t="shared" si="234"/>
        <v>#NUM!</v>
      </c>
      <c r="K611" s="259" t="e">
        <f t="shared" si="235"/>
        <v>#NUM!</v>
      </c>
      <c r="L611" s="269" t="e">
        <f t="shared" si="236"/>
        <v>#NUM!</v>
      </c>
      <c r="M611" s="261" t="e">
        <f t="shared" si="237"/>
        <v>#NUM!</v>
      </c>
      <c r="N611" s="9"/>
      <c r="O611" s="33">
        <v>479</v>
      </c>
      <c r="P611" s="34">
        <f t="shared" si="252"/>
        <v>60845</v>
      </c>
      <c r="Q611" s="258" t="e">
        <f t="shared" si="238"/>
        <v>#NUM!</v>
      </c>
      <c r="R611" s="259" t="e">
        <f t="shared" si="239"/>
        <v>#NUM!</v>
      </c>
      <c r="S611" s="269" t="e">
        <f t="shared" si="240"/>
        <v>#NUM!</v>
      </c>
      <c r="T611" s="261" t="e">
        <f t="shared" si="241"/>
        <v>#NUM!</v>
      </c>
      <c r="V611" s="33">
        <v>479</v>
      </c>
      <c r="W611" s="34">
        <v>59902</v>
      </c>
      <c r="X611" s="258" t="e">
        <f t="shared" si="242"/>
        <v>#NUM!</v>
      </c>
      <c r="Y611" s="259" t="e">
        <f t="shared" si="243"/>
        <v>#NUM!</v>
      </c>
      <c r="Z611" s="269" t="e">
        <f t="shared" si="244"/>
        <v>#NUM!</v>
      </c>
      <c r="AA611" s="261" t="e">
        <f t="shared" si="245"/>
        <v>#NUM!</v>
      </c>
      <c r="AC611" s="33">
        <v>479</v>
      </c>
      <c r="AD611" s="34">
        <f t="shared" si="253"/>
        <v>60845</v>
      </c>
      <c r="AE611" s="141" t="e">
        <f t="shared" si="246"/>
        <v>#VALUE!</v>
      </c>
      <c r="AF611" s="259" t="e">
        <f t="shared" si="247"/>
        <v>#VALUE!</v>
      </c>
      <c r="AG611" s="274" t="e">
        <f t="shared" si="248"/>
        <v>#VALUE!</v>
      </c>
      <c r="AH611" s="275" t="e">
        <f t="shared" si="249"/>
        <v>#VALUE!</v>
      </c>
    </row>
    <row r="612" spans="1:34" ht="14.65" thickBot="1" x14ac:dyDescent="0.5">
      <c r="A612" s="40">
        <v>480</v>
      </c>
      <c r="B612" s="267">
        <f t="shared" si="250"/>
        <v>60876</v>
      </c>
      <c r="C612" s="262" t="e">
        <f t="shared" si="230"/>
        <v>#NUM!</v>
      </c>
      <c r="D612" s="263" t="e">
        <f t="shared" si="231"/>
        <v>#NUM!</v>
      </c>
      <c r="E612" s="264" t="e">
        <f t="shared" si="232"/>
        <v>#NUM!</v>
      </c>
      <c r="F612" s="265" t="e">
        <f t="shared" si="233"/>
        <v>#NUM!</v>
      </c>
      <c r="H612" s="40">
        <v>480</v>
      </c>
      <c r="I612" s="41">
        <f t="shared" si="251"/>
        <v>60876</v>
      </c>
      <c r="J612" s="262" t="e">
        <f t="shared" si="234"/>
        <v>#NUM!</v>
      </c>
      <c r="K612" s="263" t="e">
        <f t="shared" si="235"/>
        <v>#NUM!</v>
      </c>
      <c r="L612" s="270" t="e">
        <f t="shared" si="236"/>
        <v>#NUM!</v>
      </c>
      <c r="M612" s="265" t="e">
        <f>$K$125</f>
        <v>#NUM!</v>
      </c>
      <c r="N612" s="9"/>
      <c r="O612" s="40">
        <v>480</v>
      </c>
      <c r="P612" s="41">
        <f t="shared" si="252"/>
        <v>60876</v>
      </c>
      <c r="Q612" s="262" t="e">
        <f t="shared" si="238"/>
        <v>#NUM!</v>
      </c>
      <c r="R612" s="263" t="e">
        <f t="shared" si="239"/>
        <v>#NUM!</v>
      </c>
      <c r="S612" s="270" t="e">
        <f t="shared" si="240"/>
        <v>#NUM!</v>
      </c>
      <c r="T612" s="265" t="e">
        <f t="shared" si="241"/>
        <v>#NUM!</v>
      </c>
      <c r="V612" s="40">
        <v>480</v>
      </c>
      <c r="W612" s="41">
        <v>59933</v>
      </c>
      <c r="X612" s="262" t="e">
        <f t="shared" si="242"/>
        <v>#NUM!</v>
      </c>
      <c r="Y612" s="263" t="e">
        <f t="shared" si="243"/>
        <v>#NUM!</v>
      </c>
      <c r="Z612" s="270" t="e">
        <f t="shared" si="244"/>
        <v>#NUM!</v>
      </c>
      <c r="AA612" s="265" t="e">
        <f t="shared" si="245"/>
        <v>#NUM!</v>
      </c>
      <c r="AC612" s="40">
        <v>480</v>
      </c>
      <c r="AD612" s="41">
        <f t="shared" si="253"/>
        <v>60876</v>
      </c>
      <c r="AE612" s="145" t="e">
        <f t="shared" si="246"/>
        <v>#VALUE!</v>
      </c>
      <c r="AF612" s="263" t="e">
        <f t="shared" si="247"/>
        <v>#VALUE!</v>
      </c>
      <c r="AG612" s="276" t="e">
        <f t="shared" si="248"/>
        <v>#VALUE!</v>
      </c>
      <c r="AH612" s="277" t="e">
        <f t="shared" si="249"/>
        <v>#VALUE!</v>
      </c>
    </row>
    <row r="614" spans="1:34" ht="14.65" thickBot="1" x14ac:dyDescent="0.5"/>
    <row r="615" spans="1:34" x14ac:dyDescent="0.45">
      <c r="A615" s="887" t="s">
        <v>240</v>
      </c>
      <c r="B615" s="888"/>
      <c r="C615" s="888"/>
      <c r="D615" s="888"/>
      <c r="E615" s="888"/>
      <c r="F615" s="889"/>
      <c r="H615" s="887" t="s">
        <v>241</v>
      </c>
      <c r="I615" s="888"/>
      <c r="J615" s="888"/>
      <c r="K615" s="888"/>
      <c r="L615" s="888"/>
      <c r="M615" s="889"/>
      <c r="O615" s="887" t="s">
        <v>218</v>
      </c>
      <c r="P615" s="888"/>
      <c r="Q615" s="888"/>
      <c r="R615" s="888"/>
      <c r="S615" s="888"/>
      <c r="T615" s="889"/>
      <c r="V615" s="887" t="s">
        <v>219</v>
      </c>
      <c r="W615" s="888"/>
      <c r="X615" s="888"/>
      <c r="Y615" s="888"/>
      <c r="Z615" s="888"/>
      <c r="AA615" s="889"/>
    </row>
    <row r="616" spans="1:34" ht="14.65" thickBot="1" x14ac:dyDescent="0.5">
      <c r="A616" s="890"/>
      <c r="B616" s="891"/>
      <c r="C616" s="891"/>
      <c r="D616" s="892"/>
      <c r="E616" s="892"/>
      <c r="F616" s="893"/>
      <c r="H616" s="890"/>
      <c r="I616" s="891"/>
      <c r="J616" s="891"/>
      <c r="K616" s="892"/>
      <c r="L616" s="892"/>
      <c r="M616" s="893"/>
      <c r="O616" s="890"/>
      <c r="P616" s="891"/>
      <c r="Q616" s="891"/>
      <c r="R616" s="892"/>
      <c r="S616" s="892"/>
      <c r="T616" s="893"/>
      <c r="V616" s="890"/>
      <c r="W616" s="891"/>
      <c r="X616" s="891"/>
      <c r="Y616" s="892"/>
      <c r="Z616" s="892"/>
      <c r="AA616" s="893"/>
    </row>
    <row r="617" spans="1:34" x14ac:dyDescent="0.45">
      <c r="A617" s="878" t="s">
        <v>221</v>
      </c>
      <c r="B617" s="879"/>
      <c r="C617" s="10">
        <f>B14</f>
        <v>0</v>
      </c>
      <c r="D617" s="11" t="e">
        <f>-PMT(C618/12,D618*D620,C617)</f>
        <v>#NUM!</v>
      </c>
      <c r="E617" s="882" t="s">
        <v>222</v>
      </c>
      <c r="F617" s="883"/>
      <c r="H617" s="878" t="s">
        <v>221</v>
      </c>
      <c r="I617" s="879"/>
      <c r="J617" s="10">
        <f>B15</f>
        <v>0</v>
      </c>
      <c r="K617" s="11" t="e">
        <f>IF(K620="I/O",J617*J618,-PMT(J618/12,K618*K620,J617))</f>
        <v>#NUM!</v>
      </c>
      <c r="L617" s="882" t="s">
        <v>222</v>
      </c>
      <c r="M617" s="883"/>
      <c r="O617" s="878" t="s">
        <v>221</v>
      </c>
      <c r="P617" s="879"/>
      <c r="Q617" s="10">
        <f>'Amortization Tables'!H385</f>
        <v>376</v>
      </c>
      <c r="R617" s="11" t="e">
        <f>IF(R620="I/O",Q617*Q618,-PMT(Q618/12,R618*R620,Q617))</f>
        <v>#NUM!</v>
      </c>
      <c r="S617" s="882" t="s">
        <v>222</v>
      </c>
      <c r="T617" s="883"/>
      <c r="V617" s="878" t="s">
        <v>221</v>
      </c>
      <c r="W617" s="879"/>
      <c r="X617" s="10">
        <f>'Amortization Tables'!H386</f>
        <v>377</v>
      </c>
      <c r="Y617" s="11" t="e">
        <f>IF(Y620="I/O",(X617*(X618/12)),-PMT(X618/12,Y618*Y620,X617))</f>
        <v>#NUM!</v>
      </c>
      <c r="Z617" s="882" t="s">
        <v>222</v>
      </c>
      <c r="AA617" s="883"/>
    </row>
    <row r="618" spans="1:34" x14ac:dyDescent="0.45">
      <c r="A618" s="878" t="s">
        <v>223</v>
      </c>
      <c r="B618" s="879"/>
      <c r="C618" s="12">
        <f>C14</f>
        <v>0</v>
      </c>
      <c r="D618" s="13">
        <v>12</v>
      </c>
      <c r="E618" s="884" t="s">
        <v>224</v>
      </c>
      <c r="F618" s="885"/>
      <c r="H618" s="878" t="s">
        <v>223</v>
      </c>
      <c r="I618" s="879"/>
      <c r="J618" s="12">
        <f>C15</f>
        <v>0</v>
      </c>
      <c r="K618" s="13">
        <v>12</v>
      </c>
      <c r="L618" s="884" t="s">
        <v>224</v>
      </c>
      <c r="M618" s="885"/>
      <c r="O618" s="878" t="s">
        <v>223</v>
      </c>
      <c r="P618" s="879"/>
      <c r="Q618" s="12">
        <f>'Amortization Tables'!I385</f>
        <v>57711</v>
      </c>
      <c r="R618" s="13">
        <v>12</v>
      </c>
      <c r="S618" s="884" t="s">
        <v>224</v>
      </c>
      <c r="T618" s="885"/>
      <c r="V618" s="878" t="s">
        <v>223</v>
      </c>
      <c r="W618" s="879"/>
      <c r="X618" s="12">
        <f>'Amortization Tables'!I386</f>
        <v>57742</v>
      </c>
      <c r="Y618" s="13">
        <v>12</v>
      </c>
      <c r="Z618" s="884" t="s">
        <v>224</v>
      </c>
      <c r="AA618" s="885"/>
    </row>
    <row r="619" spans="1:34" x14ac:dyDescent="0.45">
      <c r="A619" s="878" t="s">
        <v>225</v>
      </c>
      <c r="B619" s="879"/>
      <c r="C619" s="10" cm="1">
        <f t="array" ref="C619">IF(D619&lt;&gt;D620,INDEX(C624:C1103,D618*D619,1),0)</f>
        <v>0</v>
      </c>
      <c r="D619" s="79">
        <f>D14</f>
        <v>0</v>
      </c>
      <c r="E619" s="884" t="s">
        <v>117</v>
      </c>
      <c r="F619" s="885"/>
      <c r="H619" s="878" t="s">
        <v>225</v>
      </c>
      <c r="I619" s="879"/>
      <c r="J619" s="10" cm="1">
        <f t="array" ref="J619">IF(K619&lt;&gt;K620,INDEX(J624:J1103,K618*K619,1),0)</f>
        <v>0</v>
      </c>
      <c r="K619" s="79">
        <f>D15</f>
        <v>0</v>
      </c>
      <c r="L619" s="884" t="s">
        <v>117</v>
      </c>
      <c r="M619" s="885"/>
      <c r="O619" s="878" t="s">
        <v>225</v>
      </c>
      <c r="P619" s="879"/>
      <c r="Q619" s="10" t="e" cm="1">
        <f t="array" ref="Q619">IF(R619&lt;&gt;R620,INDEX(Q624:Q1103,R618*R619,1),0)</f>
        <v>#NUM!</v>
      </c>
      <c r="R619" s="13" t="e">
        <f>IF('Amortization Tables'!J385&lt;&gt;B519,B519,'Amortization Tables'!J385)</f>
        <v>#NUM!</v>
      </c>
      <c r="S619" s="884" t="s">
        <v>226</v>
      </c>
      <c r="T619" s="885"/>
      <c r="V619" s="878" t="s">
        <v>225</v>
      </c>
      <c r="W619" s="879"/>
      <c r="X619" s="10" t="e" cm="1">
        <f t="array" ref="X619">IF(Y619&lt;&gt;Y620,INDEX(X624:X1103,Y618*Y619,1),0)</f>
        <v>#NUM!</v>
      </c>
      <c r="Y619" s="13" t="e">
        <f>'Amortization Tables'!J386</f>
        <v>#NUM!</v>
      </c>
      <c r="Z619" s="884" t="s">
        <v>117</v>
      </c>
      <c r="AA619" s="885"/>
    </row>
    <row r="620" spans="1:34" ht="14.65" thickBot="1" x14ac:dyDescent="0.5">
      <c r="A620" s="914" t="s">
        <v>227</v>
      </c>
      <c r="B620" s="915"/>
      <c r="C620" s="14" t="e">
        <f>SUM(E624:(INDEX(E624:E1103,D618*D619)))</f>
        <v>#NUM!</v>
      </c>
      <c r="D620" s="121">
        <f>IF(E14="I/O","I/O",E14)</f>
        <v>0</v>
      </c>
      <c r="E620" s="916" t="s">
        <v>228</v>
      </c>
      <c r="F620" s="917"/>
      <c r="H620" s="914" t="s">
        <v>227</v>
      </c>
      <c r="I620" s="915"/>
      <c r="J620" s="14" t="e">
        <f>SUM(L624:(INDEX(L624:L1103,K618*K619)))</f>
        <v>#NUM!</v>
      </c>
      <c r="K620" s="15">
        <f>IF(E15="I/O","I/O",E15)</f>
        <v>0</v>
      </c>
      <c r="L620" s="916" t="s">
        <v>228</v>
      </c>
      <c r="M620" s="917"/>
      <c r="O620" s="914" t="s">
        <v>227</v>
      </c>
      <c r="P620" s="915"/>
      <c r="Q620" s="14" t="e">
        <f>SUM(S624:(INDEX(S624:S1103,R618*R619)))</f>
        <v>#NUM!</v>
      </c>
      <c r="R620" s="15" t="e">
        <f>'Amortization Tables'!K385</f>
        <v>#NUM!</v>
      </c>
      <c r="S620" s="916" t="s">
        <v>228</v>
      </c>
      <c r="T620" s="917"/>
      <c r="V620" s="914" t="s">
        <v>227</v>
      </c>
      <c r="W620" s="915"/>
      <c r="X620" s="14" t="e">
        <f>SUM(Z624:(INDEX(Z624:Z1103,Y618*Y619)))</f>
        <v>#NUM!</v>
      </c>
      <c r="Y620" s="15" t="e">
        <f>'Amortization Tables'!K386</f>
        <v>#NUM!</v>
      </c>
      <c r="Z620" s="916" t="s">
        <v>228</v>
      </c>
      <c r="AA620" s="917"/>
    </row>
    <row r="621" spans="1:34" ht="14.65" thickBot="1" x14ac:dyDescent="0.5">
      <c r="A621" s="912" t="s">
        <v>230</v>
      </c>
      <c r="B621" s="913"/>
      <c r="C621" s="244">
        <v>45292</v>
      </c>
      <c r="D621" s="876" t="s">
        <v>231</v>
      </c>
      <c r="E621" s="877"/>
      <c r="F621" s="749">
        <v>45352</v>
      </c>
      <c r="H621" s="912" t="s">
        <v>230</v>
      </c>
      <c r="I621" s="913"/>
      <c r="J621" s="244">
        <v>45292</v>
      </c>
      <c r="K621" s="876" t="s">
        <v>231</v>
      </c>
      <c r="L621" s="877"/>
      <c r="M621" s="749">
        <v>45352</v>
      </c>
      <c r="O621" s="912" t="s">
        <v>230</v>
      </c>
      <c r="P621" s="913"/>
      <c r="Q621" s="244">
        <v>45292</v>
      </c>
      <c r="R621" s="876" t="s">
        <v>231</v>
      </c>
      <c r="S621" s="877"/>
      <c r="T621" s="749">
        <v>45352</v>
      </c>
      <c r="V621" s="912" t="s">
        <v>230</v>
      </c>
      <c r="W621" s="913"/>
      <c r="X621" s="244">
        <v>45292</v>
      </c>
      <c r="Y621" s="876" t="s">
        <v>231</v>
      </c>
      <c r="Z621" s="877"/>
      <c r="AA621" s="749">
        <v>45352</v>
      </c>
    </row>
    <row r="622" spans="1:34" ht="14.65" thickBot="1" x14ac:dyDescent="0.5">
      <c r="A622" s="16" t="s">
        <v>232</v>
      </c>
      <c r="B622" s="17" t="s">
        <v>233</v>
      </c>
      <c r="C622" s="17" t="s">
        <v>234</v>
      </c>
      <c r="D622" s="17" t="s">
        <v>235</v>
      </c>
      <c r="E622" s="17" t="s">
        <v>236</v>
      </c>
      <c r="F622" s="18" t="s">
        <v>237</v>
      </c>
      <c r="H622" s="16" t="s">
        <v>232</v>
      </c>
      <c r="I622" s="17" t="s">
        <v>233</v>
      </c>
      <c r="J622" s="17" t="s">
        <v>234</v>
      </c>
      <c r="K622" s="17" t="s">
        <v>235</v>
      </c>
      <c r="L622" s="17" t="s">
        <v>236</v>
      </c>
      <c r="M622" s="18" t="s">
        <v>237</v>
      </c>
      <c r="O622" s="16" t="s">
        <v>232</v>
      </c>
      <c r="P622" s="17" t="s">
        <v>233</v>
      </c>
      <c r="Q622" s="17" t="s">
        <v>234</v>
      </c>
      <c r="R622" s="17" t="s">
        <v>235</v>
      </c>
      <c r="S622" s="17" t="s">
        <v>236</v>
      </c>
      <c r="T622" s="18" t="s">
        <v>237</v>
      </c>
      <c r="V622" s="16" t="s">
        <v>232</v>
      </c>
      <c r="W622" s="17" t="s">
        <v>233</v>
      </c>
      <c r="X622" s="17" t="s">
        <v>234</v>
      </c>
      <c r="Y622" s="17" t="s">
        <v>235</v>
      </c>
      <c r="Z622" s="17" t="s">
        <v>236</v>
      </c>
      <c r="AA622" s="18" t="s">
        <v>237</v>
      </c>
    </row>
    <row r="623" spans="1:34" ht="14.65" thickBot="1" x14ac:dyDescent="0.5">
      <c r="A623" s="19" t="s">
        <v>238</v>
      </c>
      <c r="B623" s="20">
        <v>45292</v>
      </c>
      <c r="C623" s="21">
        <f>C617</f>
        <v>0</v>
      </c>
      <c r="D623" s="22" t="s">
        <v>239</v>
      </c>
      <c r="E623" s="23" t="s">
        <v>239</v>
      </c>
      <c r="F623" s="24">
        <v>0</v>
      </c>
      <c r="H623" s="19" t="s">
        <v>238</v>
      </c>
      <c r="I623" s="20">
        <v>45292</v>
      </c>
      <c r="J623" s="21">
        <f>J617</f>
        <v>0</v>
      </c>
      <c r="K623" s="22" t="s">
        <v>239</v>
      </c>
      <c r="L623" s="23" t="s">
        <v>239</v>
      </c>
      <c r="M623" s="24">
        <v>0</v>
      </c>
      <c r="O623" s="19" t="s">
        <v>238</v>
      </c>
      <c r="P623" s="20">
        <v>45292</v>
      </c>
      <c r="Q623" s="25">
        <f>Q617</f>
        <v>376</v>
      </c>
      <c r="R623" s="22" t="s">
        <v>239</v>
      </c>
      <c r="S623" s="23" t="s">
        <v>239</v>
      </c>
      <c r="T623" s="24">
        <v>0</v>
      </c>
      <c r="V623" s="19" t="s">
        <v>238</v>
      </c>
      <c r="W623" s="20">
        <v>45292</v>
      </c>
      <c r="X623" s="25">
        <f>X617</f>
        <v>377</v>
      </c>
      <c r="Y623" s="22" t="s">
        <v>239</v>
      </c>
      <c r="Z623" s="23" t="s">
        <v>239</v>
      </c>
      <c r="AA623" s="24">
        <v>0</v>
      </c>
    </row>
    <row r="624" spans="1:34" x14ac:dyDescent="0.45">
      <c r="A624" s="26">
        <v>1</v>
      </c>
      <c r="B624" s="27">
        <v>45352</v>
      </c>
      <c r="C624" s="28" t="e">
        <f>C623-D624</f>
        <v>#NUM!</v>
      </c>
      <c r="D624" s="29" t="e">
        <f>IF($D$620="I/O",0,-PPMT($C$618/12,A624,$D$618*$D$620,$C$617))</f>
        <v>#NUM!</v>
      </c>
      <c r="E624" s="29" t="e">
        <f>F624-D624</f>
        <v>#NUM!</v>
      </c>
      <c r="F624" s="30" t="e">
        <f>$D$617</f>
        <v>#NUM!</v>
      </c>
      <c r="H624" s="26">
        <v>1</v>
      </c>
      <c r="I624" s="27">
        <v>45352</v>
      </c>
      <c r="J624" s="28" t="e">
        <f>J623-K624</f>
        <v>#NUM!</v>
      </c>
      <c r="K624" s="29" t="e">
        <f>IF($K$620="I/O",0,-PPMT($J$618/12,H624,$K$618*$K$620,$J$617))</f>
        <v>#NUM!</v>
      </c>
      <c r="L624" s="31" t="e">
        <f>M624-K624</f>
        <v>#NUM!</v>
      </c>
      <c r="M624" s="30" t="e">
        <f>$K$617</f>
        <v>#NUM!</v>
      </c>
      <c r="O624" s="26">
        <v>1</v>
      </c>
      <c r="P624" s="27">
        <v>45352</v>
      </c>
      <c r="Q624" s="28" t="e">
        <f>Q623-R624</f>
        <v>#NUM!</v>
      </c>
      <c r="R624" s="29" t="e">
        <f t="shared" ref="R624:R687" si="254">IF($D$128="I/O",0,-PPMT($C$126/12,O624,$D$126*$D$128,$C$125))</f>
        <v>#NUM!</v>
      </c>
      <c r="S624" s="31" t="e">
        <f>T624-R624</f>
        <v>#NUM!</v>
      </c>
      <c r="T624" s="30" t="e">
        <f t="shared" ref="T624:T687" si="255">$D$125</f>
        <v>#NUM!</v>
      </c>
      <c r="V624" s="26">
        <v>1</v>
      </c>
      <c r="W624" s="27">
        <v>45352</v>
      </c>
      <c r="X624" s="28" t="e">
        <f>X623-Y624</f>
        <v>#NUM!</v>
      </c>
      <c r="Y624" s="29" t="e">
        <f t="shared" ref="Y624:Y687" si="256">IF($K$128="I/O",0,-PPMT($J$126/12,V624,$K$126*$K$128,$J$125))</f>
        <v>#NUM!</v>
      </c>
      <c r="Z624" s="32" t="e">
        <f>AA624-Y624</f>
        <v>#NUM!</v>
      </c>
      <c r="AA624" s="30" t="e">
        <f t="shared" ref="AA624:AA687" si="257">$K$125</f>
        <v>#NUM!</v>
      </c>
    </row>
    <row r="625" spans="1:27" x14ac:dyDescent="0.45">
      <c r="A625" s="33">
        <v>2</v>
      </c>
      <c r="B625" s="34">
        <v>45383</v>
      </c>
      <c r="C625" s="35" t="e">
        <f t="shared" ref="C625:C688" si="258">C624-D625</f>
        <v>#NUM!</v>
      </c>
      <c r="D625" s="36" t="e">
        <f t="shared" ref="D625:D688" si="259">IF($D$620="I/O",0,-PPMT($C$618/12,A625,$D$618*$D$620,$C$617))</f>
        <v>#NUM!</v>
      </c>
      <c r="E625" s="36" t="e">
        <f t="shared" ref="E625:E688" si="260">F625-D625</f>
        <v>#NUM!</v>
      </c>
      <c r="F625" s="37" t="e">
        <f t="shared" ref="F625:F688" si="261">$D$617</f>
        <v>#NUM!</v>
      </c>
      <c r="H625" s="33">
        <v>2</v>
      </c>
      <c r="I625" s="34">
        <v>45383</v>
      </c>
      <c r="J625" s="35" t="e">
        <f t="shared" ref="J625:J688" si="262">J624-K625</f>
        <v>#NUM!</v>
      </c>
      <c r="K625" s="36" t="e">
        <f t="shared" ref="K625:K688" si="263">IF($K$620="I/O",0,-PPMT($J$618/12,H625,$K$618*$K$620,$J$617))</f>
        <v>#NUM!</v>
      </c>
      <c r="L625" s="38" t="e">
        <f t="shared" ref="L625:L688" si="264">M625-K625</f>
        <v>#NUM!</v>
      </c>
      <c r="M625" s="37" t="e">
        <f t="shared" ref="M625:M688" si="265">$K$617</f>
        <v>#NUM!</v>
      </c>
      <c r="O625" s="33">
        <v>2</v>
      </c>
      <c r="P625" s="34">
        <v>45383</v>
      </c>
      <c r="Q625" s="35" t="e">
        <f t="shared" ref="Q625:Q688" si="266">Q624-R625</f>
        <v>#NUM!</v>
      </c>
      <c r="R625" s="36" t="e">
        <f t="shared" si="254"/>
        <v>#NUM!</v>
      </c>
      <c r="S625" s="38" t="e">
        <f t="shared" ref="S625:S688" si="267">T625-R625</f>
        <v>#NUM!</v>
      </c>
      <c r="T625" s="37" t="e">
        <f t="shared" si="255"/>
        <v>#NUM!</v>
      </c>
      <c r="V625" s="33">
        <v>2</v>
      </c>
      <c r="W625" s="34">
        <v>45383</v>
      </c>
      <c r="X625" s="35" t="e">
        <f t="shared" ref="X625:X688" si="268">X624-Y625</f>
        <v>#NUM!</v>
      </c>
      <c r="Y625" s="36" t="e">
        <f t="shared" si="256"/>
        <v>#NUM!</v>
      </c>
      <c r="Z625" s="39" t="e">
        <f t="shared" ref="Z625:Z688" si="269">AA625-Y625</f>
        <v>#NUM!</v>
      </c>
      <c r="AA625" s="37" t="e">
        <f t="shared" si="257"/>
        <v>#NUM!</v>
      </c>
    </row>
    <row r="626" spans="1:27" x14ac:dyDescent="0.45">
      <c r="A626" s="33">
        <v>3</v>
      </c>
      <c r="B626" s="34">
        <v>45413</v>
      </c>
      <c r="C626" s="35" t="e">
        <f t="shared" si="258"/>
        <v>#NUM!</v>
      </c>
      <c r="D626" s="36" t="e">
        <f t="shared" si="259"/>
        <v>#NUM!</v>
      </c>
      <c r="E626" s="36" t="e">
        <f t="shared" si="260"/>
        <v>#NUM!</v>
      </c>
      <c r="F626" s="37" t="e">
        <f t="shared" si="261"/>
        <v>#NUM!</v>
      </c>
      <c r="H626" s="33">
        <v>3</v>
      </c>
      <c r="I626" s="34">
        <v>45413</v>
      </c>
      <c r="J626" s="35" t="e">
        <f t="shared" si="262"/>
        <v>#NUM!</v>
      </c>
      <c r="K626" s="36" t="e">
        <f t="shared" si="263"/>
        <v>#NUM!</v>
      </c>
      <c r="L626" s="38" t="e">
        <f t="shared" si="264"/>
        <v>#NUM!</v>
      </c>
      <c r="M626" s="37" t="e">
        <f t="shared" si="265"/>
        <v>#NUM!</v>
      </c>
      <c r="O626" s="33">
        <v>3</v>
      </c>
      <c r="P626" s="34">
        <v>45413</v>
      </c>
      <c r="Q626" s="35" t="e">
        <f t="shared" si="266"/>
        <v>#NUM!</v>
      </c>
      <c r="R626" s="36" t="e">
        <f t="shared" si="254"/>
        <v>#NUM!</v>
      </c>
      <c r="S626" s="38" t="e">
        <f t="shared" si="267"/>
        <v>#NUM!</v>
      </c>
      <c r="T626" s="37" t="e">
        <f t="shared" si="255"/>
        <v>#NUM!</v>
      </c>
      <c r="V626" s="33">
        <v>3</v>
      </c>
      <c r="W626" s="34">
        <v>45413</v>
      </c>
      <c r="X626" s="35" t="e">
        <f t="shared" si="268"/>
        <v>#NUM!</v>
      </c>
      <c r="Y626" s="36" t="e">
        <f t="shared" si="256"/>
        <v>#NUM!</v>
      </c>
      <c r="Z626" s="39" t="e">
        <f t="shared" si="269"/>
        <v>#NUM!</v>
      </c>
      <c r="AA626" s="37" t="e">
        <f t="shared" si="257"/>
        <v>#NUM!</v>
      </c>
    </row>
    <row r="627" spans="1:27" x14ac:dyDescent="0.45">
      <c r="A627" s="33">
        <v>4</v>
      </c>
      <c r="B627" s="34">
        <v>45444</v>
      </c>
      <c r="C627" s="35" t="e">
        <f t="shared" si="258"/>
        <v>#NUM!</v>
      </c>
      <c r="D627" s="36" t="e">
        <f t="shared" si="259"/>
        <v>#NUM!</v>
      </c>
      <c r="E627" s="36" t="e">
        <f t="shared" si="260"/>
        <v>#NUM!</v>
      </c>
      <c r="F627" s="37" t="e">
        <f t="shared" si="261"/>
        <v>#NUM!</v>
      </c>
      <c r="H627" s="33">
        <v>4</v>
      </c>
      <c r="I627" s="34">
        <v>45444</v>
      </c>
      <c r="J627" s="35" t="e">
        <f t="shared" si="262"/>
        <v>#NUM!</v>
      </c>
      <c r="K627" s="36" t="e">
        <f t="shared" si="263"/>
        <v>#NUM!</v>
      </c>
      <c r="L627" s="38" t="e">
        <f t="shared" si="264"/>
        <v>#NUM!</v>
      </c>
      <c r="M627" s="37" t="e">
        <f t="shared" si="265"/>
        <v>#NUM!</v>
      </c>
      <c r="O627" s="33">
        <v>4</v>
      </c>
      <c r="P627" s="34">
        <v>45444</v>
      </c>
      <c r="Q627" s="35" t="e">
        <f t="shared" si="266"/>
        <v>#NUM!</v>
      </c>
      <c r="R627" s="36" t="e">
        <f t="shared" si="254"/>
        <v>#NUM!</v>
      </c>
      <c r="S627" s="38" t="e">
        <f t="shared" si="267"/>
        <v>#NUM!</v>
      </c>
      <c r="T627" s="37" t="e">
        <f t="shared" si="255"/>
        <v>#NUM!</v>
      </c>
      <c r="V627" s="33">
        <v>4</v>
      </c>
      <c r="W627" s="34">
        <v>45444</v>
      </c>
      <c r="X627" s="35" t="e">
        <f t="shared" si="268"/>
        <v>#NUM!</v>
      </c>
      <c r="Y627" s="36" t="e">
        <f t="shared" si="256"/>
        <v>#NUM!</v>
      </c>
      <c r="Z627" s="39" t="e">
        <f t="shared" si="269"/>
        <v>#NUM!</v>
      </c>
      <c r="AA627" s="37" t="e">
        <f t="shared" si="257"/>
        <v>#NUM!</v>
      </c>
    </row>
    <row r="628" spans="1:27" x14ac:dyDescent="0.45">
      <c r="A628" s="33">
        <v>5</v>
      </c>
      <c r="B628" s="34">
        <v>45474</v>
      </c>
      <c r="C628" s="35" t="e">
        <f t="shared" si="258"/>
        <v>#NUM!</v>
      </c>
      <c r="D628" s="36" t="e">
        <f t="shared" si="259"/>
        <v>#NUM!</v>
      </c>
      <c r="E628" s="36" t="e">
        <f t="shared" si="260"/>
        <v>#NUM!</v>
      </c>
      <c r="F628" s="37" t="e">
        <f t="shared" si="261"/>
        <v>#NUM!</v>
      </c>
      <c r="H628" s="33">
        <v>5</v>
      </c>
      <c r="I628" s="34">
        <v>45474</v>
      </c>
      <c r="J628" s="35" t="e">
        <f t="shared" si="262"/>
        <v>#NUM!</v>
      </c>
      <c r="K628" s="36" t="e">
        <f t="shared" si="263"/>
        <v>#NUM!</v>
      </c>
      <c r="L628" s="38" t="e">
        <f t="shared" si="264"/>
        <v>#NUM!</v>
      </c>
      <c r="M628" s="37" t="e">
        <f t="shared" si="265"/>
        <v>#NUM!</v>
      </c>
      <c r="O628" s="33">
        <v>5</v>
      </c>
      <c r="P628" s="34">
        <v>45474</v>
      </c>
      <c r="Q628" s="35" t="e">
        <f t="shared" si="266"/>
        <v>#NUM!</v>
      </c>
      <c r="R628" s="36" t="e">
        <f t="shared" si="254"/>
        <v>#NUM!</v>
      </c>
      <c r="S628" s="38" t="e">
        <f t="shared" si="267"/>
        <v>#NUM!</v>
      </c>
      <c r="T628" s="37" t="e">
        <f t="shared" si="255"/>
        <v>#NUM!</v>
      </c>
      <c r="V628" s="33">
        <v>5</v>
      </c>
      <c r="W628" s="34">
        <v>45474</v>
      </c>
      <c r="X628" s="35" t="e">
        <f t="shared" si="268"/>
        <v>#NUM!</v>
      </c>
      <c r="Y628" s="36" t="e">
        <f t="shared" si="256"/>
        <v>#NUM!</v>
      </c>
      <c r="Z628" s="39" t="e">
        <f t="shared" si="269"/>
        <v>#NUM!</v>
      </c>
      <c r="AA628" s="37" t="e">
        <f t="shared" si="257"/>
        <v>#NUM!</v>
      </c>
    </row>
    <row r="629" spans="1:27" x14ac:dyDescent="0.45">
      <c r="A629" s="33">
        <v>6</v>
      </c>
      <c r="B629" s="34">
        <v>45505</v>
      </c>
      <c r="C629" s="35" t="e">
        <f t="shared" si="258"/>
        <v>#NUM!</v>
      </c>
      <c r="D629" s="36" t="e">
        <f t="shared" si="259"/>
        <v>#NUM!</v>
      </c>
      <c r="E629" s="36" t="e">
        <f t="shared" si="260"/>
        <v>#NUM!</v>
      </c>
      <c r="F629" s="37" t="e">
        <f t="shared" si="261"/>
        <v>#NUM!</v>
      </c>
      <c r="H629" s="33">
        <v>6</v>
      </c>
      <c r="I629" s="34">
        <v>45505</v>
      </c>
      <c r="J629" s="35" t="e">
        <f t="shared" si="262"/>
        <v>#NUM!</v>
      </c>
      <c r="K629" s="36" t="e">
        <f t="shared" si="263"/>
        <v>#NUM!</v>
      </c>
      <c r="L629" s="38" t="e">
        <f t="shared" si="264"/>
        <v>#NUM!</v>
      </c>
      <c r="M629" s="37" t="e">
        <f t="shared" si="265"/>
        <v>#NUM!</v>
      </c>
      <c r="O629" s="33">
        <v>6</v>
      </c>
      <c r="P629" s="34">
        <v>45505</v>
      </c>
      <c r="Q629" s="35" t="e">
        <f t="shared" si="266"/>
        <v>#NUM!</v>
      </c>
      <c r="R629" s="36" t="e">
        <f t="shared" si="254"/>
        <v>#NUM!</v>
      </c>
      <c r="S629" s="38" t="e">
        <f t="shared" si="267"/>
        <v>#NUM!</v>
      </c>
      <c r="T629" s="37" t="e">
        <f t="shared" si="255"/>
        <v>#NUM!</v>
      </c>
      <c r="V629" s="33">
        <v>6</v>
      </c>
      <c r="W629" s="34">
        <v>45505</v>
      </c>
      <c r="X629" s="35" t="e">
        <f t="shared" si="268"/>
        <v>#NUM!</v>
      </c>
      <c r="Y629" s="36" t="e">
        <f t="shared" si="256"/>
        <v>#NUM!</v>
      </c>
      <c r="Z629" s="39" t="e">
        <f t="shared" si="269"/>
        <v>#NUM!</v>
      </c>
      <c r="AA629" s="37" t="e">
        <f t="shared" si="257"/>
        <v>#NUM!</v>
      </c>
    </row>
    <row r="630" spans="1:27" x14ac:dyDescent="0.45">
      <c r="A630" s="33">
        <v>7</v>
      </c>
      <c r="B630" s="34">
        <v>45536</v>
      </c>
      <c r="C630" s="35" t="e">
        <f t="shared" si="258"/>
        <v>#NUM!</v>
      </c>
      <c r="D630" s="36" t="e">
        <f t="shared" si="259"/>
        <v>#NUM!</v>
      </c>
      <c r="E630" s="36" t="e">
        <f t="shared" si="260"/>
        <v>#NUM!</v>
      </c>
      <c r="F630" s="37" t="e">
        <f t="shared" si="261"/>
        <v>#NUM!</v>
      </c>
      <c r="H630" s="33">
        <v>7</v>
      </c>
      <c r="I630" s="34">
        <v>45536</v>
      </c>
      <c r="J630" s="35" t="e">
        <f t="shared" si="262"/>
        <v>#NUM!</v>
      </c>
      <c r="K630" s="36" t="e">
        <f t="shared" si="263"/>
        <v>#NUM!</v>
      </c>
      <c r="L630" s="38" t="e">
        <f t="shared" si="264"/>
        <v>#NUM!</v>
      </c>
      <c r="M630" s="37" t="e">
        <f t="shared" si="265"/>
        <v>#NUM!</v>
      </c>
      <c r="O630" s="33">
        <v>7</v>
      </c>
      <c r="P630" s="34">
        <v>45536</v>
      </c>
      <c r="Q630" s="35" t="e">
        <f t="shared" si="266"/>
        <v>#NUM!</v>
      </c>
      <c r="R630" s="36" t="e">
        <f t="shared" si="254"/>
        <v>#NUM!</v>
      </c>
      <c r="S630" s="38" t="e">
        <f t="shared" si="267"/>
        <v>#NUM!</v>
      </c>
      <c r="T630" s="37" t="e">
        <f t="shared" si="255"/>
        <v>#NUM!</v>
      </c>
      <c r="V630" s="33">
        <v>7</v>
      </c>
      <c r="W630" s="34">
        <v>45536</v>
      </c>
      <c r="X630" s="35" t="e">
        <f t="shared" si="268"/>
        <v>#NUM!</v>
      </c>
      <c r="Y630" s="36" t="e">
        <f t="shared" si="256"/>
        <v>#NUM!</v>
      </c>
      <c r="Z630" s="39" t="e">
        <f t="shared" si="269"/>
        <v>#NUM!</v>
      </c>
      <c r="AA630" s="37" t="e">
        <f t="shared" si="257"/>
        <v>#NUM!</v>
      </c>
    </row>
    <row r="631" spans="1:27" x14ac:dyDescent="0.45">
      <c r="A631" s="33">
        <v>8</v>
      </c>
      <c r="B631" s="34">
        <v>45566</v>
      </c>
      <c r="C631" s="35" t="e">
        <f t="shared" si="258"/>
        <v>#NUM!</v>
      </c>
      <c r="D631" s="36" t="e">
        <f t="shared" si="259"/>
        <v>#NUM!</v>
      </c>
      <c r="E631" s="36" t="e">
        <f t="shared" si="260"/>
        <v>#NUM!</v>
      </c>
      <c r="F631" s="37" t="e">
        <f t="shared" si="261"/>
        <v>#NUM!</v>
      </c>
      <c r="H631" s="33">
        <v>8</v>
      </c>
      <c r="I631" s="34">
        <v>45566</v>
      </c>
      <c r="J631" s="35" t="e">
        <f t="shared" si="262"/>
        <v>#NUM!</v>
      </c>
      <c r="K631" s="36" t="e">
        <f t="shared" si="263"/>
        <v>#NUM!</v>
      </c>
      <c r="L631" s="38" t="e">
        <f t="shared" si="264"/>
        <v>#NUM!</v>
      </c>
      <c r="M631" s="37" t="e">
        <f t="shared" si="265"/>
        <v>#NUM!</v>
      </c>
      <c r="O631" s="33">
        <v>8</v>
      </c>
      <c r="P631" s="34">
        <v>45566</v>
      </c>
      <c r="Q631" s="35" t="e">
        <f t="shared" si="266"/>
        <v>#NUM!</v>
      </c>
      <c r="R631" s="36" t="e">
        <f t="shared" si="254"/>
        <v>#NUM!</v>
      </c>
      <c r="S631" s="38" t="e">
        <f t="shared" si="267"/>
        <v>#NUM!</v>
      </c>
      <c r="T631" s="37" t="e">
        <f t="shared" si="255"/>
        <v>#NUM!</v>
      </c>
      <c r="V631" s="33">
        <v>8</v>
      </c>
      <c r="W631" s="34">
        <v>45566</v>
      </c>
      <c r="X631" s="35" t="e">
        <f t="shared" si="268"/>
        <v>#NUM!</v>
      </c>
      <c r="Y631" s="36" t="e">
        <f t="shared" si="256"/>
        <v>#NUM!</v>
      </c>
      <c r="Z631" s="39" t="e">
        <f t="shared" si="269"/>
        <v>#NUM!</v>
      </c>
      <c r="AA631" s="37" t="e">
        <f t="shared" si="257"/>
        <v>#NUM!</v>
      </c>
    </row>
    <row r="632" spans="1:27" x14ac:dyDescent="0.45">
      <c r="A632" s="33">
        <v>9</v>
      </c>
      <c r="B632" s="34">
        <v>45597</v>
      </c>
      <c r="C632" s="35" t="e">
        <f t="shared" si="258"/>
        <v>#NUM!</v>
      </c>
      <c r="D632" s="36" t="e">
        <f t="shared" si="259"/>
        <v>#NUM!</v>
      </c>
      <c r="E632" s="36" t="e">
        <f t="shared" si="260"/>
        <v>#NUM!</v>
      </c>
      <c r="F632" s="37" t="e">
        <f t="shared" si="261"/>
        <v>#NUM!</v>
      </c>
      <c r="H632" s="33">
        <v>9</v>
      </c>
      <c r="I632" s="34">
        <v>45597</v>
      </c>
      <c r="J632" s="35" t="e">
        <f t="shared" si="262"/>
        <v>#NUM!</v>
      </c>
      <c r="K632" s="36" t="e">
        <f t="shared" si="263"/>
        <v>#NUM!</v>
      </c>
      <c r="L632" s="38" t="e">
        <f t="shared" si="264"/>
        <v>#NUM!</v>
      </c>
      <c r="M632" s="37" t="e">
        <f t="shared" si="265"/>
        <v>#NUM!</v>
      </c>
      <c r="O632" s="33">
        <v>9</v>
      </c>
      <c r="P632" s="34">
        <v>45597</v>
      </c>
      <c r="Q632" s="35" t="e">
        <f t="shared" si="266"/>
        <v>#NUM!</v>
      </c>
      <c r="R632" s="36" t="e">
        <f t="shared" si="254"/>
        <v>#NUM!</v>
      </c>
      <c r="S632" s="38" t="e">
        <f t="shared" si="267"/>
        <v>#NUM!</v>
      </c>
      <c r="T632" s="37" t="e">
        <f t="shared" si="255"/>
        <v>#NUM!</v>
      </c>
      <c r="V632" s="33">
        <v>9</v>
      </c>
      <c r="W632" s="34">
        <v>45597</v>
      </c>
      <c r="X632" s="35" t="e">
        <f t="shared" si="268"/>
        <v>#NUM!</v>
      </c>
      <c r="Y632" s="36" t="e">
        <f t="shared" si="256"/>
        <v>#NUM!</v>
      </c>
      <c r="Z632" s="39" t="e">
        <f t="shared" si="269"/>
        <v>#NUM!</v>
      </c>
      <c r="AA632" s="37" t="e">
        <f t="shared" si="257"/>
        <v>#NUM!</v>
      </c>
    </row>
    <row r="633" spans="1:27" x14ac:dyDescent="0.45">
      <c r="A633" s="33">
        <v>10</v>
      </c>
      <c r="B633" s="34">
        <v>45627</v>
      </c>
      <c r="C633" s="35" t="e">
        <f t="shared" si="258"/>
        <v>#NUM!</v>
      </c>
      <c r="D633" s="36" t="e">
        <f t="shared" si="259"/>
        <v>#NUM!</v>
      </c>
      <c r="E633" s="36" t="e">
        <f t="shared" si="260"/>
        <v>#NUM!</v>
      </c>
      <c r="F633" s="37" t="e">
        <f t="shared" si="261"/>
        <v>#NUM!</v>
      </c>
      <c r="H633" s="33">
        <v>10</v>
      </c>
      <c r="I633" s="34">
        <v>45627</v>
      </c>
      <c r="J633" s="35" t="e">
        <f t="shared" si="262"/>
        <v>#NUM!</v>
      </c>
      <c r="K633" s="36" t="e">
        <f t="shared" si="263"/>
        <v>#NUM!</v>
      </c>
      <c r="L633" s="38" t="e">
        <f t="shared" si="264"/>
        <v>#NUM!</v>
      </c>
      <c r="M633" s="37" t="e">
        <f t="shared" si="265"/>
        <v>#NUM!</v>
      </c>
      <c r="O633" s="33">
        <v>10</v>
      </c>
      <c r="P633" s="34">
        <v>45627</v>
      </c>
      <c r="Q633" s="35" t="e">
        <f t="shared" si="266"/>
        <v>#NUM!</v>
      </c>
      <c r="R633" s="36" t="e">
        <f t="shared" si="254"/>
        <v>#NUM!</v>
      </c>
      <c r="S633" s="38" t="e">
        <f t="shared" si="267"/>
        <v>#NUM!</v>
      </c>
      <c r="T633" s="37" t="e">
        <f t="shared" si="255"/>
        <v>#NUM!</v>
      </c>
      <c r="V633" s="33">
        <v>10</v>
      </c>
      <c r="W633" s="34">
        <v>45627</v>
      </c>
      <c r="X633" s="35" t="e">
        <f t="shared" si="268"/>
        <v>#NUM!</v>
      </c>
      <c r="Y633" s="36" t="e">
        <f t="shared" si="256"/>
        <v>#NUM!</v>
      </c>
      <c r="Z633" s="39" t="e">
        <f t="shared" si="269"/>
        <v>#NUM!</v>
      </c>
      <c r="AA633" s="37" t="e">
        <f t="shared" si="257"/>
        <v>#NUM!</v>
      </c>
    </row>
    <row r="634" spans="1:27" x14ac:dyDescent="0.45">
      <c r="A634" s="33">
        <v>11</v>
      </c>
      <c r="B634" s="34">
        <v>45658</v>
      </c>
      <c r="C634" s="35" t="e">
        <f t="shared" si="258"/>
        <v>#NUM!</v>
      </c>
      <c r="D634" s="36" t="e">
        <f t="shared" si="259"/>
        <v>#NUM!</v>
      </c>
      <c r="E634" s="36" t="e">
        <f t="shared" si="260"/>
        <v>#NUM!</v>
      </c>
      <c r="F634" s="37" t="e">
        <f t="shared" si="261"/>
        <v>#NUM!</v>
      </c>
      <c r="H634" s="33">
        <v>11</v>
      </c>
      <c r="I634" s="34">
        <v>45658</v>
      </c>
      <c r="J634" s="35" t="e">
        <f t="shared" si="262"/>
        <v>#NUM!</v>
      </c>
      <c r="K634" s="36" t="e">
        <f t="shared" si="263"/>
        <v>#NUM!</v>
      </c>
      <c r="L634" s="38" t="e">
        <f t="shared" si="264"/>
        <v>#NUM!</v>
      </c>
      <c r="M634" s="37" t="e">
        <f t="shared" si="265"/>
        <v>#NUM!</v>
      </c>
      <c r="O634" s="33">
        <v>11</v>
      </c>
      <c r="P634" s="34">
        <v>45658</v>
      </c>
      <c r="Q634" s="35" t="e">
        <f t="shared" si="266"/>
        <v>#NUM!</v>
      </c>
      <c r="R634" s="36" t="e">
        <f t="shared" si="254"/>
        <v>#NUM!</v>
      </c>
      <c r="S634" s="38" t="e">
        <f t="shared" si="267"/>
        <v>#NUM!</v>
      </c>
      <c r="T634" s="37" t="e">
        <f t="shared" si="255"/>
        <v>#NUM!</v>
      </c>
      <c r="V634" s="33">
        <v>11</v>
      </c>
      <c r="W634" s="34">
        <v>45658</v>
      </c>
      <c r="X634" s="35" t="e">
        <f t="shared" si="268"/>
        <v>#NUM!</v>
      </c>
      <c r="Y634" s="36" t="e">
        <f t="shared" si="256"/>
        <v>#NUM!</v>
      </c>
      <c r="Z634" s="39" t="e">
        <f t="shared" si="269"/>
        <v>#NUM!</v>
      </c>
      <c r="AA634" s="37" t="e">
        <f t="shared" si="257"/>
        <v>#NUM!</v>
      </c>
    </row>
    <row r="635" spans="1:27" ht="14.65" thickBot="1" x14ac:dyDescent="0.5">
      <c r="A635" s="40">
        <v>12</v>
      </c>
      <c r="B635" s="41">
        <v>45689</v>
      </c>
      <c r="C635" s="42" t="e">
        <f t="shared" si="258"/>
        <v>#NUM!</v>
      </c>
      <c r="D635" s="43" t="e">
        <f t="shared" si="259"/>
        <v>#NUM!</v>
      </c>
      <c r="E635" s="43" t="e">
        <f t="shared" si="260"/>
        <v>#NUM!</v>
      </c>
      <c r="F635" s="44" t="e">
        <f t="shared" si="261"/>
        <v>#NUM!</v>
      </c>
      <c r="H635" s="40">
        <v>12</v>
      </c>
      <c r="I635" s="41">
        <v>45689</v>
      </c>
      <c r="J635" s="42" t="e">
        <f t="shared" si="262"/>
        <v>#NUM!</v>
      </c>
      <c r="K635" s="43" t="e">
        <f t="shared" si="263"/>
        <v>#NUM!</v>
      </c>
      <c r="L635" s="45" t="e">
        <f t="shared" si="264"/>
        <v>#NUM!</v>
      </c>
      <c r="M635" s="44" t="e">
        <f t="shared" si="265"/>
        <v>#NUM!</v>
      </c>
      <c r="O635" s="40">
        <v>12</v>
      </c>
      <c r="P635" s="41">
        <v>45689</v>
      </c>
      <c r="Q635" s="42" t="e">
        <f t="shared" si="266"/>
        <v>#NUM!</v>
      </c>
      <c r="R635" s="43" t="e">
        <f t="shared" si="254"/>
        <v>#NUM!</v>
      </c>
      <c r="S635" s="45" t="e">
        <f t="shared" si="267"/>
        <v>#NUM!</v>
      </c>
      <c r="T635" s="44" t="e">
        <f t="shared" si="255"/>
        <v>#NUM!</v>
      </c>
      <c r="V635" s="40">
        <v>12</v>
      </c>
      <c r="W635" s="41">
        <v>45689</v>
      </c>
      <c r="X635" s="42" t="e">
        <f t="shared" si="268"/>
        <v>#NUM!</v>
      </c>
      <c r="Y635" s="43" t="e">
        <f t="shared" si="256"/>
        <v>#NUM!</v>
      </c>
      <c r="Z635" s="46" t="e">
        <f t="shared" si="269"/>
        <v>#NUM!</v>
      </c>
      <c r="AA635" s="44" t="e">
        <f t="shared" si="257"/>
        <v>#NUM!</v>
      </c>
    </row>
    <row r="636" spans="1:27" x14ac:dyDescent="0.45">
      <c r="A636" s="47">
        <v>13</v>
      </c>
      <c r="B636" s="34">
        <v>45717</v>
      </c>
      <c r="C636" s="48" t="e">
        <f t="shared" si="258"/>
        <v>#NUM!</v>
      </c>
      <c r="D636" s="29" t="e">
        <f t="shared" si="259"/>
        <v>#NUM!</v>
      </c>
      <c r="E636" s="29" t="e">
        <f t="shared" si="260"/>
        <v>#NUM!</v>
      </c>
      <c r="F636" s="30" t="e">
        <f t="shared" si="261"/>
        <v>#NUM!</v>
      </c>
      <c r="H636" s="26">
        <v>13</v>
      </c>
      <c r="I636" s="27">
        <v>45717</v>
      </c>
      <c r="J636" s="28" t="e">
        <f t="shared" si="262"/>
        <v>#NUM!</v>
      </c>
      <c r="K636" s="29" t="e">
        <f t="shared" si="263"/>
        <v>#NUM!</v>
      </c>
      <c r="L636" s="31" t="e">
        <f t="shared" si="264"/>
        <v>#NUM!</v>
      </c>
      <c r="M636" s="30" t="e">
        <f t="shared" si="265"/>
        <v>#NUM!</v>
      </c>
      <c r="O636" s="26">
        <v>13</v>
      </c>
      <c r="P636" s="27">
        <v>45717</v>
      </c>
      <c r="Q636" s="28" t="e">
        <f t="shared" si="266"/>
        <v>#NUM!</v>
      </c>
      <c r="R636" s="29" t="e">
        <f t="shared" si="254"/>
        <v>#NUM!</v>
      </c>
      <c r="S636" s="31" t="e">
        <f t="shared" si="267"/>
        <v>#NUM!</v>
      </c>
      <c r="T636" s="30" t="e">
        <f t="shared" si="255"/>
        <v>#NUM!</v>
      </c>
      <c r="V636" s="26">
        <v>13</v>
      </c>
      <c r="W636" s="27">
        <v>45717</v>
      </c>
      <c r="X636" s="28" t="e">
        <f t="shared" si="268"/>
        <v>#NUM!</v>
      </c>
      <c r="Y636" s="29" t="e">
        <f t="shared" si="256"/>
        <v>#NUM!</v>
      </c>
      <c r="Z636" s="32" t="e">
        <f t="shared" si="269"/>
        <v>#NUM!</v>
      </c>
      <c r="AA636" s="30" t="e">
        <f t="shared" si="257"/>
        <v>#NUM!</v>
      </c>
    </row>
    <row r="637" spans="1:27" x14ac:dyDescent="0.45">
      <c r="A637" s="47">
        <v>14</v>
      </c>
      <c r="B637" s="34">
        <v>45748</v>
      </c>
      <c r="C637" s="49" t="e">
        <f t="shared" si="258"/>
        <v>#NUM!</v>
      </c>
      <c r="D637" s="36" t="e">
        <f t="shared" si="259"/>
        <v>#NUM!</v>
      </c>
      <c r="E637" s="36" t="e">
        <f t="shared" si="260"/>
        <v>#NUM!</v>
      </c>
      <c r="F637" s="37" t="e">
        <f t="shared" si="261"/>
        <v>#NUM!</v>
      </c>
      <c r="H637" s="33">
        <v>14</v>
      </c>
      <c r="I637" s="34">
        <v>45748</v>
      </c>
      <c r="J637" s="35" t="e">
        <f t="shared" si="262"/>
        <v>#NUM!</v>
      </c>
      <c r="K637" s="36" t="e">
        <f t="shared" si="263"/>
        <v>#NUM!</v>
      </c>
      <c r="L637" s="38" t="e">
        <f t="shared" si="264"/>
        <v>#NUM!</v>
      </c>
      <c r="M637" s="37" t="e">
        <f t="shared" si="265"/>
        <v>#NUM!</v>
      </c>
      <c r="O637" s="33">
        <v>14</v>
      </c>
      <c r="P637" s="34">
        <v>45748</v>
      </c>
      <c r="Q637" s="35" t="e">
        <f t="shared" si="266"/>
        <v>#NUM!</v>
      </c>
      <c r="R637" s="36" t="e">
        <f t="shared" si="254"/>
        <v>#NUM!</v>
      </c>
      <c r="S637" s="38" t="e">
        <f t="shared" si="267"/>
        <v>#NUM!</v>
      </c>
      <c r="T637" s="37" t="e">
        <f t="shared" si="255"/>
        <v>#NUM!</v>
      </c>
      <c r="V637" s="33">
        <v>14</v>
      </c>
      <c r="W637" s="34">
        <v>45748</v>
      </c>
      <c r="X637" s="35" t="e">
        <f t="shared" si="268"/>
        <v>#NUM!</v>
      </c>
      <c r="Y637" s="36" t="e">
        <f t="shared" si="256"/>
        <v>#NUM!</v>
      </c>
      <c r="Z637" s="39" t="e">
        <f t="shared" si="269"/>
        <v>#NUM!</v>
      </c>
      <c r="AA637" s="37" t="e">
        <f t="shared" si="257"/>
        <v>#NUM!</v>
      </c>
    </row>
    <row r="638" spans="1:27" x14ac:dyDescent="0.45">
      <c r="A638" s="47">
        <v>15</v>
      </c>
      <c r="B638" s="34">
        <v>45778</v>
      </c>
      <c r="C638" s="49" t="e">
        <f t="shared" si="258"/>
        <v>#NUM!</v>
      </c>
      <c r="D638" s="36" t="e">
        <f t="shared" si="259"/>
        <v>#NUM!</v>
      </c>
      <c r="E638" s="36" t="e">
        <f t="shared" si="260"/>
        <v>#NUM!</v>
      </c>
      <c r="F638" s="37" t="e">
        <f t="shared" si="261"/>
        <v>#NUM!</v>
      </c>
      <c r="H638" s="33">
        <v>15</v>
      </c>
      <c r="I638" s="34">
        <v>45778</v>
      </c>
      <c r="J638" s="35" t="e">
        <f t="shared" si="262"/>
        <v>#NUM!</v>
      </c>
      <c r="K638" s="36" t="e">
        <f t="shared" si="263"/>
        <v>#NUM!</v>
      </c>
      <c r="L638" s="38" t="e">
        <f t="shared" si="264"/>
        <v>#NUM!</v>
      </c>
      <c r="M638" s="37" t="e">
        <f t="shared" si="265"/>
        <v>#NUM!</v>
      </c>
      <c r="O638" s="33">
        <v>15</v>
      </c>
      <c r="P638" s="34">
        <v>45778</v>
      </c>
      <c r="Q638" s="35" t="e">
        <f t="shared" si="266"/>
        <v>#NUM!</v>
      </c>
      <c r="R638" s="36" t="e">
        <f t="shared" si="254"/>
        <v>#NUM!</v>
      </c>
      <c r="S638" s="38" t="e">
        <f t="shared" si="267"/>
        <v>#NUM!</v>
      </c>
      <c r="T638" s="37" t="e">
        <f t="shared" si="255"/>
        <v>#NUM!</v>
      </c>
      <c r="V638" s="33">
        <v>15</v>
      </c>
      <c r="W638" s="34">
        <v>45778</v>
      </c>
      <c r="X638" s="35" t="e">
        <f t="shared" si="268"/>
        <v>#NUM!</v>
      </c>
      <c r="Y638" s="36" t="e">
        <f t="shared" si="256"/>
        <v>#NUM!</v>
      </c>
      <c r="Z638" s="39" t="e">
        <f t="shared" si="269"/>
        <v>#NUM!</v>
      </c>
      <c r="AA638" s="37" t="e">
        <f t="shared" si="257"/>
        <v>#NUM!</v>
      </c>
    </row>
    <row r="639" spans="1:27" x14ac:dyDescent="0.45">
      <c r="A639" s="47">
        <v>16</v>
      </c>
      <c r="B639" s="34">
        <v>45809</v>
      </c>
      <c r="C639" s="49" t="e">
        <f t="shared" si="258"/>
        <v>#NUM!</v>
      </c>
      <c r="D639" s="36" t="e">
        <f t="shared" si="259"/>
        <v>#NUM!</v>
      </c>
      <c r="E639" s="36" t="e">
        <f t="shared" si="260"/>
        <v>#NUM!</v>
      </c>
      <c r="F639" s="37" t="e">
        <f t="shared" si="261"/>
        <v>#NUM!</v>
      </c>
      <c r="H639" s="33">
        <v>16</v>
      </c>
      <c r="I639" s="34">
        <v>45809</v>
      </c>
      <c r="J639" s="35" t="e">
        <f t="shared" si="262"/>
        <v>#NUM!</v>
      </c>
      <c r="K639" s="36" t="e">
        <f t="shared" si="263"/>
        <v>#NUM!</v>
      </c>
      <c r="L639" s="38" t="e">
        <f t="shared" si="264"/>
        <v>#NUM!</v>
      </c>
      <c r="M639" s="37" t="e">
        <f t="shared" si="265"/>
        <v>#NUM!</v>
      </c>
      <c r="O639" s="33">
        <v>16</v>
      </c>
      <c r="P639" s="34">
        <v>45809</v>
      </c>
      <c r="Q639" s="35" t="e">
        <f t="shared" si="266"/>
        <v>#NUM!</v>
      </c>
      <c r="R639" s="36" t="e">
        <f t="shared" si="254"/>
        <v>#NUM!</v>
      </c>
      <c r="S639" s="38" t="e">
        <f t="shared" si="267"/>
        <v>#NUM!</v>
      </c>
      <c r="T639" s="37" t="e">
        <f t="shared" si="255"/>
        <v>#NUM!</v>
      </c>
      <c r="V639" s="33">
        <v>16</v>
      </c>
      <c r="W639" s="34">
        <v>45809</v>
      </c>
      <c r="X639" s="35" t="e">
        <f t="shared" si="268"/>
        <v>#NUM!</v>
      </c>
      <c r="Y639" s="36" t="e">
        <f t="shared" si="256"/>
        <v>#NUM!</v>
      </c>
      <c r="Z639" s="39" t="e">
        <f t="shared" si="269"/>
        <v>#NUM!</v>
      </c>
      <c r="AA639" s="37" t="e">
        <f t="shared" si="257"/>
        <v>#NUM!</v>
      </c>
    </row>
    <row r="640" spans="1:27" x14ac:dyDescent="0.45">
      <c r="A640" s="47">
        <v>17</v>
      </c>
      <c r="B640" s="34">
        <v>45839</v>
      </c>
      <c r="C640" s="49" t="e">
        <f t="shared" si="258"/>
        <v>#NUM!</v>
      </c>
      <c r="D640" s="36" t="e">
        <f t="shared" si="259"/>
        <v>#NUM!</v>
      </c>
      <c r="E640" s="36" t="e">
        <f t="shared" si="260"/>
        <v>#NUM!</v>
      </c>
      <c r="F640" s="37" t="e">
        <f t="shared" si="261"/>
        <v>#NUM!</v>
      </c>
      <c r="H640" s="33">
        <v>17</v>
      </c>
      <c r="I640" s="34">
        <v>45839</v>
      </c>
      <c r="J640" s="35" t="e">
        <f t="shared" si="262"/>
        <v>#NUM!</v>
      </c>
      <c r="K640" s="36" t="e">
        <f t="shared" si="263"/>
        <v>#NUM!</v>
      </c>
      <c r="L640" s="38" t="e">
        <f t="shared" si="264"/>
        <v>#NUM!</v>
      </c>
      <c r="M640" s="37" t="e">
        <f t="shared" si="265"/>
        <v>#NUM!</v>
      </c>
      <c r="O640" s="33">
        <v>17</v>
      </c>
      <c r="P640" s="34">
        <v>45839</v>
      </c>
      <c r="Q640" s="35" t="e">
        <f t="shared" si="266"/>
        <v>#NUM!</v>
      </c>
      <c r="R640" s="36" t="e">
        <f t="shared" si="254"/>
        <v>#NUM!</v>
      </c>
      <c r="S640" s="38" t="e">
        <f t="shared" si="267"/>
        <v>#NUM!</v>
      </c>
      <c r="T640" s="37" t="e">
        <f t="shared" si="255"/>
        <v>#NUM!</v>
      </c>
      <c r="V640" s="33">
        <v>17</v>
      </c>
      <c r="W640" s="34">
        <v>45839</v>
      </c>
      <c r="X640" s="35" t="e">
        <f t="shared" si="268"/>
        <v>#NUM!</v>
      </c>
      <c r="Y640" s="36" t="e">
        <f t="shared" si="256"/>
        <v>#NUM!</v>
      </c>
      <c r="Z640" s="39" t="e">
        <f t="shared" si="269"/>
        <v>#NUM!</v>
      </c>
      <c r="AA640" s="37" t="e">
        <f t="shared" si="257"/>
        <v>#NUM!</v>
      </c>
    </row>
    <row r="641" spans="1:27" x14ac:dyDescent="0.45">
      <c r="A641" s="47">
        <v>18</v>
      </c>
      <c r="B641" s="34">
        <v>45870</v>
      </c>
      <c r="C641" s="49" t="e">
        <f t="shared" si="258"/>
        <v>#NUM!</v>
      </c>
      <c r="D641" s="36" t="e">
        <f t="shared" si="259"/>
        <v>#NUM!</v>
      </c>
      <c r="E641" s="36" t="e">
        <f t="shared" si="260"/>
        <v>#NUM!</v>
      </c>
      <c r="F641" s="37" t="e">
        <f t="shared" si="261"/>
        <v>#NUM!</v>
      </c>
      <c r="H641" s="33">
        <v>18</v>
      </c>
      <c r="I641" s="34">
        <v>45870</v>
      </c>
      <c r="J641" s="35" t="e">
        <f t="shared" si="262"/>
        <v>#NUM!</v>
      </c>
      <c r="K641" s="36" t="e">
        <f t="shared" si="263"/>
        <v>#NUM!</v>
      </c>
      <c r="L641" s="38" t="e">
        <f t="shared" si="264"/>
        <v>#NUM!</v>
      </c>
      <c r="M641" s="37" t="e">
        <f t="shared" si="265"/>
        <v>#NUM!</v>
      </c>
      <c r="O641" s="33">
        <v>18</v>
      </c>
      <c r="P641" s="34">
        <v>45870</v>
      </c>
      <c r="Q641" s="35" t="e">
        <f t="shared" si="266"/>
        <v>#NUM!</v>
      </c>
      <c r="R641" s="36" t="e">
        <f t="shared" si="254"/>
        <v>#NUM!</v>
      </c>
      <c r="S641" s="38" t="e">
        <f t="shared" si="267"/>
        <v>#NUM!</v>
      </c>
      <c r="T641" s="37" t="e">
        <f t="shared" si="255"/>
        <v>#NUM!</v>
      </c>
      <c r="V641" s="33">
        <v>18</v>
      </c>
      <c r="W641" s="34">
        <v>45870</v>
      </c>
      <c r="X641" s="35" t="e">
        <f t="shared" si="268"/>
        <v>#NUM!</v>
      </c>
      <c r="Y641" s="36" t="e">
        <f t="shared" si="256"/>
        <v>#NUM!</v>
      </c>
      <c r="Z641" s="39" t="e">
        <f t="shared" si="269"/>
        <v>#NUM!</v>
      </c>
      <c r="AA641" s="37" t="e">
        <f t="shared" si="257"/>
        <v>#NUM!</v>
      </c>
    </row>
    <row r="642" spans="1:27" x14ac:dyDescent="0.45">
      <c r="A642" s="47">
        <v>19</v>
      </c>
      <c r="B642" s="34">
        <v>45901</v>
      </c>
      <c r="C642" s="49" t="e">
        <f t="shared" si="258"/>
        <v>#NUM!</v>
      </c>
      <c r="D642" s="36" t="e">
        <f t="shared" si="259"/>
        <v>#NUM!</v>
      </c>
      <c r="E642" s="36" t="e">
        <f t="shared" si="260"/>
        <v>#NUM!</v>
      </c>
      <c r="F642" s="37" t="e">
        <f t="shared" si="261"/>
        <v>#NUM!</v>
      </c>
      <c r="H642" s="33">
        <v>19</v>
      </c>
      <c r="I642" s="34">
        <v>45901</v>
      </c>
      <c r="J642" s="35" t="e">
        <f t="shared" si="262"/>
        <v>#NUM!</v>
      </c>
      <c r="K642" s="36" t="e">
        <f t="shared" si="263"/>
        <v>#NUM!</v>
      </c>
      <c r="L642" s="38" t="e">
        <f t="shared" si="264"/>
        <v>#NUM!</v>
      </c>
      <c r="M642" s="37" t="e">
        <f t="shared" si="265"/>
        <v>#NUM!</v>
      </c>
      <c r="O642" s="33">
        <v>19</v>
      </c>
      <c r="P642" s="34">
        <v>45901</v>
      </c>
      <c r="Q642" s="35" t="e">
        <f t="shared" si="266"/>
        <v>#NUM!</v>
      </c>
      <c r="R642" s="36" t="e">
        <f t="shared" si="254"/>
        <v>#NUM!</v>
      </c>
      <c r="S642" s="38" t="e">
        <f t="shared" si="267"/>
        <v>#NUM!</v>
      </c>
      <c r="T642" s="37" t="e">
        <f t="shared" si="255"/>
        <v>#NUM!</v>
      </c>
      <c r="V642" s="33">
        <v>19</v>
      </c>
      <c r="W642" s="34">
        <v>45901</v>
      </c>
      <c r="X642" s="35" t="e">
        <f t="shared" si="268"/>
        <v>#NUM!</v>
      </c>
      <c r="Y642" s="36" t="e">
        <f t="shared" si="256"/>
        <v>#NUM!</v>
      </c>
      <c r="Z642" s="39" t="e">
        <f t="shared" si="269"/>
        <v>#NUM!</v>
      </c>
      <c r="AA642" s="37" t="e">
        <f t="shared" si="257"/>
        <v>#NUM!</v>
      </c>
    </row>
    <row r="643" spans="1:27" x14ac:dyDescent="0.45">
      <c r="A643" s="47">
        <v>20</v>
      </c>
      <c r="B643" s="34">
        <v>45931</v>
      </c>
      <c r="C643" s="49" t="e">
        <f t="shared" si="258"/>
        <v>#NUM!</v>
      </c>
      <c r="D643" s="36" t="e">
        <f t="shared" si="259"/>
        <v>#NUM!</v>
      </c>
      <c r="E643" s="36" t="e">
        <f t="shared" si="260"/>
        <v>#NUM!</v>
      </c>
      <c r="F643" s="37" t="e">
        <f t="shared" si="261"/>
        <v>#NUM!</v>
      </c>
      <c r="H643" s="33">
        <v>20</v>
      </c>
      <c r="I643" s="34">
        <v>45931</v>
      </c>
      <c r="J643" s="35" t="e">
        <f t="shared" si="262"/>
        <v>#NUM!</v>
      </c>
      <c r="K643" s="36" t="e">
        <f t="shared" si="263"/>
        <v>#NUM!</v>
      </c>
      <c r="L643" s="38" t="e">
        <f t="shared" si="264"/>
        <v>#NUM!</v>
      </c>
      <c r="M643" s="37" t="e">
        <f t="shared" si="265"/>
        <v>#NUM!</v>
      </c>
      <c r="O643" s="33">
        <v>20</v>
      </c>
      <c r="P643" s="34">
        <v>45931</v>
      </c>
      <c r="Q643" s="35" t="e">
        <f t="shared" si="266"/>
        <v>#NUM!</v>
      </c>
      <c r="R643" s="36" t="e">
        <f t="shared" si="254"/>
        <v>#NUM!</v>
      </c>
      <c r="S643" s="38" t="e">
        <f t="shared" si="267"/>
        <v>#NUM!</v>
      </c>
      <c r="T643" s="37" t="e">
        <f t="shared" si="255"/>
        <v>#NUM!</v>
      </c>
      <c r="V643" s="33">
        <v>20</v>
      </c>
      <c r="W643" s="34">
        <v>45931</v>
      </c>
      <c r="X643" s="35" t="e">
        <f t="shared" si="268"/>
        <v>#NUM!</v>
      </c>
      <c r="Y643" s="36" t="e">
        <f t="shared" si="256"/>
        <v>#NUM!</v>
      </c>
      <c r="Z643" s="39" t="e">
        <f t="shared" si="269"/>
        <v>#NUM!</v>
      </c>
      <c r="AA643" s="37" t="e">
        <f t="shared" si="257"/>
        <v>#NUM!</v>
      </c>
    </row>
    <row r="644" spans="1:27" x14ac:dyDescent="0.45">
      <c r="A644" s="47">
        <v>21</v>
      </c>
      <c r="B644" s="34">
        <v>45962</v>
      </c>
      <c r="C644" s="49" t="e">
        <f t="shared" si="258"/>
        <v>#NUM!</v>
      </c>
      <c r="D644" s="36" t="e">
        <f t="shared" si="259"/>
        <v>#NUM!</v>
      </c>
      <c r="E644" s="36" t="e">
        <f t="shared" si="260"/>
        <v>#NUM!</v>
      </c>
      <c r="F644" s="37" t="e">
        <f t="shared" si="261"/>
        <v>#NUM!</v>
      </c>
      <c r="H644" s="33">
        <v>21</v>
      </c>
      <c r="I644" s="34">
        <v>45962</v>
      </c>
      <c r="J644" s="35" t="e">
        <f t="shared" si="262"/>
        <v>#NUM!</v>
      </c>
      <c r="K644" s="36" t="e">
        <f t="shared" si="263"/>
        <v>#NUM!</v>
      </c>
      <c r="L644" s="38" t="e">
        <f t="shared" si="264"/>
        <v>#NUM!</v>
      </c>
      <c r="M644" s="37" t="e">
        <f t="shared" si="265"/>
        <v>#NUM!</v>
      </c>
      <c r="O644" s="33">
        <v>21</v>
      </c>
      <c r="P644" s="34">
        <v>45962</v>
      </c>
      <c r="Q644" s="35" t="e">
        <f t="shared" si="266"/>
        <v>#NUM!</v>
      </c>
      <c r="R644" s="36" t="e">
        <f t="shared" si="254"/>
        <v>#NUM!</v>
      </c>
      <c r="S644" s="38" t="e">
        <f t="shared" si="267"/>
        <v>#NUM!</v>
      </c>
      <c r="T644" s="37" t="e">
        <f t="shared" si="255"/>
        <v>#NUM!</v>
      </c>
      <c r="V644" s="33">
        <v>21</v>
      </c>
      <c r="W644" s="34">
        <v>45962</v>
      </c>
      <c r="X644" s="35" t="e">
        <f t="shared" si="268"/>
        <v>#NUM!</v>
      </c>
      <c r="Y644" s="36" t="e">
        <f t="shared" si="256"/>
        <v>#NUM!</v>
      </c>
      <c r="Z644" s="39" t="e">
        <f t="shared" si="269"/>
        <v>#NUM!</v>
      </c>
      <c r="AA644" s="37" t="e">
        <f t="shared" si="257"/>
        <v>#NUM!</v>
      </c>
    </row>
    <row r="645" spans="1:27" x14ac:dyDescent="0.45">
      <c r="A645" s="47">
        <v>22</v>
      </c>
      <c r="B645" s="34">
        <v>45992</v>
      </c>
      <c r="C645" s="49" t="e">
        <f t="shared" si="258"/>
        <v>#NUM!</v>
      </c>
      <c r="D645" s="36" t="e">
        <f t="shared" si="259"/>
        <v>#NUM!</v>
      </c>
      <c r="E645" s="36" t="e">
        <f t="shared" si="260"/>
        <v>#NUM!</v>
      </c>
      <c r="F645" s="37" t="e">
        <f t="shared" si="261"/>
        <v>#NUM!</v>
      </c>
      <c r="H645" s="33">
        <v>22</v>
      </c>
      <c r="I645" s="34">
        <v>45992</v>
      </c>
      <c r="J645" s="35" t="e">
        <f t="shared" si="262"/>
        <v>#NUM!</v>
      </c>
      <c r="K645" s="36" t="e">
        <f t="shared" si="263"/>
        <v>#NUM!</v>
      </c>
      <c r="L645" s="38" t="e">
        <f t="shared" si="264"/>
        <v>#NUM!</v>
      </c>
      <c r="M645" s="37" t="e">
        <f t="shared" si="265"/>
        <v>#NUM!</v>
      </c>
      <c r="O645" s="33">
        <v>22</v>
      </c>
      <c r="P645" s="34">
        <v>45992</v>
      </c>
      <c r="Q645" s="35" t="e">
        <f t="shared" si="266"/>
        <v>#NUM!</v>
      </c>
      <c r="R645" s="36" t="e">
        <f t="shared" si="254"/>
        <v>#NUM!</v>
      </c>
      <c r="S645" s="38" t="e">
        <f t="shared" si="267"/>
        <v>#NUM!</v>
      </c>
      <c r="T645" s="37" t="e">
        <f t="shared" si="255"/>
        <v>#NUM!</v>
      </c>
      <c r="V645" s="33">
        <v>22</v>
      </c>
      <c r="W645" s="34">
        <v>45992</v>
      </c>
      <c r="X645" s="35" t="e">
        <f t="shared" si="268"/>
        <v>#NUM!</v>
      </c>
      <c r="Y645" s="36" t="e">
        <f t="shared" si="256"/>
        <v>#NUM!</v>
      </c>
      <c r="Z645" s="39" t="e">
        <f t="shared" si="269"/>
        <v>#NUM!</v>
      </c>
      <c r="AA645" s="37" t="e">
        <f t="shared" si="257"/>
        <v>#NUM!</v>
      </c>
    </row>
    <row r="646" spans="1:27" x14ac:dyDescent="0.45">
      <c r="A646" s="47">
        <v>23</v>
      </c>
      <c r="B646" s="34">
        <v>46023</v>
      </c>
      <c r="C646" s="49" t="e">
        <f t="shared" si="258"/>
        <v>#NUM!</v>
      </c>
      <c r="D646" s="36" t="e">
        <f t="shared" si="259"/>
        <v>#NUM!</v>
      </c>
      <c r="E646" s="36" t="e">
        <f t="shared" si="260"/>
        <v>#NUM!</v>
      </c>
      <c r="F646" s="37" t="e">
        <f t="shared" si="261"/>
        <v>#NUM!</v>
      </c>
      <c r="H646" s="33">
        <v>23</v>
      </c>
      <c r="I646" s="34">
        <v>46023</v>
      </c>
      <c r="J646" s="35" t="e">
        <f t="shared" si="262"/>
        <v>#NUM!</v>
      </c>
      <c r="K646" s="36" t="e">
        <f t="shared" si="263"/>
        <v>#NUM!</v>
      </c>
      <c r="L646" s="38" t="e">
        <f t="shared" si="264"/>
        <v>#NUM!</v>
      </c>
      <c r="M646" s="37" t="e">
        <f t="shared" si="265"/>
        <v>#NUM!</v>
      </c>
      <c r="O646" s="33">
        <v>23</v>
      </c>
      <c r="P646" s="34">
        <v>46023</v>
      </c>
      <c r="Q646" s="35" t="e">
        <f t="shared" si="266"/>
        <v>#NUM!</v>
      </c>
      <c r="R646" s="36" t="e">
        <f t="shared" si="254"/>
        <v>#NUM!</v>
      </c>
      <c r="S646" s="38" t="e">
        <f t="shared" si="267"/>
        <v>#NUM!</v>
      </c>
      <c r="T646" s="37" t="e">
        <f t="shared" si="255"/>
        <v>#NUM!</v>
      </c>
      <c r="V646" s="33">
        <v>23</v>
      </c>
      <c r="W646" s="34">
        <v>46023</v>
      </c>
      <c r="X646" s="35" t="e">
        <f t="shared" si="268"/>
        <v>#NUM!</v>
      </c>
      <c r="Y646" s="36" t="e">
        <f t="shared" si="256"/>
        <v>#NUM!</v>
      </c>
      <c r="Z646" s="39" t="e">
        <f t="shared" si="269"/>
        <v>#NUM!</v>
      </c>
      <c r="AA646" s="37" t="e">
        <f t="shared" si="257"/>
        <v>#NUM!</v>
      </c>
    </row>
    <row r="647" spans="1:27" ht="14.65" thickBot="1" x14ac:dyDescent="0.5">
      <c r="A647" s="47">
        <v>24</v>
      </c>
      <c r="B647" s="34">
        <v>46054</v>
      </c>
      <c r="C647" s="50" t="e">
        <f t="shared" si="258"/>
        <v>#NUM!</v>
      </c>
      <c r="D647" s="43" t="e">
        <f t="shared" si="259"/>
        <v>#NUM!</v>
      </c>
      <c r="E647" s="43" t="e">
        <f t="shared" si="260"/>
        <v>#NUM!</v>
      </c>
      <c r="F647" s="44" t="e">
        <f t="shared" si="261"/>
        <v>#NUM!</v>
      </c>
      <c r="H647" s="40">
        <v>24</v>
      </c>
      <c r="I647" s="41">
        <v>46054</v>
      </c>
      <c r="J647" s="42" t="e">
        <f t="shared" si="262"/>
        <v>#NUM!</v>
      </c>
      <c r="K647" s="43" t="e">
        <f t="shared" si="263"/>
        <v>#NUM!</v>
      </c>
      <c r="L647" s="45" t="e">
        <f t="shared" si="264"/>
        <v>#NUM!</v>
      </c>
      <c r="M647" s="44" t="e">
        <f t="shared" si="265"/>
        <v>#NUM!</v>
      </c>
      <c r="O647" s="40">
        <v>24</v>
      </c>
      <c r="P647" s="41">
        <v>46054</v>
      </c>
      <c r="Q647" s="42" t="e">
        <f t="shared" si="266"/>
        <v>#NUM!</v>
      </c>
      <c r="R647" s="43" t="e">
        <f t="shared" si="254"/>
        <v>#NUM!</v>
      </c>
      <c r="S647" s="45" t="e">
        <f t="shared" si="267"/>
        <v>#NUM!</v>
      </c>
      <c r="T647" s="44" t="e">
        <f t="shared" si="255"/>
        <v>#NUM!</v>
      </c>
      <c r="V647" s="40">
        <v>24</v>
      </c>
      <c r="W647" s="41">
        <v>46054</v>
      </c>
      <c r="X647" s="42" t="e">
        <f t="shared" si="268"/>
        <v>#NUM!</v>
      </c>
      <c r="Y647" s="43" t="e">
        <f t="shared" si="256"/>
        <v>#NUM!</v>
      </c>
      <c r="Z647" s="46" t="e">
        <f t="shared" si="269"/>
        <v>#NUM!</v>
      </c>
      <c r="AA647" s="44" t="e">
        <f t="shared" si="257"/>
        <v>#NUM!</v>
      </c>
    </row>
    <row r="648" spans="1:27" x14ac:dyDescent="0.45">
      <c r="A648" s="51">
        <v>25</v>
      </c>
      <c r="B648" s="52">
        <v>46082</v>
      </c>
      <c r="C648" s="53" t="e">
        <f t="shared" si="258"/>
        <v>#NUM!</v>
      </c>
      <c r="D648" s="29" t="e">
        <f t="shared" si="259"/>
        <v>#NUM!</v>
      </c>
      <c r="E648" s="29" t="e">
        <f t="shared" si="260"/>
        <v>#NUM!</v>
      </c>
      <c r="F648" s="30" t="e">
        <f t="shared" si="261"/>
        <v>#NUM!</v>
      </c>
      <c r="H648" s="26">
        <v>25</v>
      </c>
      <c r="I648" s="27">
        <v>46082</v>
      </c>
      <c r="J648" s="28" t="e">
        <f t="shared" si="262"/>
        <v>#NUM!</v>
      </c>
      <c r="K648" s="29" t="e">
        <f t="shared" si="263"/>
        <v>#NUM!</v>
      </c>
      <c r="L648" s="31" t="e">
        <f t="shared" si="264"/>
        <v>#NUM!</v>
      </c>
      <c r="M648" s="30" t="e">
        <f t="shared" si="265"/>
        <v>#NUM!</v>
      </c>
      <c r="O648" s="26">
        <v>25</v>
      </c>
      <c r="P648" s="27">
        <v>46082</v>
      </c>
      <c r="Q648" s="28" t="e">
        <f t="shared" si="266"/>
        <v>#NUM!</v>
      </c>
      <c r="R648" s="29" t="e">
        <f t="shared" si="254"/>
        <v>#NUM!</v>
      </c>
      <c r="S648" s="31" t="e">
        <f t="shared" si="267"/>
        <v>#NUM!</v>
      </c>
      <c r="T648" s="30" t="e">
        <f t="shared" si="255"/>
        <v>#NUM!</v>
      </c>
      <c r="V648" s="26">
        <v>25</v>
      </c>
      <c r="W648" s="27">
        <v>46082</v>
      </c>
      <c r="X648" s="28" t="e">
        <f t="shared" si="268"/>
        <v>#NUM!</v>
      </c>
      <c r="Y648" s="29" t="e">
        <f t="shared" si="256"/>
        <v>#NUM!</v>
      </c>
      <c r="Z648" s="32" t="e">
        <f t="shared" si="269"/>
        <v>#NUM!</v>
      </c>
      <c r="AA648" s="30" t="e">
        <f t="shared" si="257"/>
        <v>#NUM!</v>
      </c>
    </row>
    <row r="649" spans="1:27" x14ac:dyDescent="0.45">
      <c r="A649" s="47">
        <v>26</v>
      </c>
      <c r="B649" s="34">
        <v>46113</v>
      </c>
      <c r="C649" s="49" t="e">
        <f t="shared" si="258"/>
        <v>#NUM!</v>
      </c>
      <c r="D649" s="36" t="e">
        <f t="shared" si="259"/>
        <v>#NUM!</v>
      </c>
      <c r="E649" s="36" t="e">
        <f t="shared" si="260"/>
        <v>#NUM!</v>
      </c>
      <c r="F649" s="37" t="e">
        <f t="shared" si="261"/>
        <v>#NUM!</v>
      </c>
      <c r="H649" s="33">
        <v>26</v>
      </c>
      <c r="I649" s="34">
        <v>46113</v>
      </c>
      <c r="J649" s="35" t="e">
        <f t="shared" si="262"/>
        <v>#NUM!</v>
      </c>
      <c r="K649" s="36" t="e">
        <f t="shared" si="263"/>
        <v>#NUM!</v>
      </c>
      <c r="L649" s="38" t="e">
        <f t="shared" si="264"/>
        <v>#NUM!</v>
      </c>
      <c r="M649" s="37" t="e">
        <f t="shared" si="265"/>
        <v>#NUM!</v>
      </c>
      <c r="O649" s="33">
        <v>26</v>
      </c>
      <c r="P649" s="34">
        <v>46113</v>
      </c>
      <c r="Q649" s="35" t="e">
        <f t="shared" si="266"/>
        <v>#NUM!</v>
      </c>
      <c r="R649" s="36" t="e">
        <f t="shared" si="254"/>
        <v>#NUM!</v>
      </c>
      <c r="S649" s="38" t="e">
        <f t="shared" si="267"/>
        <v>#NUM!</v>
      </c>
      <c r="T649" s="37" t="e">
        <f t="shared" si="255"/>
        <v>#NUM!</v>
      </c>
      <c r="V649" s="33">
        <v>26</v>
      </c>
      <c r="W649" s="34">
        <v>46113</v>
      </c>
      <c r="X649" s="35" t="e">
        <f t="shared" si="268"/>
        <v>#NUM!</v>
      </c>
      <c r="Y649" s="36" t="e">
        <f t="shared" si="256"/>
        <v>#NUM!</v>
      </c>
      <c r="Z649" s="39" t="e">
        <f t="shared" si="269"/>
        <v>#NUM!</v>
      </c>
      <c r="AA649" s="37" t="e">
        <f t="shared" si="257"/>
        <v>#NUM!</v>
      </c>
    </row>
    <row r="650" spans="1:27" x14ac:dyDescent="0.45">
      <c r="A650" s="47">
        <v>27</v>
      </c>
      <c r="B650" s="34">
        <v>46143</v>
      </c>
      <c r="C650" s="49" t="e">
        <f t="shared" si="258"/>
        <v>#NUM!</v>
      </c>
      <c r="D650" s="36" t="e">
        <f t="shared" si="259"/>
        <v>#NUM!</v>
      </c>
      <c r="E650" s="36" t="e">
        <f t="shared" si="260"/>
        <v>#NUM!</v>
      </c>
      <c r="F650" s="37" t="e">
        <f t="shared" si="261"/>
        <v>#NUM!</v>
      </c>
      <c r="H650" s="33">
        <v>27</v>
      </c>
      <c r="I650" s="34">
        <v>46143</v>
      </c>
      <c r="J650" s="35" t="e">
        <f t="shared" si="262"/>
        <v>#NUM!</v>
      </c>
      <c r="K650" s="36" t="e">
        <f t="shared" si="263"/>
        <v>#NUM!</v>
      </c>
      <c r="L650" s="38" t="e">
        <f t="shared" si="264"/>
        <v>#NUM!</v>
      </c>
      <c r="M650" s="37" t="e">
        <f t="shared" si="265"/>
        <v>#NUM!</v>
      </c>
      <c r="O650" s="33">
        <v>27</v>
      </c>
      <c r="P650" s="34">
        <v>46143</v>
      </c>
      <c r="Q650" s="35" t="e">
        <f t="shared" si="266"/>
        <v>#NUM!</v>
      </c>
      <c r="R650" s="36" t="e">
        <f t="shared" si="254"/>
        <v>#NUM!</v>
      </c>
      <c r="S650" s="38" t="e">
        <f t="shared" si="267"/>
        <v>#NUM!</v>
      </c>
      <c r="T650" s="37" t="e">
        <f t="shared" si="255"/>
        <v>#NUM!</v>
      </c>
      <c r="V650" s="33">
        <v>27</v>
      </c>
      <c r="W650" s="34">
        <v>46143</v>
      </c>
      <c r="X650" s="35" t="e">
        <f t="shared" si="268"/>
        <v>#NUM!</v>
      </c>
      <c r="Y650" s="36" t="e">
        <f t="shared" si="256"/>
        <v>#NUM!</v>
      </c>
      <c r="Z650" s="39" t="e">
        <f t="shared" si="269"/>
        <v>#NUM!</v>
      </c>
      <c r="AA650" s="37" t="e">
        <f t="shared" si="257"/>
        <v>#NUM!</v>
      </c>
    </row>
    <row r="651" spans="1:27" x14ac:dyDescent="0.45">
      <c r="A651" s="47">
        <v>28</v>
      </c>
      <c r="B651" s="34">
        <v>46174</v>
      </c>
      <c r="C651" s="49" t="e">
        <f t="shared" si="258"/>
        <v>#NUM!</v>
      </c>
      <c r="D651" s="36" t="e">
        <f t="shared" si="259"/>
        <v>#NUM!</v>
      </c>
      <c r="E651" s="36" t="e">
        <f t="shared" si="260"/>
        <v>#NUM!</v>
      </c>
      <c r="F651" s="37" t="e">
        <f t="shared" si="261"/>
        <v>#NUM!</v>
      </c>
      <c r="H651" s="33">
        <v>28</v>
      </c>
      <c r="I651" s="34">
        <v>46174</v>
      </c>
      <c r="J651" s="35" t="e">
        <f t="shared" si="262"/>
        <v>#NUM!</v>
      </c>
      <c r="K651" s="36" t="e">
        <f t="shared" si="263"/>
        <v>#NUM!</v>
      </c>
      <c r="L651" s="38" t="e">
        <f t="shared" si="264"/>
        <v>#NUM!</v>
      </c>
      <c r="M651" s="37" t="e">
        <f t="shared" si="265"/>
        <v>#NUM!</v>
      </c>
      <c r="O651" s="33">
        <v>28</v>
      </c>
      <c r="P651" s="34">
        <v>46174</v>
      </c>
      <c r="Q651" s="35" t="e">
        <f t="shared" si="266"/>
        <v>#NUM!</v>
      </c>
      <c r="R651" s="36" t="e">
        <f t="shared" si="254"/>
        <v>#NUM!</v>
      </c>
      <c r="S651" s="38" t="e">
        <f t="shared" si="267"/>
        <v>#NUM!</v>
      </c>
      <c r="T651" s="37" t="e">
        <f t="shared" si="255"/>
        <v>#NUM!</v>
      </c>
      <c r="V651" s="33">
        <v>28</v>
      </c>
      <c r="W651" s="34">
        <v>46174</v>
      </c>
      <c r="X651" s="35" t="e">
        <f t="shared" si="268"/>
        <v>#NUM!</v>
      </c>
      <c r="Y651" s="36" t="e">
        <f t="shared" si="256"/>
        <v>#NUM!</v>
      </c>
      <c r="Z651" s="39" t="e">
        <f t="shared" si="269"/>
        <v>#NUM!</v>
      </c>
      <c r="AA651" s="37" t="e">
        <f t="shared" si="257"/>
        <v>#NUM!</v>
      </c>
    </row>
    <row r="652" spans="1:27" x14ac:dyDescent="0.45">
      <c r="A652" s="47">
        <v>29</v>
      </c>
      <c r="B652" s="34">
        <v>46204</v>
      </c>
      <c r="C652" s="49" t="e">
        <f t="shared" si="258"/>
        <v>#NUM!</v>
      </c>
      <c r="D652" s="36" t="e">
        <f t="shared" si="259"/>
        <v>#NUM!</v>
      </c>
      <c r="E652" s="36" t="e">
        <f t="shared" si="260"/>
        <v>#NUM!</v>
      </c>
      <c r="F652" s="37" t="e">
        <f t="shared" si="261"/>
        <v>#NUM!</v>
      </c>
      <c r="H652" s="33">
        <v>29</v>
      </c>
      <c r="I652" s="34">
        <v>46204</v>
      </c>
      <c r="J652" s="35" t="e">
        <f t="shared" si="262"/>
        <v>#NUM!</v>
      </c>
      <c r="K652" s="36" t="e">
        <f t="shared" si="263"/>
        <v>#NUM!</v>
      </c>
      <c r="L652" s="38" t="e">
        <f t="shared" si="264"/>
        <v>#NUM!</v>
      </c>
      <c r="M652" s="37" t="e">
        <f t="shared" si="265"/>
        <v>#NUM!</v>
      </c>
      <c r="O652" s="33">
        <v>29</v>
      </c>
      <c r="P652" s="34">
        <v>46204</v>
      </c>
      <c r="Q652" s="35" t="e">
        <f t="shared" si="266"/>
        <v>#NUM!</v>
      </c>
      <c r="R652" s="36" t="e">
        <f t="shared" si="254"/>
        <v>#NUM!</v>
      </c>
      <c r="S652" s="38" t="e">
        <f t="shared" si="267"/>
        <v>#NUM!</v>
      </c>
      <c r="T652" s="37" t="e">
        <f t="shared" si="255"/>
        <v>#NUM!</v>
      </c>
      <c r="V652" s="33">
        <v>29</v>
      </c>
      <c r="W652" s="34">
        <v>46204</v>
      </c>
      <c r="X652" s="35" t="e">
        <f t="shared" si="268"/>
        <v>#NUM!</v>
      </c>
      <c r="Y652" s="36" t="e">
        <f t="shared" si="256"/>
        <v>#NUM!</v>
      </c>
      <c r="Z652" s="39" t="e">
        <f t="shared" si="269"/>
        <v>#NUM!</v>
      </c>
      <c r="AA652" s="37" t="e">
        <f t="shared" si="257"/>
        <v>#NUM!</v>
      </c>
    </row>
    <row r="653" spans="1:27" x14ac:dyDescent="0.45">
      <c r="A653" s="47">
        <v>30</v>
      </c>
      <c r="B653" s="34">
        <v>46235</v>
      </c>
      <c r="C653" s="49" t="e">
        <f t="shared" si="258"/>
        <v>#NUM!</v>
      </c>
      <c r="D653" s="36" t="e">
        <f t="shared" si="259"/>
        <v>#NUM!</v>
      </c>
      <c r="E653" s="36" t="e">
        <f t="shared" si="260"/>
        <v>#NUM!</v>
      </c>
      <c r="F653" s="37" t="e">
        <f t="shared" si="261"/>
        <v>#NUM!</v>
      </c>
      <c r="H653" s="33">
        <v>30</v>
      </c>
      <c r="I653" s="34">
        <v>46235</v>
      </c>
      <c r="J653" s="35" t="e">
        <f t="shared" si="262"/>
        <v>#NUM!</v>
      </c>
      <c r="K653" s="36" t="e">
        <f t="shared" si="263"/>
        <v>#NUM!</v>
      </c>
      <c r="L653" s="38" t="e">
        <f t="shared" si="264"/>
        <v>#NUM!</v>
      </c>
      <c r="M653" s="37" t="e">
        <f t="shared" si="265"/>
        <v>#NUM!</v>
      </c>
      <c r="O653" s="33">
        <v>30</v>
      </c>
      <c r="P653" s="34">
        <v>46235</v>
      </c>
      <c r="Q653" s="35" t="e">
        <f t="shared" si="266"/>
        <v>#NUM!</v>
      </c>
      <c r="R653" s="36" t="e">
        <f t="shared" si="254"/>
        <v>#NUM!</v>
      </c>
      <c r="S653" s="38" t="e">
        <f t="shared" si="267"/>
        <v>#NUM!</v>
      </c>
      <c r="T653" s="37" t="e">
        <f t="shared" si="255"/>
        <v>#NUM!</v>
      </c>
      <c r="V653" s="33">
        <v>30</v>
      </c>
      <c r="W653" s="34">
        <v>46235</v>
      </c>
      <c r="X653" s="35" t="e">
        <f t="shared" si="268"/>
        <v>#NUM!</v>
      </c>
      <c r="Y653" s="36" t="e">
        <f t="shared" si="256"/>
        <v>#NUM!</v>
      </c>
      <c r="Z653" s="39" t="e">
        <f t="shared" si="269"/>
        <v>#NUM!</v>
      </c>
      <c r="AA653" s="37" t="e">
        <f t="shared" si="257"/>
        <v>#NUM!</v>
      </c>
    </row>
    <row r="654" spans="1:27" x14ac:dyDescent="0.45">
      <c r="A654" s="47">
        <v>31</v>
      </c>
      <c r="B654" s="34">
        <v>46266</v>
      </c>
      <c r="C654" s="49" t="e">
        <f t="shared" si="258"/>
        <v>#NUM!</v>
      </c>
      <c r="D654" s="36" t="e">
        <f t="shared" si="259"/>
        <v>#NUM!</v>
      </c>
      <c r="E654" s="36" t="e">
        <f t="shared" si="260"/>
        <v>#NUM!</v>
      </c>
      <c r="F654" s="37" t="e">
        <f t="shared" si="261"/>
        <v>#NUM!</v>
      </c>
      <c r="H654" s="33">
        <v>31</v>
      </c>
      <c r="I654" s="34">
        <v>46266</v>
      </c>
      <c r="J654" s="35" t="e">
        <f t="shared" si="262"/>
        <v>#NUM!</v>
      </c>
      <c r="K654" s="36" t="e">
        <f t="shared" si="263"/>
        <v>#NUM!</v>
      </c>
      <c r="L654" s="38" t="e">
        <f t="shared" si="264"/>
        <v>#NUM!</v>
      </c>
      <c r="M654" s="37" t="e">
        <f t="shared" si="265"/>
        <v>#NUM!</v>
      </c>
      <c r="O654" s="33">
        <v>31</v>
      </c>
      <c r="P654" s="34">
        <v>46266</v>
      </c>
      <c r="Q654" s="35" t="e">
        <f t="shared" si="266"/>
        <v>#NUM!</v>
      </c>
      <c r="R654" s="36" t="e">
        <f t="shared" si="254"/>
        <v>#NUM!</v>
      </c>
      <c r="S654" s="38" t="e">
        <f t="shared" si="267"/>
        <v>#NUM!</v>
      </c>
      <c r="T654" s="37" t="e">
        <f t="shared" si="255"/>
        <v>#NUM!</v>
      </c>
      <c r="V654" s="33">
        <v>31</v>
      </c>
      <c r="W654" s="34">
        <v>46266</v>
      </c>
      <c r="X654" s="35" t="e">
        <f t="shared" si="268"/>
        <v>#NUM!</v>
      </c>
      <c r="Y654" s="36" t="e">
        <f t="shared" si="256"/>
        <v>#NUM!</v>
      </c>
      <c r="Z654" s="39" t="e">
        <f t="shared" si="269"/>
        <v>#NUM!</v>
      </c>
      <c r="AA654" s="37" t="e">
        <f t="shared" si="257"/>
        <v>#NUM!</v>
      </c>
    </row>
    <row r="655" spans="1:27" x14ac:dyDescent="0.45">
      <c r="A655" s="47">
        <v>32</v>
      </c>
      <c r="B655" s="34">
        <v>46296</v>
      </c>
      <c r="C655" s="49" t="e">
        <f t="shared" si="258"/>
        <v>#NUM!</v>
      </c>
      <c r="D655" s="36" t="e">
        <f t="shared" si="259"/>
        <v>#NUM!</v>
      </c>
      <c r="E655" s="36" t="e">
        <f t="shared" si="260"/>
        <v>#NUM!</v>
      </c>
      <c r="F655" s="37" t="e">
        <f t="shared" si="261"/>
        <v>#NUM!</v>
      </c>
      <c r="H655" s="33">
        <v>32</v>
      </c>
      <c r="I655" s="34">
        <v>46296</v>
      </c>
      <c r="J655" s="35" t="e">
        <f t="shared" si="262"/>
        <v>#NUM!</v>
      </c>
      <c r="K655" s="36" t="e">
        <f t="shared" si="263"/>
        <v>#NUM!</v>
      </c>
      <c r="L655" s="38" t="e">
        <f t="shared" si="264"/>
        <v>#NUM!</v>
      </c>
      <c r="M655" s="37" t="e">
        <f t="shared" si="265"/>
        <v>#NUM!</v>
      </c>
      <c r="O655" s="33">
        <v>32</v>
      </c>
      <c r="P655" s="34">
        <v>46296</v>
      </c>
      <c r="Q655" s="35" t="e">
        <f t="shared" si="266"/>
        <v>#NUM!</v>
      </c>
      <c r="R655" s="36" t="e">
        <f t="shared" si="254"/>
        <v>#NUM!</v>
      </c>
      <c r="S655" s="38" t="e">
        <f t="shared" si="267"/>
        <v>#NUM!</v>
      </c>
      <c r="T655" s="37" t="e">
        <f t="shared" si="255"/>
        <v>#NUM!</v>
      </c>
      <c r="V655" s="33">
        <v>32</v>
      </c>
      <c r="W655" s="34">
        <v>46296</v>
      </c>
      <c r="X655" s="35" t="e">
        <f t="shared" si="268"/>
        <v>#NUM!</v>
      </c>
      <c r="Y655" s="36" t="e">
        <f t="shared" si="256"/>
        <v>#NUM!</v>
      </c>
      <c r="Z655" s="39" t="e">
        <f t="shared" si="269"/>
        <v>#NUM!</v>
      </c>
      <c r="AA655" s="37" t="e">
        <f t="shared" si="257"/>
        <v>#NUM!</v>
      </c>
    </row>
    <row r="656" spans="1:27" x14ac:dyDescent="0.45">
      <c r="A656" s="47">
        <v>33</v>
      </c>
      <c r="B656" s="34">
        <v>46327</v>
      </c>
      <c r="C656" s="49" t="e">
        <f t="shared" si="258"/>
        <v>#NUM!</v>
      </c>
      <c r="D656" s="36" t="e">
        <f t="shared" si="259"/>
        <v>#NUM!</v>
      </c>
      <c r="E656" s="36" t="e">
        <f t="shared" si="260"/>
        <v>#NUM!</v>
      </c>
      <c r="F656" s="37" t="e">
        <f t="shared" si="261"/>
        <v>#NUM!</v>
      </c>
      <c r="H656" s="33">
        <v>33</v>
      </c>
      <c r="I656" s="34">
        <v>46327</v>
      </c>
      <c r="J656" s="35" t="e">
        <f t="shared" si="262"/>
        <v>#NUM!</v>
      </c>
      <c r="K656" s="36" t="e">
        <f t="shared" si="263"/>
        <v>#NUM!</v>
      </c>
      <c r="L656" s="38" t="e">
        <f t="shared" si="264"/>
        <v>#NUM!</v>
      </c>
      <c r="M656" s="37" t="e">
        <f t="shared" si="265"/>
        <v>#NUM!</v>
      </c>
      <c r="O656" s="33">
        <v>33</v>
      </c>
      <c r="P656" s="34">
        <v>46327</v>
      </c>
      <c r="Q656" s="35" t="e">
        <f t="shared" si="266"/>
        <v>#NUM!</v>
      </c>
      <c r="R656" s="36" t="e">
        <f t="shared" si="254"/>
        <v>#NUM!</v>
      </c>
      <c r="S656" s="38" t="e">
        <f t="shared" si="267"/>
        <v>#NUM!</v>
      </c>
      <c r="T656" s="37" t="e">
        <f t="shared" si="255"/>
        <v>#NUM!</v>
      </c>
      <c r="V656" s="33">
        <v>33</v>
      </c>
      <c r="W656" s="34">
        <v>46327</v>
      </c>
      <c r="X656" s="35" t="e">
        <f t="shared" si="268"/>
        <v>#NUM!</v>
      </c>
      <c r="Y656" s="36" t="e">
        <f t="shared" si="256"/>
        <v>#NUM!</v>
      </c>
      <c r="Z656" s="39" t="e">
        <f t="shared" si="269"/>
        <v>#NUM!</v>
      </c>
      <c r="AA656" s="37" t="e">
        <f t="shared" si="257"/>
        <v>#NUM!</v>
      </c>
    </row>
    <row r="657" spans="1:27" x14ac:dyDescent="0.45">
      <c r="A657" s="47">
        <v>34</v>
      </c>
      <c r="B657" s="34">
        <v>46357</v>
      </c>
      <c r="C657" s="49" t="e">
        <f t="shared" si="258"/>
        <v>#NUM!</v>
      </c>
      <c r="D657" s="36" t="e">
        <f t="shared" si="259"/>
        <v>#NUM!</v>
      </c>
      <c r="E657" s="36" t="e">
        <f t="shared" si="260"/>
        <v>#NUM!</v>
      </c>
      <c r="F657" s="37" t="e">
        <f t="shared" si="261"/>
        <v>#NUM!</v>
      </c>
      <c r="H657" s="33">
        <v>34</v>
      </c>
      <c r="I657" s="34">
        <v>46357</v>
      </c>
      <c r="J657" s="35" t="e">
        <f t="shared" si="262"/>
        <v>#NUM!</v>
      </c>
      <c r="K657" s="36" t="e">
        <f t="shared" si="263"/>
        <v>#NUM!</v>
      </c>
      <c r="L657" s="38" t="e">
        <f t="shared" si="264"/>
        <v>#NUM!</v>
      </c>
      <c r="M657" s="37" t="e">
        <f t="shared" si="265"/>
        <v>#NUM!</v>
      </c>
      <c r="O657" s="33">
        <v>34</v>
      </c>
      <c r="P657" s="34">
        <v>46357</v>
      </c>
      <c r="Q657" s="35" t="e">
        <f t="shared" si="266"/>
        <v>#NUM!</v>
      </c>
      <c r="R657" s="36" t="e">
        <f t="shared" si="254"/>
        <v>#NUM!</v>
      </c>
      <c r="S657" s="38" t="e">
        <f t="shared" si="267"/>
        <v>#NUM!</v>
      </c>
      <c r="T657" s="37" t="e">
        <f t="shared" si="255"/>
        <v>#NUM!</v>
      </c>
      <c r="V657" s="33">
        <v>34</v>
      </c>
      <c r="W657" s="34">
        <v>46357</v>
      </c>
      <c r="X657" s="35" t="e">
        <f t="shared" si="268"/>
        <v>#NUM!</v>
      </c>
      <c r="Y657" s="36" t="e">
        <f t="shared" si="256"/>
        <v>#NUM!</v>
      </c>
      <c r="Z657" s="39" t="e">
        <f t="shared" si="269"/>
        <v>#NUM!</v>
      </c>
      <c r="AA657" s="37" t="e">
        <f t="shared" si="257"/>
        <v>#NUM!</v>
      </c>
    </row>
    <row r="658" spans="1:27" x14ac:dyDescent="0.45">
      <c r="A658" s="47">
        <v>35</v>
      </c>
      <c r="B658" s="34">
        <v>46388</v>
      </c>
      <c r="C658" s="49" t="e">
        <f t="shared" si="258"/>
        <v>#NUM!</v>
      </c>
      <c r="D658" s="36" t="e">
        <f t="shared" si="259"/>
        <v>#NUM!</v>
      </c>
      <c r="E658" s="36" t="e">
        <f t="shared" si="260"/>
        <v>#NUM!</v>
      </c>
      <c r="F658" s="37" t="e">
        <f t="shared" si="261"/>
        <v>#NUM!</v>
      </c>
      <c r="H658" s="33">
        <v>35</v>
      </c>
      <c r="I658" s="34">
        <v>46388</v>
      </c>
      <c r="J658" s="35" t="e">
        <f t="shared" si="262"/>
        <v>#NUM!</v>
      </c>
      <c r="K658" s="36" t="e">
        <f t="shared" si="263"/>
        <v>#NUM!</v>
      </c>
      <c r="L658" s="38" t="e">
        <f t="shared" si="264"/>
        <v>#NUM!</v>
      </c>
      <c r="M658" s="37" t="e">
        <f t="shared" si="265"/>
        <v>#NUM!</v>
      </c>
      <c r="O658" s="33">
        <v>35</v>
      </c>
      <c r="P658" s="34">
        <v>46388</v>
      </c>
      <c r="Q658" s="35" t="e">
        <f t="shared" si="266"/>
        <v>#NUM!</v>
      </c>
      <c r="R658" s="36" t="e">
        <f t="shared" si="254"/>
        <v>#NUM!</v>
      </c>
      <c r="S658" s="38" t="e">
        <f t="shared" si="267"/>
        <v>#NUM!</v>
      </c>
      <c r="T658" s="37" t="e">
        <f t="shared" si="255"/>
        <v>#NUM!</v>
      </c>
      <c r="V658" s="33">
        <v>35</v>
      </c>
      <c r="W658" s="34">
        <v>46388</v>
      </c>
      <c r="X658" s="35" t="e">
        <f t="shared" si="268"/>
        <v>#NUM!</v>
      </c>
      <c r="Y658" s="36" t="e">
        <f t="shared" si="256"/>
        <v>#NUM!</v>
      </c>
      <c r="Z658" s="39" t="e">
        <f t="shared" si="269"/>
        <v>#NUM!</v>
      </c>
      <c r="AA658" s="37" t="e">
        <f t="shared" si="257"/>
        <v>#NUM!</v>
      </c>
    </row>
    <row r="659" spans="1:27" ht="14.65" thickBot="1" x14ac:dyDescent="0.5">
      <c r="A659" s="750">
        <v>36</v>
      </c>
      <c r="B659" s="267">
        <v>46419</v>
      </c>
      <c r="C659" s="50" t="e">
        <f t="shared" si="258"/>
        <v>#NUM!</v>
      </c>
      <c r="D659" s="43" t="e">
        <f t="shared" si="259"/>
        <v>#NUM!</v>
      </c>
      <c r="E659" s="43" t="e">
        <f t="shared" si="260"/>
        <v>#NUM!</v>
      </c>
      <c r="F659" s="44" t="e">
        <f t="shared" si="261"/>
        <v>#NUM!</v>
      </c>
      <c r="H659" s="40">
        <v>36</v>
      </c>
      <c r="I659" s="41">
        <v>46419</v>
      </c>
      <c r="J659" s="42" t="e">
        <f t="shared" si="262"/>
        <v>#NUM!</v>
      </c>
      <c r="K659" s="43" t="e">
        <f t="shared" si="263"/>
        <v>#NUM!</v>
      </c>
      <c r="L659" s="45" t="e">
        <f t="shared" si="264"/>
        <v>#NUM!</v>
      </c>
      <c r="M659" s="44" t="e">
        <f t="shared" si="265"/>
        <v>#NUM!</v>
      </c>
      <c r="O659" s="40">
        <v>36</v>
      </c>
      <c r="P659" s="41">
        <v>46419</v>
      </c>
      <c r="Q659" s="42" t="e">
        <f t="shared" si="266"/>
        <v>#NUM!</v>
      </c>
      <c r="R659" s="43" t="e">
        <f t="shared" si="254"/>
        <v>#NUM!</v>
      </c>
      <c r="S659" s="45" t="e">
        <f t="shared" si="267"/>
        <v>#NUM!</v>
      </c>
      <c r="T659" s="44" t="e">
        <f t="shared" si="255"/>
        <v>#NUM!</v>
      </c>
      <c r="V659" s="40">
        <v>36</v>
      </c>
      <c r="W659" s="41">
        <v>46419</v>
      </c>
      <c r="X659" s="42" t="e">
        <f t="shared" si="268"/>
        <v>#NUM!</v>
      </c>
      <c r="Y659" s="43" t="e">
        <f t="shared" si="256"/>
        <v>#NUM!</v>
      </c>
      <c r="Z659" s="46" t="e">
        <f t="shared" si="269"/>
        <v>#NUM!</v>
      </c>
      <c r="AA659" s="44" t="e">
        <f t="shared" si="257"/>
        <v>#NUM!</v>
      </c>
    </row>
    <row r="660" spans="1:27" x14ac:dyDescent="0.45">
      <c r="A660" s="47">
        <v>37</v>
      </c>
      <c r="B660" s="34">
        <v>46447</v>
      </c>
      <c r="C660" s="53" t="e">
        <f t="shared" si="258"/>
        <v>#NUM!</v>
      </c>
      <c r="D660" s="29" t="e">
        <f t="shared" si="259"/>
        <v>#NUM!</v>
      </c>
      <c r="E660" s="29" t="e">
        <f t="shared" si="260"/>
        <v>#NUM!</v>
      </c>
      <c r="F660" s="30" t="e">
        <f t="shared" si="261"/>
        <v>#NUM!</v>
      </c>
      <c r="H660" s="26">
        <v>37</v>
      </c>
      <c r="I660" s="27">
        <v>46447</v>
      </c>
      <c r="J660" s="28" t="e">
        <f t="shared" si="262"/>
        <v>#NUM!</v>
      </c>
      <c r="K660" s="29" t="e">
        <f t="shared" si="263"/>
        <v>#NUM!</v>
      </c>
      <c r="L660" s="31" t="e">
        <f t="shared" si="264"/>
        <v>#NUM!</v>
      </c>
      <c r="M660" s="30" t="e">
        <f t="shared" si="265"/>
        <v>#NUM!</v>
      </c>
      <c r="O660" s="26">
        <v>37</v>
      </c>
      <c r="P660" s="27">
        <v>46447</v>
      </c>
      <c r="Q660" s="28" t="e">
        <f t="shared" si="266"/>
        <v>#NUM!</v>
      </c>
      <c r="R660" s="29" t="e">
        <f t="shared" si="254"/>
        <v>#NUM!</v>
      </c>
      <c r="S660" s="31" t="e">
        <f t="shared" si="267"/>
        <v>#NUM!</v>
      </c>
      <c r="T660" s="30" t="e">
        <f t="shared" si="255"/>
        <v>#NUM!</v>
      </c>
      <c r="V660" s="26">
        <v>37</v>
      </c>
      <c r="W660" s="27">
        <v>46447</v>
      </c>
      <c r="X660" s="28" t="e">
        <f t="shared" si="268"/>
        <v>#NUM!</v>
      </c>
      <c r="Y660" s="29" t="e">
        <f t="shared" si="256"/>
        <v>#NUM!</v>
      </c>
      <c r="Z660" s="32" t="e">
        <f t="shared" si="269"/>
        <v>#NUM!</v>
      </c>
      <c r="AA660" s="30" t="e">
        <f t="shared" si="257"/>
        <v>#NUM!</v>
      </c>
    </row>
    <row r="661" spans="1:27" x14ac:dyDescent="0.45">
      <c r="A661" s="47">
        <v>38</v>
      </c>
      <c r="B661" s="34">
        <v>46478</v>
      </c>
      <c r="C661" s="49" t="e">
        <f t="shared" si="258"/>
        <v>#NUM!</v>
      </c>
      <c r="D661" s="36" t="e">
        <f t="shared" si="259"/>
        <v>#NUM!</v>
      </c>
      <c r="E661" s="36" t="e">
        <f t="shared" si="260"/>
        <v>#NUM!</v>
      </c>
      <c r="F661" s="37" t="e">
        <f t="shared" si="261"/>
        <v>#NUM!</v>
      </c>
      <c r="H661" s="33">
        <v>38</v>
      </c>
      <c r="I661" s="34">
        <v>46478</v>
      </c>
      <c r="J661" s="35" t="e">
        <f t="shared" si="262"/>
        <v>#NUM!</v>
      </c>
      <c r="K661" s="36" t="e">
        <f t="shared" si="263"/>
        <v>#NUM!</v>
      </c>
      <c r="L661" s="38" t="e">
        <f t="shared" si="264"/>
        <v>#NUM!</v>
      </c>
      <c r="M661" s="37" t="e">
        <f t="shared" si="265"/>
        <v>#NUM!</v>
      </c>
      <c r="O661" s="33">
        <v>38</v>
      </c>
      <c r="P661" s="34">
        <v>46478</v>
      </c>
      <c r="Q661" s="35" t="e">
        <f t="shared" si="266"/>
        <v>#NUM!</v>
      </c>
      <c r="R661" s="36" t="e">
        <f t="shared" si="254"/>
        <v>#NUM!</v>
      </c>
      <c r="S661" s="38" t="e">
        <f t="shared" si="267"/>
        <v>#NUM!</v>
      </c>
      <c r="T661" s="37" t="e">
        <f t="shared" si="255"/>
        <v>#NUM!</v>
      </c>
      <c r="V661" s="33">
        <v>38</v>
      </c>
      <c r="W661" s="34">
        <v>46478</v>
      </c>
      <c r="X661" s="35" t="e">
        <f t="shared" si="268"/>
        <v>#NUM!</v>
      </c>
      <c r="Y661" s="36" t="e">
        <f t="shared" si="256"/>
        <v>#NUM!</v>
      </c>
      <c r="Z661" s="39" t="e">
        <f t="shared" si="269"/>
        <v>#NUM!</v>
      </c>
      <c r="AA661" s="37" t="e">
        <f t="shared" si="257"/>
        <v>#NUM!</v>
      </c>
    </row>
    <row r="662" spans="1:27" x14ac:dyDescent="0.45">
      <c r="A662" s="47">
        <v>39</v>
      </c>
      <c r="B662" s="34">
        <v>46508</v>
      </c>
      <c r="C662" s="49" t="e">
        <f t="shared" si="258"/>
        <v>#NUM!</v>
      </c>
      <c r="D662" s="36" t="e">
        <f t="shared" si="259"/>
        <v>#NUM!</v>
      </c>
      <c r="E662" s="36" t="e">
        <f t="shared" si="260"/>
        <v>#NUM!</v>
      </c>
      <c r="F662" s="37" t="e">
        <f t="shared" si="261"/>
        <v>#NUM!</v>
      </c>
      <c r="H662" s="33">
        <v>39</v>
      </c>
      <c r="I662" s="34">
        <v>46508</v>
      </c>
      <c r="J662" s="35" t="e">
        <f t="shared" si="262"/>
        <v>#NUM!</v>
      </c>
      <c r="K662" s="36" t="e">
        <f t="shared" si="263"/>
        <v>#NUM!</v>
      </c>
      <c r="L662" s="38" t="e">
        <f t="shared" si="264"/>
        <v>#NUM!</v>
      </c>
      <c r="M662" s="37" t="e">
        <f t="shared" si="265"/>
        <v>#NUM!</v>
      </c>
      <c r="O662" s="33">
        <v>39</v>
      </c>
      <c r="P662" s="34">
        <v>46508</v>
      </c>
      <c r="Q662" s="35" t="e">
        <f t="shared" si="266"/>
        <v>#NUM!</v>
      </c>
      <c r="R662" s="36" t="e">
        <f t="shared" si="254"/>
        <v>#NUM!</v>
      </c>
      <c r="S662" s="38" t="e">
        <f t="shared" si="267"/>
        <v>#NUM!</v>
      </c>
      <c r="T662" s="37" t="e">
        <f t="shared" si="255"/>
        <v>#NUM!</v>
      </c>
      <c r="V662" s="33">
        <v>39</v>
      </c>
      <c r="W662" s="34">
        <v>46508</v>
      </c>
      <c r="X662" s="35" t="e">
        <f t="shared" si="268"/>
        <v>#NUM!</v>
      </c>
      <c r="Y662" s="36" t="e">
        <f t="shared" si="256"/>
        <v>#NUM!</v>
      </c>
      <c r="Z662" s="39" t="e">
        <f t="shared" si="269"/>
        <v>#NUM!</v>
      </c>
      <c r="AA662" s="37" t="e">
        <f t="shared" si="257"/>
        <v>#NUM!</v>
      </c>
    </row>
    <row r="663" spans="1:27" x14ac:dyDescent="0.45">
      <c r="A663" s="47">
        <v>40</v>
      </c>
      <c r="B663" s="34">
        <v>46539</v>
      </c>
      <c r="C663" s="49" t="e">
        <f t="shared" si="258"/>
        <v>#NUM!</v>
      </c>
      <c r="D663" s="36" t="e">
        <f t="shared" si="259"/>
        <v>#NUM!</v>
      </c>
      <c r="E663" s="36" t="e">
        <f t="shared" si="260"/>
        <v>#NUM!</v>
      </c>
      <c r="F663" s="37" t="e">
        <f t="shared" si="261"/>
        <v>#NUM!</v>
      </c>
      <c r="H663" s="33">
        <v>40</v>
      </c>
      <c r="I663" s="34">
        <v>46539</v>
      </c>
      <c r="J663" s="35" t="e">
        <f t="shared" si="262"/>
        <v>#NUM!</v>
      </c>
      <c r="K663" s="36" t="e">
        <f t="shared" si="263"/>
        <v>#NUM!</v>
      </c>
      <c r="L663" s="38" t="e">
        <f t="shared" si="264"/>
        <v>#NUM!</v>
      </c>
      <c r="M663" s="37" t="e">
        <f t="shared" si="265"/>
        <v>#NUM!</v>
      </c>
      <c r="O663" s="33">
        <v>40</v>
      </c>
      <c r="P663" s="34">
        <v>46539</v>
      </c>
      <c r="Q663" s="35" t="e">
        <f t="shared" si="266"/>
        <v>#NUM!</v>
      </c>
      <c r="R663" s="36" t="e">
        <f t="shared" si="254"/>
        <v>#NUM!</v>
      </c>
      <c r="S663" s="38" t="e">
        <f t="shared" si="267"/>
        <v>#NUM!</v>
      </c>
      <c r="T663" s="37" t="e">
        <f t="shared" si="255"/>
        <v>#NUM!</v>
      </c>
      <c r="V663" s="33">
        <v>40</v>
      </c>
      <c r="W663" s="34">
        <v>46539</v>
      </c>
      <c r="X663" s="35" t="e">
        <f t="shared" si="268"/>
        <v>#NUM!</v>
      </c>
      <c r="Y663" s="36" t="e">
        <f t="shared" si="256"/>
        <v>#NUM!</v>
      </c>
      <c r="Z663" s="39" t="e">
        <f t="shared" si="269"/>
        <v>#NUM!</v>
      </c>
      <c r="AA663" s="37" t="e">
        <f t="shared" si="257"/>
        <v>#NUM!</v>
      </c>
    </row>
    <row r="664" spans="1:27" x14ac:dyDescent="0.45">
      <c r="A664" s="47">
        <v>41</v>
      </c>
      <c r="B664" s="34">
        <v>46569</v>
      </c>
      <c r="C664" s="49" t="e">
        <f t="shared" si="258"/>
        <v>#NUM!</v>
      </c>
      <c r="D664" s="36" t="e">
        <f t="shared" si="259"/>
        <v>#NUM!</v>
      </c>
      <c r="E664" s="36" t="e">
        <f t="shared" si="260"/>
        <v>#NUM!</v>
      </c>
      <c r="F664" s="37" t="e">
        <f t="shared" si="261"/>
        <v>#NUM!</v>
      </c>
      <c r="H664" s="33">
        <v>41</v>
      </c>
      <c r="I664" s="34">
        <v>46569</v>
      </c>
      <c r="J664" s="35" t="e">
        <f t="shared" si="262"/>
        <v>#NUM!</v>
      </c>
      <c r="K664" s="36" t="e">
        <f t="shared" si="263"/>
        <v>#NUM!</v>
      </c>
      <c r="L664" s="38" t="e">
        <f t="shared" si="264"/>
        <v>#NUM!</v>
      </c>
      <c r="M664" s="37" t="e">
        <f t="shared" si="265"/>
        <v>#NUM!</v>
      </c>
      <c r="O664" s="33">
        <v>41</v>
      </c>
      <c r="P664" s="34">
        <v>46569</v>
      </c>
      <c r="Q664" s="35" t="e">
        <f t="shared" si="266"/>
        <v>#NUM!</v>
      </c>
      <c r="R664" s="36" t="e">
        <f t="shared" si="254"/>
        <v>#NUM!</v>
      </c>
      <c r="S664" s="38" t="e">
        <f t="shared" si="267"/>
        <v>#NUM!</v>
      </c>
      <c r="T664" s="37" t="e">
        <f t="shared" si="255"/>
        <v>#NUM!</v>
      </c>
      <c r="V664" s="33">
        <v>41</v>
      </c>
      <c r="W664" s="34">
        <v>46569</v>
      </c>
      <c r="X664" s="35" t="e">
        <f t="shared" si="268"/>
        <v>#NUM!</v>
      </c>
      <c r="Y664" s="36" t="e">
        <f t="shared" si="256"/>
        <v>#NUM!</v>
      </c>
      <c r="Z664" s="39" t="e">
        <f t="shared" si="269"/>
        <v>#NUM!</v>
      </c>
      <c r="AA664" s="37" t="e">
        <f t="shared" si="257"/>
        <v>#NUM!</v>
      </c>
    </row>
    <row r="665" spans="1:27" x14ac:dyDescent="0.45">
      <c r="A665" s="47">
        <v>42</v>
      </c>
      <c r="B665" s="34">
        <v>46600</v>
      </c>
      <c r="C665" s="49" t="e">
        <f t="shared" si="258"/>
        <v>#NUM!</v>
      </c>
      <c r="D665" s="36" t="e">
        <f t="shared" si="259"/>
        <v>#NUM!</v>
      </c>
      <c r="E665" s="36" t="e">
        <f t="shared" si="260"/>
        <v>#NUM!</v>
      </c>
      <c r="F665" s="37" t="e">
        <f t="shared" si="261"/>
        <v>#NUM!</v>
      </c>
      <c r="H665" s="33">
        <v>42</v>
      </c>
      <c r="I665" s="34">
        <v>46600</v>
      </c>
      <c r="J665" s="35" t="e">
        <f t="shared" si="262"/>
        <v>#NUM!</v>
      </c>
      <c r="K665" s="36" t="e">
        <f t="shared" si="263"/>
        <v>#NUM!</v>
      </c>
      <c r="L665" s="38" t="e">
        <f t="shared" si="264"/>
        <v>#NUM!</v>
      </c>
      <c r="M665" s="37" t="e">
        <f t="shared" si="265"/>
        <v>#NUM!</v>
      </c>
      <c r="O665" s="33">
        <v>42</v>
      </c>
      <c r="P665" s="34">
        <v>46600</v>
      </c>
      <c r="Q665" s="35" t="e">
        <f t="shared" si="266"/>
        <v>#NUM!</v>
      </c>
      <c r="R665" s="36" t="e">
        <f t="shared" si="254"/>
        <v>#NUM!</v>
      </c>
      <c r="S665" s="38" t="e">
        <f t="shared" si="267"/>
        <v>#NUM!</v>
      </c>
      <c r="T665" s="37" t="e">
        <f t="shared" si="255"/>
        <v>#NUM!</v>
      </c>
      <c r="V665" s="33">
        <v>42</v>
      </c>
      <c r="W665" s="34">
        <v>46600</v>
      </c>
      <c r="X665" s="35" t="e">
        <f t="shared" si="268"/>
        <v>#NUM!</v>
      </c>
      <c r="Y665" s="36" t="e">
        <f t="shared" si="256"/>
        <v>#NUM!</v>
      </c>
      <c r="Z665" s="39" t="e">
        <f t="shared" si="269"/>
        <v>#NUM!</v>
      </c>
      <c r="AA665" s="37" t="e">
        <f t="shared" si="257"/>
        <v>#NUM!</v>
      </c>
    </row>
    <row r="666" spans="1:27" x14ac:dyDescent="0.45">
      <c r="A666" s="47">
        <v>43</v>
      </c>
      <c r="B666" s="34">
        <v>46631</v>
      </c>
      <c r="C666" s="49" t="e">
        <f t="shared" si="258"/>
        <v>#NUM!</v>
      </c>
      <c r="D666" s="36" t="e">
        <f t="shared" si="259"/>
        <v>#NUM!</v>
      </c>
      <c r="E666" s="36" t="e">
        <f t="shared" si="260"/>
        <v>#NUM!</v>
      </c>
      <c r="F666" s="37" t="e">
        <f t="shared" si="261"/>
        <v>#NUM!</v>
      </c>
      <c r="H666" s="33">
        <v>43</v>
      </c>
      <c r="I666" s="34">
        <v>46631</v>
      </c>
      <c r="J666" s="35" t="e">
        <f t="shared" si="262"/>
        <v>#NUM!</v>
      </c>
      <c r="K666" s="36" t="e">
        <f t="shared" si="263"/>
        <v>#NUM!</v>
      </c>
      <c r="L666" s="38" t="e">
        <f t="shared" si="264"/>
        <v>#NUM!</v>
      </c>
      <c r="M666" s="37" t="e">
        <f t="shared" si="265"/>
        <v>#NUM!</v>
      </c>
      <c r="O666" s="33">
        <v>43</v>
      </c>
      <c r="P666" s="34">
        <v>46631</v>
      </c>
      <c r="Q666" s="35" t="e">
        <f t="shared" si="266"/>
        <v>#NUM!</v>
      </c>
      <c r="R666" s="36" t="e">
        <f t="shared" si="254"/>
        <v>#NUM!</v>
      </c>
      <c r="S666" s="38" t="e">
        <f t="shared" si="267"/>
        <v>#NUM!</v>
      </c>
      <c r="T666" s="37" t="e">
        <f t="shared" si="255"/>
        <v>#NUM!</v>
      </c>
      <c r="V666" s="33">
        <v>43</v>
      </c>
      <c r="W666" s="34">
        <v>46631</v>
      </c>
      <c r="X666" s="35" t="e">
        <f t="shared" si="268"/>
        <v>#NUM!</v>
      </c>
      <c r="Y666" s="36" t="e">
        <f t="shared" si="256"/>
        <v>#NUM!</v>
      </c>
      <c r="Z666" s="39" t="e">
        <f t="shared" si="269"/>
        <v>#NUM!</v>
      </c>
      <c r="AA666" s="37" t="e">
        <f t="shared" si="257"/>
        <v>#NUM!</v>
      </c>
    </row>
    <row r="667" spans="1:27" x14ac:dyDescent="0.45">
      <c r="A667" s="47">
        <v>44</v>
      </c>
      <c r="B667" s="34">
        <v>46661</v>
      </c>
      <c r="C667" s="49" t="e">
        <f t="shared" si="258"/>
        <v>#NUM!</v>
      </c>
      <c r="D667" s="36" t="e">
        <f t="shared" si="259"/>
        <v>#NUM!</v>
      </c>
      <c r="E667" s="36" t="e">
        <f t="shared" si="260"/>
        <v>#NUM!</v>
      </c>
      <c r="F667" s="37" t="e">
        <f t="shared" si="261"/>
        <v>#NUM!</v>
      </c>
      <c r="H667" s="33">
        <v>44</v>
      </c>
      <c r="I667" s="34">
        <v>46661</v>
      </c>
      <c r="J667" s="35" t="e">
        <f t="shared" si="262"/>
        <v>#NUM!</v>
      </c>
      <c r="K667" s="36" t="e">
        <f t="shared" si="263"/>
        <v>#NUM!</v>
      </c>
      <c r="L667" s="38" t="e">
        <f t="shared" si="264"/>
        <v>#NUM!</v>
      </c>
      <c r="M667" s="37" t="e">
        <f t="shared" si="265"/>
        <v>#NUM!</v>
      </c>
      <c r="O667" s="33">
        <v>44</v>
      </c>
      <c r="P667" s="34">
        <v>46661</v>
      </c>
      <c r="Q667" s="35" t="e">
        <f t="shared" si="266"/>
        <v>#NUM!</v>
      </c>
      <c r="R667" s="36" t="e">
        <f t="shared" si="254"/>
        <v>#NUM!</v>
      </c>
      <c r="S667" s="38" t="e">
        <f t="shared" si="267"/>
        <v>#NUM!</v>
      </c>
      <c r="T667" s="37" t="e">
        <f t="shared" si="255"/>
        <v>#NUM!</v>
      </c>
      <c r="V667" s="33">
        <v>44</v>
      </c>
      <c r="W667" s="34">
        <v>46661</v>
      </c>
      <c r="X667" s="35" t="e">
        <f t="shared" si="268"/>
        <v>#NUM!</v>
      </c>
      <c r="Y667" s="36" t="e">
        <f t="shared" si="256"/>
        <v>#NUM!</v>
      </c>
      <c r="Z667" s="39" t="e">
        <f t="shared" si="269"/>
        <v>#NUM!</v>
      </c>
      <c r="AA667" s="37" t="e">
        <f t="shared" si="257"/>
        <v>#NUM!</v>
      </c>
    </row>
    <row r="668" spans="1:27" x14ac:dyDescent="0.45">
      <c r="A668" s="47">
        <v>45</v>
      </c>
      <c r="B668" s="34">
        <v>46692</v>
      </c>
      <c r="C668" s="49" t="e">
        <f t="shared" si="258"/>
        <v>#NUM!</v>
      </c>
      <c r="D668" s="36" t="e">
        <f t="shared" si="259"/>
        <v>#NUM!</v>
      </c>
      <c r="E668" s="36" t="e">
        <f t="shared" si="260"/>
        <v>#NUM!</v>
      </c>
      <c r="F668" s="37" t="e">
        <f t="shared" si="261"/>
        <v>#NUM!</v>
      </c>
      <c r="H668" s="33">
        <v>45</v>
      </c>
      <c r="I668" s="34">
        <v>46692</v>
      </c>
      <c r="J668" s="35" t="e">
        <f t="shared" si="262"/>
        <v>#NUM!</v>
      </c>
      <c r="K668" s="36" t="e">
        <f t="shared" si="263"/>
        <v>#NUM!</v>
      </c>
      <c r="L668" s="38" t="e">
        <f t="shared" si="264"/>
        <v>#NUM!</v>
      </c>
      <c r="M668" s="37" t="e">
        <f t="shared" si="265"/>
        <v>#NUM!</v>
      </c>
      <c r="O668" s="33">
        <v>45</v>
      </c>
      <c r="P668" s="34">
        <v>46692</v>
      </c>
      <c r="Q668" s="35" t="e">
        <f t="shared" si="266"/>
        <v>#NUM!</v>
      </c>
      <c r="R668" s="36" t="e">
        <f t="shared" si="254"/>
        <v>#NUM!</v>
      </c>
      <c r="S668" s="38" t="e">
        <f t="shared" si="267"/>
        <v>#NUM!</v>
      </c>
      <c r="T668" s="37" t="e">
        <f t="shared" si="255"/>
        <v>#NUM!</v>
      </c>
      <c r="V668" s="33">
        <v>45</v>
      </c>
      <c r="W668" s="34">
        <v>46692</v>
      </c>
      <c r="X668" s="35" t="e">
        <f t="shared" si="268"/>
        <v>#NUM!</v>
      </c>
      <c r="Y668" s="36" t="e">
        <f t="shared" si="256"/>
        <v>#NUM!</v>
      </c>
      <c r="Z668" s="39" t="e">
        <f t="shared" si="269"/>
        <v>#NUM!</v>
      </c>
      <c r="AA668" s="37" t="e">
        <f t="shared" si="257"/>
        <v>#NUM!</v>
      </c>
    </row>
    <row r="669" spans="1:27" x14ac:dyDescent="0.45">
      <c r="A669" s="47">
        <v>46</v>
      </c>
      <c r="B669" s="34">
        <v>46722</v>
      </c>
      <c r="C669" s="49" t="e">
        <f t="shared" si="258"/>
        <v>#NUM!</v>
      </c>
      <c r="D669" s="36" t="e">
        <f t="shared" si="259"/>
        <v>#NUM!</v>
      </c>
      <c r="E669" s="36" t="e">
        <f t="shared" si="260"/>
        <v>#NUM!</v>
      </c>
      <c r="F669" s="37" t="e">
        <f t="shared" si="261"/>
        <v>#NUM!</v>
      </c>
      <c r="H669" s="33">
        <v>46</v>
      </c>
      <c r="I669" s="34">
        <v>46722</v>
      </c>
      <c r="J669" s="35" t="e">
        <f t="shared" si="262"/>
        <v>#NUM!</v>
      </c>
      <c r="K669" s="36" t="e">
        <f t="shared" si="263"/>
        <v>#NUM!</v>
      </c>
      <c r="L669" s="38" t="e">
        <f t="shared" si="264"/>
        <v>#NUM!</v>
      </c>
      <c r="M669" s="37" t="e">
        <f t="shared" si="265"/>
        <v>#NUM!</v>
      </c>
      <c r="O669" s="33">
        <v>46</v>
      </c>
      <c r="P669" s="34">
        <v>46722</v>
      </c>
      <c r="Q669" s="35" t="e">
        <f t="shared" si="266"/>
        <v>#NUM!</v>
      </c>
      <c r="R669" s="36" t="e">
        <f t="shared" si="254"/>
        <v>#NUM!</v>
      </c>
      <c r="S669" s="38" t="e">
        <f t="shared" si="267"/>
        <v>#NUM!</v>
      </c>
      <c r="T669" s="37" t="e">
        <f t="shared" si="255"/>
        <v>#NUM!</v>
      </c>
      <c r="V669" s="33">
        <v>46</v>
      </c>
      <c r="W669" s="34">
        <v>46722</v>
      </c>
      <c r="X669" s="35" t="e">
        <f t="shared" si="268"/>
        <v>#NUM!</v>
      </c>
      <c r="Y669" s="36" t="e">
        <f t="shared" si="256"/>
        <v>#NUM!</v>
      </c>
      <c r="Z669" s="39" t="e">
        <f t="shared" si="269"/>
        <v>#NUM!</v>
      </c>
      <c r="AA669" s="37" t="e">
        <f t="shared" si="257"/>
        <v>#NUM!</v>
      </c>
    </row>
    <row r="670" spans="1:27" x14ac:dyDescent="0.45">
      <c r="A670" s="47">
        <v>47</v>
      </c>
      <c r="B670" s="34">
        <v>46753</v>
      </c>
      <c r="C670" s="49" t="e">
        <f t="shared" si="258"/>
        <v>#NUM!</v>
      </c>
      <c r="D670" s="36" t="e">
        <f t="shared" si="259"/>
        <v>#NUM!</v>
      </c>
      <c r="E670" s="36" t="e">
        <f t="shared" si="260"/>
        <v>#NUM!</v>
      </c>
      <c r="F670" s="37" t="e">
        <f t="shared" si="261"/>
        <v>#NUM!</v>
      </c>
      <c r="H670" s="33">
        <v>47</v>
      </c>
      <c r="I670" s="34">
        <v>46753</v>
      </c>
      <c r="J670" s="35" t="e">
        <f t="shared" si="262"/>
        <v>#NUM!</v>
      </c>
      <c r="K670" s="36" t="e">
        <f t="shared" si="263"/>
        <v>#NUM!</v>
      </c>
      <c r="L670" s="38" t="e">
        <f t="shared" si="264"/>
        <v>#NUM!</v>
      </c>
      <c r="M670" s="37" t="e">
        <f t="shared" si="265"/>
        <v>#NUM!</v>
      </c>
      <c r="O670" s="33">
        <v>47</v>
      </c>
      <c r="P670" s="34">
        <v>46753</v>
      </c>
      <c r="Q670" s="35" t="e">
        <f t="shared" si="266"/>
        <v>#NUM!</v>
      </c>
      <c r="R670" s="36" t="e">
        <f t="shared" si="254"/>
        <v>#NUM!</v>
      </c>
      <c r="S670" s="38" t="e">
        <f t="shared" si="267"/>
        <v>#NUM!</v>
      </c>
      <c r="T670" s="37" t="e">
        <f t="shared" si="255"/>
        <v>#NUM!</v>
      </c>
      <c r="V670" s="33">
        <v>47</v>
      </c>
      <c r="W670" s="34">
        <v>46753</v>
      </c>
      <c r="X670" s="35" t="e">
        <f t="shared" si="268"/>
        <v>#NUM!</v>
      </c>
      <c r="Y670" s="36" t="e">
        <f t="shared" si="256"/>
        <v>#NUM!</v>
      </c>
      <c r="Z670" s="39" t="e">
        <f t="shared" si="269"/>
        <v>#NUM!</v>
      </c>
      <c r="AA670" s="37" t="e">
        <f t="shared" si="257"/>
        <v>#NUM!</v>
      </c>
    </row>
    <row r="671" spans="1:27" ht="14.65" thickBot="1" x14ac:dyDescent="0.5">
      <c r="A671" s="47">
        <v>48</v>
      </c>
      <c r="B671" s="34">
        <v>46784</v>
      </c>
      <c r="C671" s="50" t="e">
        <f t="shared" si="258"/>
        <v>#NUM!</v>
      </c>
      <c r="D671" s="43" t="e">
        <f t="shared" si="259"/>
        <v>#NUM!</v>
      </c>
      <c r="E671" s="43" t="e">
        <f t="shared" si="260"/>
        <v>#NUM!</v>
      </c>
      <c r="F671" s="44" t="e">
        <f t="shared" si="261"/>
        <v>#NUM!</v>
      </c>
      <c r="H671" s="40">
        <v>48</v>
      </c>
      <c r="I671" s="41">
        <v>46784</v>
      </c>
      <c r="J671" s="42" t="e">
        <f t="shared" si="262"/>
        <v>#NUM!</v>
      </c>
      <c r="K671" s="43" t="e">
        <f t="shared" si="263"/>
        <v>#NUM!</v>
      </c>
      <c r="L671" s="45" t="e">
        <f t="shared" si="264"/>
        <v>#NUM!</v>
      </c>
      <c r="M671" s="44" t="e">
        <f t="shared" si="265"/>
        <v>#NUM!</v>
      </c>
      <c r="O671" s="40">
        <v>48</v>
      </c>
      <c r="P671" s="41">
        <v>46784</v>
      </c>
      <c r="Q671" s="42" t="e">
        <f t="shared" si="266"/>
        <v>#NUM!</v>
      </c>
      <c r="R671" s="43" t="e">
        <f t="shared" si="254"/>
        <v>#NUM!</v>
      </c>
      <c r="S671" s="45" t="e">
        <f t="shared" si="267"/>
        <v>#NUM!</v>
      </c>
      <c r="T671" s="44" t="e">
        <f t="shared" si="255"/>
        <v>#NUM!</v>
      </c>
      <c r="V671" s="40">
        <v>48</v>
      </c>
      <c r="W671" s="41">
        <v>46784</v>
      </c>
      <c r="X671" s="42" t="e">
        <f t="shared" si="268"/>
        <v>#NUM!</v>
      </c>
      <c r="Y671" s="43" t="e">
        <f t="shared" si="256"/>
        <v>#NUM!</v>
      </c>
      <c r="Z671" s="46" t="e">
        <f t="shared" si="269"/>
        <v>#NUM!</v>
      </c>
      <c r="AA671" s="44" t="e">
        <f t="shared" si="257"/>
        <v>#NUM!</v>
      </c>
    </row>
    <row r="672" spans="1:27" x14ac:dyDescent="0.45">
      <c r="A672" s="51">
        <v>49</v>
      </c>
      <c r="B672" s="52">
        <v>46813</v>
      </c>
      <c r="C672" s="53" t="e">
        <f t="shared" si="258"/>
        <v>#NUM!</v>
      </c>
      <c r="D672" s="29" t="e">
        <f t="shared" si="259"/>
        <v>#NUM!</v>
      </c>
      <c r="E672" s="29" t="e">
        <f t="shared" si="260"/>
        <v>#NUM!</v>
      </c>
      <c r="F672" s="30" t="e">
        <f t="shared" si="261"/>
        <v>#NUM!</v>
      </c>
      <c r="H672" s="26">
        <v>49</v>
      </c>
      <c r="I672" s="27">
        <v>46813</v>
      </c>
      <c r="J672" s="28" t="e">
        <f t="shared" si="262"/>
        <v>#NUM!</v>
      </c>
      <c r="K672" s="29" t="e">
        <f t="shared" si="263"/>
        <v>#NUM!</v>
      </c>
      <c r="L672" s="31" t="e">
        <f t="shared" si="264"/>
        <v>#NUM!</v>
      </c>
      <c r="M672" s="30" t="e">
        <f t="shared" si="265"/>
        <v>#NUM!</v>
      </c>
      <c r="O672" s="26">
        <v>49</v>
      </c>
      <c r="P672" s="27">
        <v>46813</v>
      </c>
      <c r="Q672" s="28" t="e">
        <f t="shared" si="266"/>
        <v>#NUM!</v>
      </c>
      <c r="R672" s="29" t="e">
        <f t="shared" si="254"/>
        <v>#NUM!</v>
      </c>
      <c r="S672" s="31" t="e">
        <f t="shared" si="267"/>
        <v>#NUM!</v>
      </c>
      <c r="T672" s="30" t="e">
        <f t="shared" si="255"/>
        <v>#NUM!</v>
      </c>
      <c r="V672" s="26">
        <v>49</v>
      </c>
      <c r="W672" s="27">
        <v>46813</v>
      </c>
      <c r="X672" s="28" t="e">
        <f t="shared" si="268"/>
        <v>#NUM!</v>
      </c>
      <c r="Y672" s="29" t="e">
        <f t="shared" si="256"/>
        <v>#NUM!</v>
      </c>
      <c r="Z672" s="32" t="e">
        <f t="shared" si="269"/>
        <v>#NUM!</v>
      </c>
      <c r="AA672" s="30" t="e">
        <f t="shared" si="257"/>
        <v>#NUM!</v>
      </c>
    </row>
    <row r="673" spans="1:27" x14ac:dyDescent="0.45">
      <c r="A673" s="47">
        <v>50</v>
      </c>
      <c r="B673" s="34">
        <v>46844</v>
      </c>
      <c r="C673" s="49" t="e">
        <f t="shared" si="258"/>
        <v>#NUM!</v>
      </c>
      <c r="D673" s="36" t="e">
        <f t="shared" si="259"/>
        <v>#NUM!</v>
      </c>
      <c r="E673" s="36" t="e">
        <f t="shared" si="260"/>
        <v>#NUM!</v>
      </c>
      <c r="F673" s="37" t="e">
        <f t="shared" si="261"/>
        <v>#NUM!</v>
      </c>
      <c r="H673" s="33">
        <v>50</v>
      </c>
      <c r="I673" s="34">
        <v>46844</v>
      </c>
      <c r="J673" s="35" t="e">
        <f t="shared" si="262"/>
        <v>#NUM!</v>
      </c>
      <c r="K673" s="36" t="e">
        <f t="shared" si="263"/>
        <v>#NUM!</v>
      </c>
      <c r="L673" s="38" t="e">
        <f t="shared" si="264"/>
        <v>#NUM!</v>
      </c>
      <c r="M673" s="37" t="e">
        <f t="shared" si="265"/>
        <v>#NUM!</v>
      </c>
      <c r="O673" s="33">
        <v>50</v>
      </c>
      <c r="P673" s="34">
        <v>46844</v>
      </c>
      <c r="Q673" s="35" t="e">
        <f t="shared" si="266"/>
        <v>#NUM!</v>
      </c>
      <c r="R673" s="36" t="e">
        <f t="shared" si="254"/>
        <v>#NUM!</v>
      </c>
      <c r="S673" s="38" t="e">
        <f t="shared" si="267"/>
        <v>#NUM!</v>
      </c>
      <c r="T673" s="37" t="e">
        <f t="shared" si="255"/>
        <v>#NUM!</v>
      </c>
      <c r="V673" s="33">
        <v>50</v>
      </c>
      <c r="W673" s="34">
        <v>46844</v>
      </c>
      <c r="X673" s="35" t="e">
        <f t="shared" si="268"/>
        <v>#NUM!</v>
      </c>
      <c r="Y673" s="36" t="e">
        <f t="shared" si="256"/>
        <v>#NUM!</v>
      </c>
      <c r="Z673" s="39" t="e">
        <f t="shared" si="269"/>
        <v>#NUM!</v>
      </c>
      <c r="AA673" s="37" t="e">
        <f t="shared" si="257"/>
        <v>#NUM!</v>
      </c>
    </row>
    <row r="674" spans="1:27" x14ac:dyDescent="0.45">
      <c r="A674" s="47">
        <v>51</v>
      </c>
      <c r="B674" s="34">
        <v>46874</v>
      </c>
      <c r="C674" s="49" t="e">
        <f t="shared" si="258"/>
        <v>#NUM!</v>
      </c>
      <c r="D674" s="36" t="e">
        <f t="shared" si="259"/>
        <v>#NUM!</v>
      </c>
      <c r="E674" s="36" t="e">
        <f t="shared" si="260"/>
        <v>#NUM!</v>
      </c>
      <c r="F674" s="37" t="e">
        <f t="shared" si="261"/>
        <v>#NUM!</v>
      </c>
      <c r="H674" s="33">
        <v>51</v>
      </c>
      <c r="I674" s="34">
        <v>46874</v>
      </c>
      <c r="J674" s="35" t="e">
        <f t="shared" si="262"/>
        <v>#NUM!</v>
      </c>
      <c r="K674" s="36" t="e">
        <f t="shared" si="263"/>
        <v>#NUM!</v>
      </c>
      <c r="L674" s="38" t="e">
        <f t="shared" si="264"/>
        <v>#NUM!</v>
      </c>
      <c r="M674" s="37" t="e">
        <f t="shared" si="265"/>
        <v>#NUM!</v>
      </c>
      <c r="O674" s="33">
        <v>51</v>
      </c>
      <c r="P674" s="34">
        <v>46874</v>
      </c>
      <c r="Q674" s="35" t="e">
        <f t="shared" si="266"/>
        <v>#NUM!</v>
      </c>
      <c r="R674" s="36" t="e">
        <f t="shared" si="254"/>
        <v>#NUM!</v>
      </c>
      <c r="S674" s="38" t="e">
        <f t="shared" si="267"/>
        <v>#NUM!</v>
      </c>
      <c r="T674" s="37" t="e">
        <f t="shared" si="255"/>
        <v>#NUM!</v>
      </c>
      <c r="V674" s="33">
        <v>51</v>
      </c>
      <c r="W674" s="34">
        <v>46874</v>
      </c>
      <c r="X674" s="35" t="e">
        <f t="shared" si="268"/>
        <v>#NUM!</v>
      </c>
      <c r="Y674" s="36" t="e">
        <f t="shared" si="256"/>
        <v>#NUM!</v>
      </c>
      <c r="Z674" s="39" t="e">
        <f t="shared" si="269"/>
        <v>#NUM!</v>
      </c>
      <c r="AA674" s="37" t="e">
        <f t="shared" si="257"/>
        <v>#NUM!</v>
      </c>
    </row>
    <row r="675" spans="1:27" x14ac:dyDescent="0.45">
      <c r="A675" s="47">
        <v>52</v>
      </c>
      <c r="B675" s="34">
        <v>46905</v>
      </c>
      <c r="C675" s="49" t="e">
        <f t="shared" si="258"/>
        <v>#NUM!</v>
      </c>
      <c r="D675" s="36" t="e">
        <f t="shared" si="259"/>
        <v>#NUM!</v>
      </c>
      <c r="E675" s="36" t="e">
        <f t="shared" si="260"/>
        <v>#NUM!</v>
      </c>
      <c r="F675" s="37" t="e">
        <f t="shared" si="261"/>
        <v>#NUM!</v>
      </c>
      <c r="H675" s="33">
        <v>52</v>
      </c>
      <c r="I675" s="34">
        <v>46905</v>
      </c>
      <c r="J675" s="35" t="e">
        <f t="shared" si="262"/>
        <v>#NUM!</v>
      </c>
      <c r="K675" s="36" t="e">
        <f t="shared" si="263"/>
        <v>#NUM!</v>
      </c>
      <c r="L675" s="38" t="e">
        <f t="shared" si="264"/>
        <v>#NUM!</v>
      </c>
      <c r="M675" s="37" t="e">
        <f t="shared" si="265"/>
        <v>#NUM!</v>
      </c>
      <c r="O675" s="33">
        <v>52</v>
      </c>
      <c r="P675" s="34">
        <v>46905</v>
      </c>
      <c r="Q675" s="35" t="e">
        <f t="shared" si="266"/>
        <v>#NUM!</v>
      </c>
      <c r="R675" s="36" t="e">
        <f t="shared" si="254"/>
        <v>#NUM!</v>
      </c>
      <c r="S675" s="38" t="e">
        <f t="shared" si="267"/>
        <v>#NUM!</v>
      </c>
      <c r="T675" s="37" t="e">
        <f t="shared" si="255"/>
        <v>#NUM!</v>
      </c>
      <c r="V675" s="33">
        <v>52</v>
      </c>
      <c r="W675" s="34">
        <v>46905</v>
      </c>
      <c r="X675" s="35" t="e">
        <f t="shared" si="268"/>
        <v>#NUM!</v>
      </c>
      <c r="Y675" s="36" t="e">
        <f t="shared" si="256"/>
        <v>#NUM!</v>
      </c>
      <c r="Z675" s="39" t="e">
        <f t="shared" si="269"/>
        <v>#NUM!</v>
      </c>
      <c r="AA675" s="37" t="e">
        <f t="shared" si="257"/>
        <v>#NUM!</v>
      </c>
    </row>
    <row r="676" spans="1:27" x14ac:dyDescent="0.45">
      <c r="A676" s="47">
        <v>53</v>
      </c>
      <c r="B676" s="34">
        <v>46935</v>
      </c>
      <c r="C676" s="49" t="e">
        <f t="shared" si="258"/>
        <v>#NUM!</v>
      </c>
      <c r="D676" s="36" t="e">
        <f t="shared" si="259"/>
        <v>#NUM!</v>
      </c>
      <c r="E676" s="36" t="e">
        <f t="shared" si="260"/>
        <v>#NUM!</v>
      </c>
      <c r="F676" s="37" t="e">
        <f t="shared" si="261"/>
        <v>#NUM!</v>
      </c>
      <c r="H676" s="33">
        <v>53</v>
      </c>
      <c r="I676" s="34">
        <v>46935</v>
      </c>
      <c r="J676" s="35" t="e">
        <f t="shared" si="262"/>
        <v>#NUM!</v>
      </c>
      <c r="K676" s="36" t="e">
        <f t="shared" si="263"/>
        <v>#NUM!</v>
      </c>
      <c r="L676" s="38" t="e">
        <f t="shared" si="264"/>
        <v>#NUM!</v>
      </c>
      <c r="M676" s="37" t="e">
        <f t="shared" si="265"/>
        <v>#NUM!</v>
      </c>
      <c r="O676" s="33">
        <v>53</v>
      </c>
      <c r="P676" s="34">
        <v>46935</v>
      </c>
      <c r="Q676" s="35" t="e">
        <f t="shared" si="266"/>
        <v>#NUM!</v>
      </c>
      <c r="R676" s="36" t="e">
        <f t="shared" si="254"/>
        <v>#NUM!</v>
      </c>
      <c r="S676" s="38" t="e">
        <f t="shared" si="267"/>
        <v>#NUM!</v>
      </c>
      <c r="T676" s="37" t="e">
        <f t="shared" si="255"/>
        <v>#NUM!</v>
      </c>
      <c r="V676" s="33">
        <v>53</v>
      </c>
      <c r="W676" s="34">
        <v>46935</v>
      </c>
      <c r="X676" s="35" t="e">
        <f t="shared" si="268"/>
        <v>#NUM!</v>
      </c>
      <c r="Y676" s="36" t="e">
        <f t="shared" si="256"/>
        <v>#NUM!</v>
      </c>
      <c r="Z676" s="39" t="e">
        <f t="shared" si="269"/>
        <v>#NUM!</v>
      </c>
      <c r="AA676" s="37" t="e">
        <f t="shared" si="257"/>
        <v>#NUM!</v>
      </c>
    </row>
    <row r="677" spans="1:27" x14ac:dyDescent="0.45">
      <c r="A677" s="47">
        <v>54</v>
      </c>
      <c r="B677" s="34">
        <v>46966</v>
      </c>
      <c r="C677" s="49" t="e">
        <f t="shared" si="258"/>
        <v>#NUM!</v>
      </c>
      <c r="D677" s="36" t="e">
        <f t="shared" si="259"/>
        <v>#NUM!</v>
      </c>
      <c r="E677" s="36" t="e">
        <f t="shared" si="260"/>
        <v>#NUM!</v>
      </c>
      <c r="F677" s="37" t="e">
        <f t="shared" si="261"/>
        <v>#NUM!</v>
      </c>
      <c r="H677" s="33">
        <v>54</v>
      </c>
      <c r="I677" s="34">
        <v>46966</v>
      </c>
      <c r="J677" s="35" t="e">
        <f t="shared" si="262"/>
        <v>#NUM!</v>
      </c>
      <c r="K677" s="36" t="e">
        <f t="shared" si="263"/>
        <v>#NUM!</v>
      </c>
      <c r="L677" s="38" t="e">
        <f t="shared" si="264"/>
        <v>#NUM!</v>
      </c>
      <c r="M677" s="37" t="e">
        <f t="shared" si="265"/>
        <v>#NUM!</v>
      </c>
      <c r="O677" s="33">
        <v>54</v>
      </c>
      <c r="P677" s="34">
        <v>46966</v>
      </c>
      <c r="Q677" s="35" t="e">
        <f t="shared" si="266"/>
        <v>#NUM!</v>
      </c>
      <c r="R677" s="36" t="e">
        <f t="shared" si="254"/>
        <v>#NUM!</v>
      </c>
      <c r="S677" s="38" t="e">
        <f t="shared" si="267"/>
        <v>#NUM!</v>
      </c>
      <c r="T677" s="37" t="e">
        <f t="shared" si="255"/>
        <v>#NUM!</v>
      </c>
      <c r="V677" s="33">
        <v>54</v>
      </c>
      <c r="W677" s="34">
        <v>46966</v>
      </c>
      <c r="X677" s="35" t="e">
        <f t="shared" si="268"/>
        <v>#NUM!</v>
      </c>
      <c r="Y677" s="36" t="e">
        <f t="shared" si="256"/>
        <v>#NUM!</v>
      </c>
      <c r="Z677" s="39" t="e">
        <f t="shared" si="269"/>
        <v>#NUM!</v>
      </c>
      <c r="AA677" s="37" t="e">
        <f t="shared" si="257"/>
        <v>#NUM!</v>
      </c>
    </row>
    <row r="678" spans="1:27" x14ac:dyDescent="0.45">
      <c r="A678" s="47">
        <v>55</v>
      </c>
      <c r="B678" s="34">
        <v>46997</v>
      </c>
      <c r="C678" s="49" t="e">
        <f t="shared" si="258"/>
        <v>#NUM!</v>
      </c>
      <c r="D678" s="36" t="e">
        <f t="shared" si="259"/>
        <v>#NUM!</v>
      </c>
      <c r="E678" s="36" t="e">
        <f t="shared" si="260"/>
        <v>#NUM!</v>
      </c>
      <c r="F678" s="37" t="e">
        <f t="shared" si="261"/>
        <v>#NUM!</v>
      </c>
      <c r="H678" s="33">
        <v>55</v>
      </c>
      <c r="I678" s="34">
        <v>46997</v>
      </c>
      <c r="J678" s="35" t="e">
        <f t="shared" si="262"/>
        <v>#NUM!</v>
      </c>
      <c r="K678" s="36" t="e">
        <f t="shared" si="263"/>
        <v>#NUM!</v>
      </c>
      <c r="L678" s="38" t="e">
        <f t="shared" si="264"/>
        <v>#NUM!</v>
      </c>
      <c r="M678" s="37" t="e">
        <f t="shared" si="265"/>
        <v>#NUM!</v>
      </c>
      <c r="O678" s="33">
        <v>55</v>
      </c>
      <c r="P678" s="34">
        <v>46997</v>
      </c>
      <c r="Q678" s="35" t="e">
        <f t="shared" si="266"/>
        <v>#NUM!</v>
      </c>
      <c r="R678" s="36" t="e">
        <f t="shared" si="254"/>
        <v>#NUM!</v>
      </c>
      <c r="S678" s="38" t="e">
        <f t="shared" si="267"/>
        <v>#NUM!</v>
      </c>
      <c r="T678" s="37" t="e">
        <f t="shared" si="255"/>
        <v>#NUM!</v>
      </c>
      <c r="V678" s="33">
        <v>55</v>
      </c>
      <c r="W678" s="34">
        <v>46997</v>
      </c>
      <c r="X678" s="35" t="e">
        <f t="shared" si="268"/>
        <v>#NUM!</v>
      </c>
      <c r="Y678" s="36" t="e">
        <f t="shared" si="256"/>
        <v>#NUM!</v>
      </c>
      <c r="Z678" s="39" t="e">
        <f t="shared" si="269"/>
        <v>#NUM!</v>
      </c>
      <c r="AA678" s="37" t="e">
        <f t="shared" si="257"/>
        <v>#NUM!</v>
      </c>
    </row>
    <row r="679" spans="1:27" x14ac:dyDescent="0.45">
      <c r="A679" s="47">
        <v>56</v>
      </c>
      <c r="B679" s="34">
        <v>47027</v>
      </c>
      <c r="C679" s="49" t="e">
        <f t="shared" si="258"/>
        <v>#NUM!</v>
      </c>
      <c r="D679" s="36" t="e">
        <f t="shared" si="259"/>
        <v>#NUM!</v>
      </c>
      <c r="E679" s="36" t="e">
        <f t="shared" si="260"/>
        <v>#NUM!</v>
      </c>
      <c r="F679" s="37" t="e">
        <f t="shared" si="261"/>
        <v>#NUM!</v>
      </c>
      <c r="H679" s="33">
        <v>56</v>
      </c>
      <c r="I679" s="34">
        <v>47027</v>
      </c>
      <c r="J679" s="35" t="e">
        <f t="shared" si="262"/>
        <v>#NUM!</v>
      </c>
      <c r="K679" s="36" t="e">
        <f t="shared" si="263"/>
        <v>#NUM!</v>
      </c>
      <c r="L679" s="38" t="e">
        <f t="shared" si="264"/>
        <v>#NUM!</v>
      </c>
      <c r="M679" s="37" t="e">
        <f t="shared" si="265"/>
        <v>#NUM!</v>
      </c>
      <c r="O679" s="33">
        <v>56</v>
      </c>
      <c r="P679" s="34">
        <v>47027</v>
      </c>
      <c r="Q679" s="35" t="e">
        <f t="shared" si="266"/>
        <v>#NUM!</v>
      </c>
      <c r="R679" s="36" t="e">
        <f t="shared" si="254"/>
        <v>#NUM!</v>
      </c>
      <c r="S679" s="38" t="e">
        <f t="shared" si="267"/>
        <v>#NUM!</v>
      </c>
      <c r="T679" s="37" t="e">
        <f t="shared" si="255"/>
        <v>#NUM!</v>
      </c>
      <c r="V679" s="33">
        <v>56</v>
      </c>
      <c r="W679" s="34">
        <v>47027</v>
      </c>
      <c r="X679" s="35" t="e">
        <f t="shared" si="268"/>
        <v>#NUM!</v>
      </c>
      <c r="Y679" s="36" t="e">
        <f t="shared" si="256"/>
        <v>#NUM!</v>
      </c>
      <c r="Z679" s="39" t="e">
        <f t="shared" si="269"/>
        <v>#NUM!</v>
      </c>
      <c r="AA679" s="37" t="e">
        <f t="shared" si="257"/>
        <v>#NUM!</v>
      </c>
    </row>
    <row r="680" spans="1:27" x14ac:dyDescent="0.45">
      <c r="A680" s="47">
        <v>57</v>
      </c>
      <c r="B680" s="34">
        <v>47058</v>
      </c>
      <c r="C680" s="49" t="e">
        <f t="shared" si="258"/>
        <v>#NUM!</v>
      </c>
      <c r="D680" s="36" t="e">
        <f t="shared" si="259"/>
        <v>#NUM!</v>
      </c>
      <c r="E680" s="36" t="e">
        <f t="shared" si="260"/>
        <v>#NUM!</v>
      </c>
      <c r="F680" s="37" t="e">
        <f t="shared" si="261"/>
        <v>#NUM!</v>
      </c>
      <c r="H680" s="33">
        <v>57</v>
      </c>
      <c r="I680" s="34">
        <v>47058</v>
      </c>
      <c r="J680" s="35" t="e">
        <f t="shared" si="262"/>
        <v>#NUM!</v>
      </c>
      <c r="K680" s="36" t="e">
        <f t="shared" si="263"/>
        <v>#NUM!</v>
      </c>
      <c r="L680" s="38" t="e">
        <f t="shared" si="264"/>
        <v>#NUM!</v>
      </c>
      <c r="M680" s="37" t="e">
        <f t="shared" si="265"/>
        <v>#NUM!</v>
      </c>
      <c r="O680" s="33">
        <v>57</v>
      </c>
      <c r="P680" s="34">
        <v>47058</v>
      </c>
      <c r="Q680" s="35" t="e">
        <f t="shared" si="266"/>
        <v>#NUM!</v>
      </c>
      <c r="R680" s="36" t="e">
        <f t="shared" si="254"/>
        <v>#NUM!</v>
      </c>
      <c r="S680" s="38" t="e">
        <f t="shared" si="267"/>
        <v>#NUM!</v>
      </c>
      <c r="T680" s="37" t="e">
        <f t="shared" si="255"/>
        <v>#NUM!</v>
      </c>
      <c r="V680" s="33">
        <v>57</v>
      </c>
      <c r="W680" s="34">
        <v>47058</v>
      </c>
      <c r="X680" s="35" t="e">
        <f t="shared" si="268"/>
        <v>#NUM!</v>
      </c>
      <c r="Y680" s="36" t="e">
        <f t="shared" si="256"/>
        <v>#NUM!</v>
      </c>
      <c r="Z680" s="39" t="e">
        <f t="shared" si="269"/>
        <v>#NUM!</v>
      </c>
      <c r="AA680" s="37" t="e">
        <f t="shared" si="257"/>
        <v>#NUM!</v>
      </c>
    </row>
    <row r="681" spans="1:27" x14ac:dyDescent="0.45">
      <c r="A681" s="47">
        <v>58</v>
      </c>
      <c r="B681" s="34">
        <v>47088</v>
      </c>
      <c r="C681" s="49" t="e">
        <f t="shared" si="258"/>
        <v>#NUM!</v>
      </c>
      <c r="D681" s="36" t="e">
        <f t="shared" si="259"/>
        <v>#NUM!</v>
      </c>
      <c r="E681" s="36" t="e">
        <f t="shared" si="260"/>
        <v>#NUM!</v>
      </c>
      <c r="F681" s="37" t="e">
        <f t="shared" si="261"/>
        <v>#NUM!</v>
      </c>
      <c r="H681" s="33">
        <v>58</v>
      </c>
      <c r="I681" s="34">
        <v>47088</v>
      </c>
      <c r="J681" s="35" t="e">
        <f t="shared" si="262"/>
        <v>#NUM!</v>
      </c>
      <c r="K681" s="36" t="e">
        <f t="shared" si="263"/>
        <v>#NUM!</v>
      </c>
      <c r="L681" s="38" t="e">
        <f t="shared" si="264"/>
        <v>#NUM!</v>
      </c>
      <c r="M681" s="37" t="e">
        <f t="shared" si="265"/>
        <v>#NUM!</v>
      </c>
      <c r="O681" s="33">
        <v>58</v>
      </c>
      <c r="P681" s="34">
        <v>47088</v>
      </c>
      <c r="Q681" s="35" t="e">
        <f t="shared" si="266"/>
        <v>#NUM!</v>
      </c>
      <c r="R681" s="36" t="e">
        <f t="shared" si="254"/>
        <v>#NUM!</v>
      </c>
      <c r="S681" s="38" t="e">
        <f t="shared" si="267"/>
        <v>#NUM!</v>
      </c>
      <c r="T681" s="37" t="e">
        <f t="shared" si="255"/>
        <v>#NUM!</v>
      </c>
      <c r="V681" s="33">
        <v>58</v>
      </c>
      <c r="W681" s="34">
        <v>47088</v>
      </c>
      <c r="X681" s="35" t="e">
        <f t="shared" si="268"/>
        <v>#NUM!</v>
      </c>
      <c r="Y681" s="36" t="e">
        <f t="shared" si="256"/>
        <v>#NUM!</v>
      </c>
      <c r="Z681" s="39" t="e">
        <f t="shared" si="269"/>
        <v>#NUM!</v>
      </c>
      <c r="AA681" s="37" t="e">
        <f t="shared" si="257"/>
        <v>#NUM!</v>
      </c>
    </row>
    <row r="682" spans="1:27" x14ac:dyDescent="0.45">
      <c r="A682" s="47">
        <v>59</v>
      </c>
      <c r="B682" s="34">
        <v>47119</v>
      </c>
      <c r="C682" s="49" t="e">
        <f t="shared" si="258"/>
        <v>#NUM!</v>
      </c>
      <c r="D682" s="36" t="e">
        <f t="shared" si="259"/>
        <v>#NUM!</v>
      </c>
      <c r="E682" s="36" t="e">
        <f t="shared" si="260"/>
        <v>#NUM!</v>
      </c>
      <c r="F682" s="37" t="e">
        <f t="shared" si="261"/>
        <v>#NUM!</v>
      </c>
      <c r="H682" s="33">
        <v>59</v>
      </c>
      <c r="I682" s="34">
        <v>47119</v>
      </c>
      <c r="J682" s="35" t="e">
        <f t="shared" si="262"/>
        <v>#NUM!</v>
      </c>
      <c r="K682" s="36" t="e">
        <f t="shared" si="263"/>
        <v>#NUM!</v>
      </c>
      <c r="L682" s="38" t="e">
        <f t="shared" si="264"/>
        <v>#NUM!</v>
      </c>
      <c r="M682" s="37" t="e">
        <f t="shared" si="265"/>
        <v>#NUM!</v>
      </c>
      <c r="O682" s="33">
        <v>59</v>
      </c>
      <c r="P682" s="34">
        <v>47119</v>
      </c>
      <c r="Q682" s="35" t="e">
        <f t="shared" si="266"/>
        <v>#NUM!</v>
      </c>
      <c r="R682" s="36" t="e">
        <f t="shared" si="254"/>
        <v>#NUM!</v>
      </c>
      <c r="S682" s="38" t="e">
        <f t="shared" si="267"/>
        <v>#NUM!</v>
      </c>
      <c r="T682" s="37" t="e">
        <f t="shared" si="255"/>
        <v>#NUM!</v>
      </c>
      <c r="V682" s="33">
        <v>59</v>
      </c>
      <c r="W682" s="34">
        <v>47119</v>
      </c>
      <c r="X682" s="35" t="e">
        <f t="shared" si="268"/>
        <v>#NUM!</v>
      </c>
      <c r="Y682" s="36" t="e">
        <f t="shared" si="256"/>
        <v>#NUM!</v>
      </c>
      <c r="Z682" s="39" t="e">
        <f t="shared" si="269"/>
        <v>#NUM!</v>
      </c>
      <c r="AA682" s="37" t="e">
        <f t="shared" si="257"/>
        <v>#NUM!</v>
      </c>
    </row>
    <row r="683" spans="1:27" ht="14.65" thickBot="1" x14ac:dyDescent="0.5">
      <c r="A683" s="750">
        <v>60</v>
      </c>
      <c r="B683" s="267">
        <v>47150</v>
      </c>
      <c r="C683" s="50" t="e">
        <f t="shared" si="258"/>
        <v>#NUM!</v>
      </c>
      <c r="D683" s="43" t="e">
        <f t="shared" si="259"/>
        <v>#NUM!</v>
      </c>
      <c r="E683" s="43" t="e">
        <f t="shared" si="260"/>
        <v>#NUM!</v>
      </c>
      <c r="F683" s="44" t="e">
        <f t="shared" si="261"/>
        <v>#NUM!</v>
      </c>
      <c r="H683" s="40">
        <v>60</v>
      </c>
      <c r="I683" s="41">
        <v>47150</v>
      </c>
      <c r="J683" s="42" t="e">
        <f t="shared" si="262"/>
        <v>#NUM!</v>
      </c>
      <c r="K683" s="43" t="e">
        <f t="shared" si="263"/>
        <v>#NUM!</v>
      </c>
      <c r="L683" s="45" t="e">
        <f t="shared" si="264"/>
        <v>#NUM!</v>
      </c>
      <c r="M683" s="44" t="e">
        <f t="shared" si="265"/>
        <v>#NUM!</v>
      </c>
      <c r="O683" s="40">
        <v>60</v>
      </c>
      <c r="P683" s="41">
        <v>47150</v>
      </c>
      <c r="Q683" s="42" t="e">
        <f t="shared" si="266"/>
        <v>#NUM!</v>
      </c>
      <c r="R683" s="43" t="e">
        <f t="shared" si="254"/>
        <v>#NUM!</v>
      </c>
      <c r="S683" s="45" t="e">
        <f t="shared" si="267"/>
        <v>#NUM!</v>
      </c>
      <c r="T683" s="44" t="e">
        <f t="shared" si="255"/>
        <v>#NUM!</v>
      </c>
      <c r="V683" s="40">
        <v>60</v>
      </c>
      <c r="W683" s="41">
        <v>47150</v>
      </c>
      <c r="X683" s="42" t="e">
        <f t="shared" si="268"/>
        <v>#NUM!</v>
      </c>
      <c r="Y683" s="43" t="e">
        <f t="shared" si="256"/>
        <v>#NUM!</v>
      </c>
      <c r="Z683" s="46" t="e">
        <f t="shared" si="269"/>
        <v>#NUM!</v>
      </c>
      <c r="AA683" s="44" t="e">
        <f t="shared" si="257"/>
        <v>#NUM!</v>
      </c>
    </row>
    <row r="684" spans="1:27" x14ac:dyDescent="0.45">
      <c r="A684" s="47">
        <v>61</v>
      </c>
      <c r="B684" s="34">
        <v>47178</v>
      </c>
      <c r="C684" s="53" t="e">
        <f t="shared" si="258"/>
        <v>#NUM!</v>
      </c>
      <c r="D684" s="29" t="e">
        <f t="shared" si="259"/>
        <v>#NUM!</v>
      </c>
      <c r="E684" s="29" t="e">
        <f t="shared" si="260"/>
        <v>#NUM!</v>
      </c>
      <c r="F684" s="30" t="e">
        <f t="shared" si="261"/>
        <v>#NUM!</v>
      </c>
      <c r="H684" s="26">
        <v>61</v>
      </c>
      <c r="I684" s="27">
        <v>47178</v>
      </c>
      <c r="J684" s="28" t="e">
        <f t="shared" si="262"/>
        <v>#NUM!</v>
      </c>
      <c r="K684" s="29" t="e">
        <f t="shared" si="263"/>
        <v>#NUM!</v>
      </c>
      <c r="L684" s="31" t="e">
        <f t="shared" si="264"/>
        <v>#NUM!</v>
      </c>
      <c r="M684" s="30" t="e">
        <f t="shared" si="265"/>
        <v>#NUM!</v>
      </c>
      <c r="O684" s="26">
        <v>61</v>
      </c>
      <c r="P684" s="27">
        <v>47178</v>
      </c>
      <c r="Q684" s="28" t="e">
        <f t="shared" si="266"/>
        <v>#NUM!</v>
      </c>
      <c r="R684" s="29" t="e">
        <f t="shared" si="254"/>
        <v>#NUM!</v>
      </c>
      <c r="S684" s="31" t="e">
        <f t="shared" si="267"/>
        <v>#NUM!</v>
      </c>
      <c r="T684" s="30" t="e">
        <f t="shared" si="255"/>
        <v>#NUM!</v>
      </c>
      <c r="V684" s="26">
        <v>61</v>
      </c>
      <c r="W684" s="27">
        <v>47178</v>
      </c>
      <c r="X684" s="28" t="e">
        <f t="shared" si="268"/>
        <v>#NUM!</v>
      </c>
      <c r="Y684" s="29" t="e">
        <f t="shared" si="256"/>
        <v>#NUM!</v>
      </c>
      <c r="Z684" s="32" t="e">
        <f t="shared" si="269"/>
        <v>#NUM!</v>
      </c>
      <c r="AA684" s="30" t="e">
        <f t="shared" si="257"/>
        <v>#NUM!</v>
      </c>
    </row>
    <row r="685" spans="1:27" x14ac:dyDescent="0.45">
      <c r="A685" s="47">
        <v>62</v>
      </c>
      <c r="B685" s="34">
        <v>47209</v>
      </c>
      <c r="C685" s="49" t="e">
        <f t="shared" si="258"/>
        <v>#NUM!</v>
      </c>
      <c r="D685" s="36" t="e">
        <f t="shared" si="259"/>
        <v>#NUM!</v>
      </c>
      <c r="E685" s="36" t="e">
        <f t="shared" si="260"/>
        <v>#NUM!</v>
      </c>
      <c r="F685" s="37" t="e">
        <f t="shared" si="261"/>
        <v>#NUM!</v>
      </c>
      <c r="H685" s="33">
        <v>62</v>
      </c>
      <c r="I685" s="34">
        <v>47209</v>
      </c>
      <c r="J685" s="35" t="e">
        <f t="shared" si="262"/>
        <v>#NUM!</v>
      </c>
      <c r="K685" s="36" t="e">
        <f t="shared" si="263"/>
        <v>#NUM!</v>
      </c>
      <c r="L685" s="38" t="e">
        <f t="shared" si="264"/>
        <v>#NUM!</v>
      </c>
      <c r="M685" s="37" t="e">
        <f t="shared" si="265"/>
        <v>#NUM!</v>
      </c>
      <c r="O685" s="33">
        <v>62</v>
      </c>
      <c r="P685" s="34">
        <v>47209</v>
      </c>
      <c r="Q685" s="35" t="e">
        <f t="shared" si="266"/>
        <v>#NUM!</v>
      </c>
      <c r="R685" s="36" t="e">
        <f t="shared" si="254"/>
        <v>#NUM!</v>
      </c>
      <c r="S685" s="38" t="e">
        <f t="shared" si="267"/>
        <v>#NUM!</v>
      </c>
      <c r="T685" s="37" t="e">
        <f t="shared" si="255"/>
        <v>#NUM!</v>
      </c>
      <c r="V685" s="33">
        <v>62</v>
      </c>
      <c r="W685" s="34">
        <v>47209</v>
      </c>
      <c r="X685" s="35" t="e">
        <f t="shared" si="268"/>
        <v>#NUM!</v>
      </c>
      <c r="Y685" s="36" t="e">
        <f t="shared" si="256"/>
        <v>#NUM!</v>
      </c>
      <c r="Z685" s="39" t="e">
        <f t="shared" si="269"/>
        <v>#NUM!</v>
      </c>
      <c r="AA685" s="37" t="e">
        <f t="shared" si="257"/>
        <v>#NUM!</v>
      </c>
    </row>
    <row r="686" spans="1:27" x14ac:dyDescent="0.45">
      <c r="A686" s="47">
        <v>63</v>
      </c>
      <c r="B686" s="34">
        <v>47239</v>
      </c>
      <c r="C686" s="49" t="e">
        <f t="shared" si="258"/>
        <v>#NUM!</v>
      </c>
      <c r="D686" s="36" t="e">
        <f t="shared" si="259"/>
        <v>#NUM!</v>
      </c>
      <c r="E686" s="36" t="e">
        <f t="shared" si="260"/>
        <v>#NUM!</v>
      </c>
      <c r="F686" s="37" t="e">
        <f t="shared" si="261"/>
        <v>#NUM!</v>
      </c>
      <c r="H686" s="33">
        <v>63</v>
      </c>
      <c r="I686" s="34">
        <v>47239</v>
      </c>
      <c r="J686" s="35" t="e">
        <f t="shared" si="262"/>
        <v>#NUM!</v>
      </c>
      <c r="K686" s="36" t="e">
        <f t="shared" si="263"/>
        <v>#NUM!</v>
      </c>
      <c r="L686" s="38" t="e">
        <f t="shared" si="264"/>
        <v>#NUM!</v>
      </c>
      <c r="M686" s="37" t="e">
        <f t="shared" si="265"/>
        <v>#NUM!</v>
      </c>
      <c r="O686" s="33">
        <v>63</v>
      </c>
      <c r="P686" s="34">
        <v>47239</v>
      </c>
      <c r="Q686" s="35" t="e">
        <f t="shared" si="266"/>
        <v>#NUM!</v>
      </c>
      <c r="R686" s="36" t="e">
        <f t="shared" si="254"/>
        <v>#NUM!</v>
      </c>
      <c r="S686" s="38" t="e">
        <f t="shared" si="267"/>
        <v>#NUM!</v>
      </c>
      <c r="T686" s="37" t="e">
        <f t="shared" si="255"/>
        <v>#NUM!</v>
      </c>
      <c r="V686" s="33">
        <v>63</v>
      </c>
      <c r="W686" s="34">
        <v>47239</v>
      </c>
      <c r="X686" s="35" t="e">
        <f t="shared" si="268"/>
        <v>#NUM!</v>
      </c>
      <c r="Y686" s="36" t="e">
        <f t="shared" si="256"/>
        <v>#NUM!</v>
      </c>
      <c r="Z686" s="39" t="e">
        <f t="shared" si="269"/>
        <v>#NUM!</v>
      </c>
      <c r="AA686" s="37" t="e">
        <f t="shared" si="257"/>
        <v>#NUM!</v>
      </c>
    </row>
    <row r="687" spans="1:27" x14ac:dyDescent="0.45">
      <c r="A687" s="47">
        <v>64</v>
      </c>
      <c r="B687" s="34">
        <v>47270</v>
      </c>
      <c r="C687" s="49" t="e">
        <f t="shared" si="258"/>
        <v>#NUM!</v>
      </c>
      <c r="D687" s="36" t="e">
        <f t="shared" si="259"/>
        <v>#NUM!</v>
      </c>
      <c r="E687" s="36" t="e">
        <f t="shared" si="260"/>
        <v>#NUM!</v>
      </c>
      <c r="F687" s="37" t="e">
        <f t="shared" si="261"/>
        <v>#NUM!</v>
      </c>
      <c r="H687" s="33">
        <v>64</v>
      </c>
      <c r="I687" s="34">
        <v>47270</v>
      </c>
      <c r="J687" s="35" t="e">
        <f t="shared" si="262"/>
        <v>#NUM!</v>
      </c>
      <c r="K687" s="36" t="e">
        <f t="shared" si="263"/>
        <v>#NUM!</v>
      </c>
      <c r="L687" s="38" t="e">
        <f t="shared" si="264"/>
        <v>#NUM!</v>
      </c>
      <c r="M687" s="37" t="e">
        <f t="shared" si="265"/>
        <v>#NUM!</v>
      </c>
      <c r="O687" s="33">
        <v>64</v>
      </c>
      <c r="P687" s="34">
        <v>47270</v>
      </c>
      <c r="Q687" s="35" t="e">
        <f t="shared" si="266"/>
        <v>#NUM!</v>
      </c>
      <c r="R687" s="36" t="e">
        <f t="shared" si="254"/>
        <v>#NUM!</v>
      </c>
      <c r="S687" s="38" t="e">
        <f t="shared" si="267"/>
        <v>#NUM!</v>
      </c>
      <c r="T687" s="37" t="e">
        <f t="shared" si="255"/>
        <v>#NUM!</v>
      </c>
      <c r="V687" s="33">
        <v>64</v>
      </c>
      <c r="W687" s="34">
        <v>47270</v>
      </c>
      <c r="X687" s="35" t="e">
        <f t="shared" si="268"/>
        <v>#NUM!</v>
      </c>
      <c r="Y687" s="36" t="e">
        <f t="shared" si="256"/>
        <v>#NUM!</v>
      </c>
      <c r="Z687" s="39" t="e">
        <f t="shared" si="269"/>
        <v>#NUM!</v>
      </c>
      <c r="AA687" s="37" t="e">
        <f t="shared" si="257"/>
        <v>#NUM!</v>
      </c>
    </row>
    <row r="688" spans="1:27" x14ac:dyDescent="0.45">
      <c r="A688" s="47">
        <v>65</v>
      </c>
      <c r="B688" s="34">
        <v>47300</v>
      </c>
      <c r="C688" s="49" t="e">
        <f t="shared" si="258"/>
        <v>#NUM!</v>
      </c>
      <c r="D688" s="36" t="e">
        <f t="shared" si="259"/>
        <v>#NUM!</v>
      </c>
      <c r="E688" s="36" t="e">
        <f t="shared" si="260"/>
        <v>#NUM!</v>
      </c>
      <c r="F688" s="37" t="e">
        <f t="shared" si="261"/>
        <v>#NUM!</v>
      </c>
      <c r="H688" s="33">
        <v>65</v>
      </c>
      <c r="I688" s="34">
        <v>47300</v>
      </c>
      <c r="J688" s="35" t="e">
        <f t="shared" si="262"/>
        <v>#NUM!</v>
      </c>
      <c r="K688" s="36" t="e">
        <f t="shared" si="263"/>
        <v>#NUM!</v>
      </c>
      <c r="L688" s="38" t="e">
        <f t="shared" si="264"/>
        <v>#NUM!</v>
      </c>
      <c r="M688" s="37" t="e">
        <f t="shared" si="265"/>
        <v>#NUM!</v>
      </c>
      <c r="O688" s="33">
        <v>65</v>
      </c>
      <c r="P688" s="34">
        <v>47300</v>
      </c>
      <c r="Q688" s="35" t="e">
        <f t="shared" si="266"/>
        <v>#NUM!</v>
      </c>
      <c r="R688" s="36" t="e">
        <f t="shared" ref="R688:R751" si="270">IF($D$128="I/O",0,-PPMT($C$126/12,O688,$D$126*$D$128,$C$125))</f>
        <v>#NUM!</v>
      </c>
      <c r="S688" s="38" t="e">
        <f t="shared" si="267"/>
        <v>#NUM!</v>
      </c>
      <c r="T688" s="37" t="e">
        <f t="shared" ref="T688:T751" si="271">$D$125</f>
        <v>#NUM!</v>
      </c>
      <c r="V688" s="33">
        <v>65</v>
      </c>
      <c r="W688" s="34">
        <v>47300</v>
      </c>
      <c r="X688" s="35" t="e">
        <f t="shared" si="268"/>
        <v>#NUM!</v>
      </c>
      <c r="Y688" s="36" t="e">
        <f t="shared" ref="Y688:Y751" si="272">IF($K$128="I/O",0,-PPMT($J$126/12,V688,$K$126*$K$128,$J$125))</f>
        <v>#NUM!</v>
      </c>
      <c r="Z688" s="39" t="e">
        <f t="shared" si="269"/>
        <v>#NUM!</v>
      </c>
      <c r="AA688" s="37" t="e">
        <f t="shared" ref="AA688:AA751" si="273">$K$125</f>
        <v>#NUM!</v>
      </c>
    </row>
    <row r="689" spans="1:27" x14ac:dyDescent="0.45">
      <c r="A689" s="47">
        <v>66</v>
      </c>
      <c r="B689" s="34">
        <v>47331</v>
      </c>
      <c r="C689" s="49" t="e">
        <f t="shared" ref="C689:C752" si="274">C688-D689</f>
        <v>#NUM!</v>
      </c>
      <c r="D689" s="36" t="e">
        <f t="shared" ref="D689:D752" si="275">IF($D$620="I/O",0,-PPMT($C$618/12,A689,$D$618*$D$620,$C$617))</f>
        <v>#NUM!</v>
      </c>
      <c r="E689" s="36" t="e">
        <f t="shared" ref="E689:E752" si="276">F689-D689</f>
        <v>#NUM!</v>
      </c>
      <c r="F689" s="37" t="e">
        <f t="shared" ref="F689:F752" si="277">$D$617</f>
        <v>#NUM!</v>
      </c>
      <c r="H689" s="33">
        <v>66</v>
      </c>
      <c r="I689" s="34">
        <v>47331</v>
      </c>
      <c r="J689" s="35" t="e">
        <f t="shared" ref="J689:J752" si="278">J688-K689</f>
        <v>#NUM!</v>
      </c>
      <c r="K689" s="36" t="e">
        <f t="shared" ref="K689:K752" si="279">IF($K$620="I/O",0,-PPMT($J$618/12,H689,$K$618*$K$620,$J$617))</f>
        <v>#NUM!</v>
      </c>
      <c r="L689" s="38" t="e">
        <f t="shared" ref="L689:L752" si="280">M689-K689</f>
        <v>#NUM!</v>
      </c>
      <c r="M689" s="37" t="e">
        <f t="shared" ref="M689:M752" si="281">$K$617</f>
        <v>#NUM!</v>
      </c>
      <c r="O689" s="33">
        <v>66</v>
      </c>
      <c r="P689" s="34">
        <v>47331</v>
      </c>
      <c r="Q689" s="35" t="e">
        <f t="shared" ref="Q689:Q752" si="282">Q688-R689</f>
        <v>#NUM!</v>
      </c>
      <c r="R689" s="36" t="e">
        <f t="shared" si="270"/>
        <v>#NUM!</v>
      </c>
      <c r="S689" s="38" t="e">
        <f t="shared" ref="S689:S752" si="283">T689-R689</f>
        <v>#NUM!</v>
      </c>
      <c r="T689" s="37" t="e">
        <f t="shared" si="271"/>
        <v>#NUM!</v>
      </c>
      <c r="V689" s="33">
        <v>66</v>
      </c>
      <c r="W689" s="34">
        <v>47331</v>
      </c>
      <c r="X689" s="35" t="e">
        <f t="shared" ref="X689:X752" si="284">X688-Y689</f>
        <v>#NUM!</v>
      </c>
      <c r="Y689" s="36" t="e">
        <f t="shared" si="272"/>
        <v>#NUM!</v>
      </c>
      <c r="Z689" s="39" t="e">
        <f t="shared" ref="Z689:Z752" si="285">AA689-Y689</f>
        <v>#NUM!</v>
      </c>
      <c r="AA689" s="37" t="e">
        <f t="shared" si="273"/>
        <v>#NUM!</v>
      </c>
    </row>
    <row r="690" spans="1:27" x14ac:dyDescent="0.45">
      <c r="A690" s="47">
        <v>67</v>
      </c>
      <c r="B690" s="34">
        <v>47362</v>
      </c>
      <c r="C690" s="49" t="e">
        <f t="shared" si="274"/>
        <v>#NUM!</v>
      </c>
      <c r="D690" s="36" t="e">
        <f t="shared" si="275"/>
        <v>#NUM!</v>
      </c>
      <c r="E690" s="36" t="e">
        <f t="shared" si="276"/>
        <v>#NUM!</v>
      </c>
      <c r="F690" s="37" t="e">
        <f t="shared" si="277"/>
        <v>#NUM!</v>
      </c>
      <c r="H690" s="33">
        <v>67</v>
      </c>
      <c r="I690" s="34">
        <v>47362</v>
      </c>
      <c r="J690" s="35" t="e">
        <f t="shared" si="278"/>
        <v>#NUM!</v>
      </c>
      <c r="K690" s="36" t="e">
        <f t="shared" si="279"/>
        <v>#NUM!</v>
      </c>
      <c r="L690" s="38" t="e">
        <f t="shared" si="280"/>
        <v>#NUM!</v>
      </c>
      <c r="M690" s="37" t="e">
        <f t="shared" si="281"/>
        <v>#NUM!</v>
      </c>
      <c r="O690" s="33">
        <v>67</v>
      </c>
      <c r="P690" s="34">
        <v>47362</v>
      </c>
      <c r="Q690" s="35" t="e">
        <f t="shared" si="282"/>
        <v>#NUM!</v>
      </c>
      <c r="R690" s="36" t="e">
        <f t="shared" si="270"/>
        <v>#NUM!</v>
      </c>
      <c r="S690" s="38" t="e">
        <f t="shared" si="283"/>
        <v>#NUM!</v>
      </c>
      <c r="T690" s="37" t="e">
        <f t="shared" si="271"/>
        <v>#NUM!</v>
      </c>
      <c r="V690" s="33">
        <v>67</v>
      </c>
      <c r="W690" s="34">
        <v>47362</v>
      </c>
      <c r="X690" s="35" t="e">
        <f t="shared" si="284"/>
        <v>#NUM!</v>
      </c>
      <c r="Y690" s="36" t="e">
        <f t="shared" si="272"/>
        <v>#NUM!</v>
      </c>
      <c r="Z690" s="39" t="e">
        <f t="shared" si="285"/>
        <v>#NUM!</v>
      </c>
      <c r="AA690" s="37" t="e">
        <f t="shared" si="273"/>
        <v>#NUM!</v>
      </c>
    </row>
    <row r="691" spans="1:27" x14ac:dyDescent="0.45">
      <c r="A691" s="47">
        <v>68</v>
      </c>
      <c r="B691" s="34">
        <v>47392</v>
      </c>
      <c r="C691" s="49" t="e">
        <f t="shared" si="274"/>
        <v>#NUM!</v>
      </c>
      <c r="D691" s="36" t="e">
        <f t="shared" si="275"/>
        <v>#NUM!</v>
      </c>
      <c r="E691" s="36" t="e">
        <f t="shared" si="276"/>
        <v>#NUM!</v>
      </c>
      <c r="F691" s="37" t="e">
        <f t="shared" si="277"/>
        <v>#NUM!</v>
      </c>
      <c r="H691" s="33">
        <v>68</v>
      </c>
      <c r="I691" s="34">
        <v>47392</v>
      </c>
      <c r="J691" s="35" t="e">
        <f t="shared" si="278"/>
        <v>#NUM!</v>
      </c>
      <c r="K691" s="36" t="e">
        <f t="shared" si="279"/>
        <v>#NUM!</v>
      </c>
      <c r="L691" s="38" t="e">
        <f t="shared" si="280"/>
        <v>#NUM!</v>
      </c>
      <c r="M691" s="37" t="e">
        <f t="shared" si="281"/>
        <v>#NUM!</v>
      </c>
      <c r="O691" s="33">
        <v>68</v>
      </c>
      <c r="P691" s="34">
        <v>47392</v>
      </c>
      <c r="Q691" s="35" t="e">
        <f t="shared" si="282"/>
        <v>#NUM!</v>
      </c>
      <c r="R691" s="36" t="e">
        <f t="shared" si="270"/>
        <v>#NUM!</v>
      </c>
      <c r="S691" s="38" t="e">
        <f t="shared" si="283"/>
        <v>#NUM!</v>
      </c>
      <c r="T691" s="37" t="e">
        <f t="shared" si="271"/>
        <v>#NUM!</v>
      </c>
      <c r="V691" s="33">
        <v>68</v>
      </c>
      <c r="W691" s="34">
        <v>47392</v>
      </c>
      <c r="X691" s="35" t="e">
        <f t="shared" si="284"/>
        <v>#NUM!</v>
      </c>
      <c r="Y691" s="36" t="e">
        <f t="shared" si="272"/>
        <v>#NUM!</v>
      </c>
      <c r="Z691" s="39" t="e">
        <f t="shared" si="285"/>
        <v>#NUM!</v>
      </c>
      <c r="AA691" s="37" t="e">
        <f t="shared" si="273"/>
        <v>#NUM!</v>
      </c>
    </row>
    <row r="692" spans="1:27" x14ac:dyDescent="0.45">
      <c r="A692" s="47">
        <v>69</v>
      </c>
      <c r="B692" s="34">
        <v>47423</v>
      </c>
      <c r="C692" s="49" t="e">
        <f t="shared" si="274"/>
        <v>#NUM!</v>
      </c>
      <c r="D692" s="36" t="e">
        <f t="shared" si="275"/>
        <v>#NUM!</v>
      </c>
      <c r="E692" s="36" t="e">
        <f t="shared" si="276"/>
        <v>#NUM!</v>
      </c>
      <c r="F692" s="37" t="e">
        <f t="shared" si="277"/>
        <v>#NUM!</v>
      </c>
      <c r="H692" s="33">
        <v>69</v>
      </c>
      <c r="I692" s="34">
        <v>47423</v>
      </c>
      <c r="J692" s="35" t="e">
        <f t="shared" si="278"/>
        <v>#NUM!</v>
      </c>
      <c r="K692" s="36" t="e">
        <f t="shared" si="279"/>
        <v>#NUM!</v>
      </c>
      <c r="L692" s="38" t="e">
        <f t="shared" si="280"/>
        <v>#NUM!</v>
      </c>
      <c r="M692" s="37" t="e">
        <f t="shared" si="281"/>
        <v>#NUM!</v>
      </c>
      <c r="O692" s="33">
        <v>69</v>
      </c>
      <c r="P692" s="34">
        <v>47423</v>
      </c>
      <c r="Q692" s="35" t="e">
        <f t="shared" si="282"/>
        <v>#NUM!</v>
      </c>
      <c r="R692" s="36" t="e">
        <f t="shared" si="270"/>
        <v>#NUM!</v>
      </c>
      <c r="S692" s="38" t="e">
        <f t="shared" si="283"/>
        <v>#NUM!</v>
      </c>
      <c r="T692" s="37" t="e">
        <f t="shared" si="271"/>
        <v>#NUM!</v>
      </c>
      <c r="V692" s="33">
        <v>69</v>
      </c>
      <c r="W692" s="34">
        <v>47423</v>
      </c>
      <c r="X692" s="35" t="e">
        <f t="shared" si="284"/>
        <v>#NUM!</v>
      </c>
      <c r="Y692" s="36" t="e">
        <f t="shared" si="272"/>
        <v>#NUM!</v>
      </c>
      <c r="Z692" s="39" t="e">
        <f t="shared" si="285"/>
        <v>#NUM!</v>
      </c>
      <c r="AA692" s="37" t="e">
        <f t="shared" si="273"/>
        <v>#NUM!</v>
      </c>
    </row>
    <row r="693" spans="1:27" x14ac:dyDescent="0.45">
      <c r="A693" s="47">
        <v>70</v>
      </c>
      <c r="B693" s="34">
        <v>47453</v>
      </c>
      <c r="C693" s="49" t="e">
        <f t="shared" si="274"/>
        <v>#NUM!</v>
      </c>
      <c r="D693" s="36" t="e">
        <f t="shared" si="275"/>
        <v>#NUM!</v>
      </c>
      <c r="E693" s="36" t="e">
        <f t="shared" si="276"/>
        <v>#NUM!</v>
      </c>
      <c r="F693" s="37" t="e">
        <f t="shared" si="277"/>
        <v>#NUM!</v>
      </c>
      <c r="H693" s="33">
        <v>70</v>
      </c>
      <c r="I693" s="34">
        <v>47453</v>
      </c>
      <c r="J693" s="35" t="e">
        <f t="shared" si="278"/>
        <v>#NUM!</v>
      </c>
      <c r="K693" s="36" t="e">
        <f t="shared" si="279"/>
        <v>#NUM!</v>
      </c>
      <c r="L693" s="38" t="e">
        <f t="shared" si="280"/>
        <v>#NUM!</v>
      </c>
      <c r="M693" s="37" t="e">
        <f t="shared" si="281"/>
        <v>#NUM!</v>
      </c>
      <c r="O693" s="33">
        <v>70</v>
      </c>
      <c r="P693" s="34">
        <v>47453</v>
      </c>
      <c r="Q693" s="35" t="e">
        <f t="shared" si="282"/>
        <v>#NUM!</v>
      </c>
      <c r="R693" s="36" t="e">
        <f t="shared" si="270"/>
        <v>#NUM!</v>
      </c>
      <c r="S693" s="38" t="e">
        <f t="shared" si="283"/>
        <v>#NUM!</v>
      </c>
      <c r="T693" s="37" t="e">
        <f t="shared" si="271"/>
        <v>#NUM!</v>
      </c>
      <c r="V693" s="33">
        <v>70</v>
      </c>
      <c r="W693" s="34">
        <v>47453</v>
      </c>
      <c r="X693" s="35" t="e">
        <f t="shared" si="284"/>
        <v>#NUM!</v>
      </c>
      <c r="Y693" s="36" t="e">
        <f t="shared" si="272"/>
        <v>#NUM!</v>
      </c>
      <c r="Z693" s="39" t="e">
        <f t="shared" si="285"/>
        <v>#NUM!</v>
      </c>
      <c r="AA693" s="37" t="e">
        <f t="shared" si="273"/>
        <v>#NUM!</v>
      </c>
    </row>
    <row r="694" spans="1:27" x14ac:dyDescent="0.45">
      <c r="A694" s="47">
        <v>71</v>
      </c>
      <c r="B694" s="34">
        <v>47484</v>
      </c>
      <c r="C694" s="49" t="e">
        <f t="shared" si="274"/>
        <v>#NUM!</v>
      </c>
      <c r="D694" s="36" t="e">
        <f t="shared" si="275"/>
        <v>#NUM!</v>
      </c>
      <c r="E694" s="36" t="e">
        <f t="shared" si="276"/>
        <v>#NUM!</v>
      </c>
      <c r="F694" s="37" t="e">
        <f t="shared" si="277"/>
        <v>#NUM!</v>
      </c>
      <c r="H694" s="33">
        <v>71</v>
      </c>
      <c r="I694" s="34">
        <v>47484</v>
      </c>
      <c r="J694" s="35" t="e">
        <f t="shared" si="278"/>
        <v>#NUM!</v>
      </c>
      <c r="K694" s="36" t="e">
        <f t="shared" si="279"/>
        <v>#NUM!</v>
      </c>
      <c r="L694" s="38" t="e">
        <f t="shared" si="280"/>
        <v>#NUM!</v>
      </c>
      <c r="M694" s="37" t="e">
        <f t="shared" si="281"/>
        <v>#NUM!</v>
      </c>
      <c r="O694" s="33">
        <v>71</v>
      </c>
      <c r="P694" s="34">
        <v>47484</v>
      </c>
      <c r="Q694" s="35" t="e">
        <f t="shared" si="282"/>
        <v>#NUM!</v>
      </c>
      <c r="R694" s="36" t="e">
        <f t="shared" si="270"/>
        <v>#NUM!</v>
      </c>
      <c r="S694" s="38" t="e">
        <f t="shared" si="283"/>
        <v>#NUM!</v>
      </c>
      <c r="T694" s="37" t="e">
        <f t="shared" si="271"/>
        <v>#NUM!</v>
      </c>
      <c r="V694" s="33">
        <v>71</v>
      </c>
      <c r="W694" s="34">
        <v>47484</v>
      </c>
      <c r="X694" s="35" t="e">
        <f t="shared" si="284"/>
        <v>#NUM!</v>
      </c>
      <c r="Y694" s="36" t="e">
        <f t="shared" si="272"/>
        <v>#NUM!</v>
      </c>
      <c r="Z694" s="39" t="e">
        <f t="shared" si="285"/>
        <v>#NUM!</v>
      </c>
      <c r="AA694" s="37" t="e">
        <f t="shared" si="273"/>
        <v>#NUM!</v>
      </c>
    </row>
    <row r="695" spans="1:27" ht="14.65" thickBot="1" x14ac:dyDescent="0.5">
      <c r="A695" s="47">
        <v>72</v>
      </c>
      <c r="B695" s="34">
        <v>47515</v>
      </c>
      <c r="C695" s="50" t="e">
        <f t="shared" si="274"/>
        <v>#NUM!</v>
      </c>
      <c r="D695" s="43" t="e">
        <f t="shared" si="275"/>
        <v>#NUM!</v>
      </c>
      <c r="E695" s="43" t="e">
        <f t="shared" si="276"/>
        <v>#NUM!</v>
      </c>
      <c r="F695" s="44" t="e">
        <f t="shared" si="277"/>
        <v>#NUM!</v>
      </c>
      <c r="H695" s="40">
        <v>72</v>
      </c>
      <c r="I695" s="41">
        <v>47515</v>
      </c>
      <c r="J695" s="42" t="e">
        <f t="shared" si="278"/>
        <v>#NUM!</v>
      </c>
      <c r="K695" s="43" t="e">
        <f t="shared" si="279"/>
        <v>#NUM!</v>
      </c>
      <c r="L695" s="45" t="e">
        <f t="shared" si="280"/>
        <v>#NUM!</v>
      </c>
      <c r="M695" s="44" t="e">
        <f t="shared" si="281"/>
        <v>#NUM!</v>
      </c>
      <c r="O695" s="40">
        <v>72</v>
      </c>
      <c r="P695" s="41">
        <v>47515</v>
      </c>
      <c r="Q695" s="42" t="e">
        <f t="shared" si="282"/>
        <v>#NUM!</v>
      </c>
      <c r="R695" s="43" t="e">
        <f t="shared" si="270"/>
        <v>#NUM!</v>
      </c>
      <c r="S695" s="45" t="e">
        <f t="shared" si="283"/>
        <v>#NUM!</v>
      </c>
      <c r="T695" s="44" t="e">
        <f t="shared" si="271"/>
        <v>#NUM!</v>
      </c>
      <c r="V695" s="40">
        <v>72</v>
      </c>
      <c r="W695" s="41">
        <v>47515</v>
      </c>
      <c r="X695" s="42" t="e">
        <f t="shared" si="284"/>
        <v>#NUM!</v>
      </c>
      <c r="Y695" s="43" t="e">
        <f t="shared" si="272"/>
        <v>#NUM!</v>
      </c>
      <c r="Z695" s="46" t="e">
        <f t="shared" si="285"/>
        <v>#NUM!</v>
      </c>
      <c r="AA695" s="44" t="e">
        <f t="shared" si="273"/>
        <v>#NUM!</v>
      </c>
    </row>
    <row r="696" spans="1:27" x14ac:dyDescent="0.45">
      <c r="A696" s="51">
        <v>73</v>
      </c>
      <c r="B696" s="52">
        <v>47543</v>
      </c>
      <c r="C696" s="53" t="e">
        <f t="shared" si="274"/>
        <v>#NUM!</v>
      </c>
      <c r="D696" s="29" t="e">
        <f t="shared" si="275"/>
        <v>#NUM!</v>
      </c>
      <c r="E696" s="29" t="e">
        <f t="shared" si="276"/>
        <v>#NUM!</v>
      </c>
      <c r="F696" s="30" t="e">
        <f t="shared" si="277"/>
        <v>#NUM!</v>
      </c>
      <c r="H696" s="26">
        <v>73</v>
      </c>
      <c r="I696" s="27">
        <v>47543</v>
      </c>
      <c r="J696" s="28" t="e">
        <f t="shared" si="278"/>
        <v>#NUM!</v>
      </c>
      <c r="K696" s="29" t="e">
        <f t="shared" si="279"/>
        <v>#NUM!</v>
      </c>
      <c r="L696" s="31" t="e">
        <f t="shared" si="280"/>
        <v>#NUM!</v>
      </c>
      <c r="M696" s="30" t="e">
        <f t="shared" si="281"/>
        <v>#NUM!</v>
      </c>
      <c r="O696" s="26">
        <v>73</v>
      </c>
      <c r="P696" s="27">
        <v>47543</v>
      </c>
      <c r="Q696" s="28" t="e">
        <f t="shared" si="282"/>
        <v>#NUM!</v>
      </c>
      <c r="R696" s="29" t="e">
        <f t="shared" si="270"/>
        <v>#NUM!</v>
      </c>
      <c r="S696" s="31" t="e">
        <f t="shared" si="283"/>
        <v>#NUM!</v>
      </c>
      <c r="T696" s="30" t="e">
        <f t="shared" si="271"/>
        <v>#NUM!</v>
      </c>
      <c r="V696" s="26">
        <v>73</v>
      </c>
      <c r="W696" s="27">
        <v>47543</v>
      </c>
      <c r="X696" s="28" t="e">
        <f t="shared" si="284"/>
        <v>#NUM!</v>
      </c>
      <c r="Y696" s="29" t="e">
        <f t="shared" si="272"/>
        <v>#NUM!</v>
      </c>
      <c r="Z696" s="32" t="e">
        <f t="shared" si="285"/>
        <v>#NUM!</v>
      </c>
      <c r="AA696" s="30" t="e">
        <f t="shared" si="273"/>
        <v>#NUM!</v>
      </c>
    </row>
    <row r="697" spans="1:27" x14ac:dyDescent="0.45">
      <c r="A697" s="47">
        <v>74</v>
      </c>
      <c r="B697" s="34">
        <v>47574</v>
      </c>
      <c r="C697" s="49" t="e">
        <f t="shared" si="274"/>
        <v>#NUM!</v>
      </c>
      <c r="D697" s="36" t="e">
        <f t="shared" si="275"/>
        <v>#NUM!</v>
      </c>
      <c r="E697" s="36" t="e">
        <f t="shared" si="276"/>
        <v>#NUM!</v>
      </c>
      <c r="F697" s="37" t="e">
        <f t="shared" si="277"/>
        <v>#NUM!</v>
      </c>
      <c r="H697" s="33">
        <v>74</v>
      </c>
      <c r="I697" s="34">
        <v>47574</v>
      </c>
      <c r="J697" s="35" t="e">
        <f t="shared" si="278"/>
        <v>#NUM!</v>
      </c>
      <c r="K697" s="36" t="e">
        <f t="shared" si="279"/>
        <v>#NUM!</v>
      </c>
      <c r="L697" s="38" t="e">
        <f t="shared" si="280"/>
        <v>#NUM!</v>
      </c>
      <c r="M697" s="37" t="e">
        <f t="shared" si="281"/>
        <v>#NUM!</v>
      </c>
      <c r="O697" s="33">
        <v>74</v>
      </c>
      <c r="P697" s="34">
        <v>47574</v>
      </c>
      <c r="Q697" s="35" t="e">
        <f t="shared" si="282"/>
        <v>#NUM!</v>
      </c>
      <c r="R697" s="36" t="e">
        <f t="shared" si="270"/>
        <v>#NUM!</v>
      </c>
      <c r="S697" s="38" t="e">
        <f t="shared" si="283"/>
        <v>#NUM!</v>
      </c>
      <c r="T697" s="37" t="e">
        <f t="shared" si="271"/>
        <v>#NUM!</v>
      </c>
      <c r="V697" s="33">
        <v>74</v>
      </c>
      <c r="W697" s="34">
        <v>47574</v>
      </c>
      <c r="X697" s="35" t="e">
        <f t="shared" si="284"/>
        <v>#NUM!</v>
      </c>
      <c r="Y697" s="36" t="e">
        <f t="shared" si="272"/>
        <v>#NUM!</v>
      </c>
      <c r="Z697" s="39" t="e">
        <f t="shared" si="285"/>
        <v>#NUM!</v>
      </c>
      <c r="AA697" s="37" t="e">
        <f t="shared" si="273"/>
        <v>#NUM!</v>
      </c>
    </row>
    <row r="698" spans="1:27" x14ac:dyDescent="0.45">
      <c r="A698" s="47">
        <v>75</v>
      </c>
      <c r="B698" s="34">
        <v>47604</v>
      </c>
      <c r="C698" s="49" t="e">
        <f t="shared" si="274"/>
        <v>#NUM!</v>
      </c>
      <c r="D698" s="36" t="e">
        <f t="shared" si="275"/>
        <v>#NUM!</v>
      </c>
      <c r="E698" s="36" t="e">
        <f t="shared" si="276"/>
        <v>#NUM!</v>
      </c>
      <c r="F698" s="37" t="e">
        <f t="shared" si="277"/>
        <v>#NUM!</v>
      </c>
      <c r="H698" s="33">
        <v>75</v>
      </c>
      <c r="I698" s="34">
        <v>47604</v>
      </c>
      <c r="J698" s="35" t="e">
        <f t="shared" si="278"/>
        <v>#NUM!</v>
      </c>
      <c r="K698" s="36" t="e">
        <f t="shared" si="279"/>
        <v>#NUM!</v>
      </c>
      <c r="L698" s="38" t="e">
        <f t="shared" si="280"/>
        <v>#NUM!</v>
      </c>
      <c r="M698" s="37" t="e">
        <f t="shared" si="281"/>
        <v>#NUM!</v>
      </c>
      <c r="O698" s="33">
        <v>75</v>
      </c>
      <c r="P698" s="34">
        <v>47604</v>
      </c>
      <c r="Q698" s="35" t="e">
        <f t="shared" si="282"/>
        <v>#NUM!</v>
      </c>
      <c r="R698" s="36" t="e">
        <f t="shared" si="270"/>
        <v>#NUM!</v>
      </c>
      <c r="S698" s="38" t="e">
        <f t="shared" si="283"/>
        <v>#NUM!</v>
      </c>
      <c r="T698" s="37" t="e">
        <f t="shared" si="271"/>
        <v>#NUM!</v>
      </c>
      <c r="V698" s="33">
        <v>75</v>
      </c>
      <c r="W698" s="34">
        <v>47604</v>
      </c>
      <c r="X698" s="35" t="e">
        <f t="shared" si="284"/>
        <v>#NUM!</v>
      </c>
      <c r="Y698" s="36" t="e">
        <f t="shared" si="272"/>
        <v>#NUM!</v>
      </c>
      <c r="Z698" s="39" t="e">
        <f t="shared" si="285"/>
        <v>#NUM!</v>
      </c>
      <c r="AA698" s="37" t="e">
        <f t="shared" si="273"/>
        <v>#NUM!</v>
      </c>
    </row>
    <row r="699" spans="1:27" x14ac:dyDescent="0.45">
      <c r="A699" s="47">
        <v>76</v>
      </c>
      <c r="B699" s="34">
        <v>47635</v>
      </c>
      <c r="C699" s="49" t="e">
        <f t="shared" si="274"/>
        <v>#NUM!</v>
      </c>
      <c r="D699" s="36" t="e">
        <f t="shared" si="275"/>
        <v>#NUM!</v>
      </c>
      <c r="E699" s="36" t="e">
        <f t="shared" si="276"/>
        <v>#NUM!</v>
      </c>
      <c r="F699" s="37" t="e">
        <f t="shared" si="277"/>
        <v>#NUM!</v>
      </c>
      <c r="H699" s="33">
        <v>76</v>
      </c>
      <c r="I699" s="34">
        <v>47635</v>
      </c>
      <c r="J699" s="35" t="e">
        <f t="shared" si="278"/>
        <v>#NUM!</v>
      </c>
      <c r="K699" s="36" t="e">
        <f t="shared" si="279"/>
        <v>#NUM!</v>
      </c>
      <c r="L699" s="38" t="e">
        <f t="shared" si="280"/>
        <v>#NUM!</v>
      </c>
      <c r="M699" s="37" t="e">
        <f t="shared" si="281"/>
        <v>#NUM!</v>
      </c>
      <c r="O699" s="33">
        <v>76</v>
      </c>
      <c r="P699" s="34">
        <v>47635</v>
      </c>
      <c r="Q699" s="35" t="e">
        <f t="shared" si="282"/>
        <v>#NUM!</v>
      </c>
      <c r="R699" s="36" t="e">
        <f t="shared" si="270"/>
        <v>#NUM!</v>
      </c>
      <c r="S699" s="38" t="e">
        <f t="shared" si="283"/>
        <v>#NUM!</v>
      </c>
      <c r="T699" s="37" t="e">
        <f t="shared" si="271"/>
        <v>#NUM!</v>
      </c>
      <c r="V699" s="33">
        <v>76</v>
      </c>
      <c r="W699" s="34">
        <v>47635</v>
      </c>
      <c r="X699" s="35" t="e">
        <f t="shared" si="284"/>
        <v>#NUM!</v>
      </c>
      <c r="Y699" s="36" t="e">
        <f t="shared" si="272"/>
        <v>#NUM!</v>
      </c>
      <c r="Z699" s="39" t="e">
        <f t="shared" si="285"/>
        <v>#NUM!</v>
      </c>
      <c r="AA699" s="37" t="e">
        <f t="shared" si="273"/>
        <v>#NUM!</v>
      </c>
    </row>
    <row r="700" spans="1:27" x14ac:dyDescent="0.45">
      <c r="A700" s="47">
        <v>77</v>
      </c>
      <c r="B700" s="34">
        <v>47665</v>
      </c>
      <c r="C700" s="49" t="e">
        <f t="shared" si="274"/>
        <v>#NUM!</v>
      </c>
      <c r="D700" s="36" t="e">
        <f t="shared" si="275"/>
        <v>#NUM!</v>
      </c>
      <c r="E700" s="36" t="e">
        <f t="shared" si="276"/>
        <v>#NUM!</v>
      </c>
      <c r="F700" s="37" t="e">
        <f t="shared" si="277"/>
        <v>#NUM!</v>
      </c>
      <c r="H700" s="33">
        <v>77</v>
      </c>
      <c r="I700" s="34">
        <v>47665</v>
      </c>
      <c r="J700" s="35" t="e">
        <f t="shared" si="278"/>
        <v>#NUM!</v>
      </c>
      <c r="K700" s="36" t="e">
        <f t="shared" si="279"/>
        <v>#NUM!</v>
      </c>
      <c r="L700" s="38" t="e">
        <f t="shared" si="280"/>
        <v>#NUM!</v>
      </c>
      <c r="M700" s="37" t="e">
        <f t="shared" si="281"/>
        <v>#NUM!</v>
      </c>
      <c r="O700" s="33">
        <v>77</v>
      </c>
      <c r="P700" s="34">
        <v>47665</v>
      </c>
      <c r="Q700" s="35" t="e">
        <f t="shared" si="282"/>
        <v>#NUM!</v>
      </c>
      <c r="R700" s="36" t="e">
        <f t="shared" si="270"/>
        <v>#NUM!</v>
      </c>
      <c r="S700" s="38" t="e">
        <f t="shared" si="283"/>
        <v>#NUM!</v>
      </c>
      <c r="T700" s="37" t="e">
        <f t="shared" si="271"/>
        <v>#NUM!</v>
      </c>
      <c r="V700" s="33">
        <v>77</v>
      </c>
      <c r="W700" s="34">
        <v>47665</v>
      </c>
      <c r="X700" s="35" t="e">
        <f t="shared" si="284"/>
        <v>#NUM!</v>
      </c>
      <c r="Y700" s="36" t="e">
        <f t="shared" si="272"/>
        <v>#NUM!</v>
      </c>
      <c r="Z700" s="39" t="e">
        <f t="shared" si="285"/>
        <v>#NUM!</v>
      </c>
      <c r="AA700" s="37" t="e">
        <f t="shared" si="273"/>
        <v>#NUM!</v>
      </c>
    </row>
    <row r="701" spans="1:27" x14ac:dyDescent="0.45">
      <c r="A701" s="47">
        <v>78</v>
      </c>
      <c r="B701" s="34">
        <v>47696</v>
      </c>
      <c r="C701" s="49" t="e">
        <f t="shared" si="274"/>
        <v>#NUM!</v>
      </c>
      <c r="D701" s="36" t="e">
        <f t="shared" si="275"/>
        <v>#NUM!</v>
      </c>
      <c r="E701" s="36" t="e">
        <f t="shared" si="276"/>
        <v>#NUM!</v>
      </c>
      <c r="F701" s="37" t="e">
        <f t="shared" si="277"/>
        <v>#NUM!</v>
      </c>
      <c r="H701" s="33">
        <v>78</v>
      </c>
      <c r="I701" s="34">
        <v>47696</v>
      </c>
      <c r="J701" s="35" t="e">
        <f t="shared" si="278"/>
        <v>#NUM!</v>
      </c>
      <c r="K701" s="36" t="e">
        <f t="shared" si="279"/>
        <v>#NUM!</v>
      </c>
      <c r="L701" s="38" t="e">
        <f t="shared" si="280"/>
        <v>#NUM!</v>
      </c>
      <c r="M701" s="37" t="e">
        <f t="shared" si="281"/>
        <v>#NUM!</v>
      </c>
      <c r="O701" s="33">
        <v>78</v>
      </c>
      <c r="P701" s="34">
        <v>47696</v>
      </c>
      <c r="Q701" s="35" t="e">
        <f t="shared" si="282"/>
        <v>#NUM!</v>
      </c>
      <c r="R701" s="36" t="e">
        <f t="shared" si="270"/>
        <v>#NUM!</v>
      </c>
      <c r="S701" s="38" t="e">
        <f t="shared" si="283"/>
        <v>#NUM!</v>
      </c>
      <c r="T701" s="37" t="e">
        <f t="shared" si="271"/>
        <v>#NUM!</v>
      </c>
      <c r="V701" s="33">
        <v>78</v>
      </c>
      <c r="W701" s="34">
        <v>47696</v>
      </c>
      <c r="X701" s="35" t="e">
        <f t="shared" si="284"/>
        <v>#NUM!</v>
      </c>
      <c r="Y701" s="36" t="e">
        <f t="shared" si="272"/>
        <v>#NUM!</v>
      </c>
      <c r="Z701" s="39" t="e">
        <f t="shared" si="285"/>
        <v>#NUM!</v>
      </c>
      <c r="AA701" s="37" t="e">
        <f t="shared" si="273"/>
        <v>#NUM!</v>
      </c>
    </row>
    <row r="702" spans="1:27" x14ac:dyDescent="0.45">
      <c r="A702" s="47">
        <v>79</v>
      </c>
      <c r="B702" s="34">
        <v>47727</v>
      </c>
      <c r="C702" s="49" t="e">
        <f t="shared" si="274"/>
        <v>#NUM!</v>
      </c>
      <c r="D702" s="36" t="e">
        <f t="shared" si="275"/>
        <v>#NUM!</v>
      </c>
      <c r="E702" s="36" t="e">
        <f t="shared" si="276"/>
        <v>#NUM!</v>
      </c>
      <c r="F702" s="37" t="e">
        <f t="shared" si="277"/>
        <v>#NUM!</v>
      </c>
      <c r="H702" s="33">
        <v>79</v>
      </c>
      <c r="I702" s="34">
        <v>47727</v>
      </c>
      <c r="J702" s="35" t="e">
        <f t="shared" si="278"/>
        <v>#NUM!</v>
      </c>
      <c r="K702" s="36" t="e">
        <f t="shared" si="279"/>
        <v>#NUM!</v>
      </c>
      <c r="L702" s="38" t="e">
        <f t="shared" si="280"/>
        <v>#NUM!</v>
      </c>
      <c r="M702" s="37" t="e">
        <f t="shared" si="281"/>
        <v>#NUM!</v>
      </c>
      <c r="O702" s="33">
        <v>79</v>
      </c>
      <c r="P702" s="34">
        <v>47727</v>
      </c>
      <c r="Q702" s="35" t="e">
        <f t="shared" si="282"/>
        <v>#NUM!</v>
      </c>
      <c r="R702" s="36" t="e">
        <f t="shared" si="270"/>
        <v>#NUM!</v>
      </c>
      <c r="S702" s="38" t="e">
        <f t="shared" si="283"/>
        <v>#NUM!</v>
      </c>
      <c r="T702" s="37" t="e">
        <f t="shared" si="271"/>
        <v>#NUM!</v>
      </c>
      <c r="V702" s="33">
        <v>79</v>
      </c>
      <c r="W702" s="34">
        <v>47727</v>
      </c>
      <c r="X702" s="35" t="e">
        <f t="shared" si="284"/>
        <v>#NUM!</v>
      </c>
      <c r="Y702" s="36" t="e">
        <f t="shared" si="272"/>
        <v>#NUM!</v>
      </c>
      <c r="Z702" s="39" t="e">
        <f t="shared" si="285"/>
        <v>#NUM!</v>
      </c>
      <c r="AA702" s="37" t="e">
        <f t="shared" si="273"/>
        <v>#NUM!</v>
      </c>
    </row>
    <row r="703" spans="1:27" x14ac:dyDescent="0.45">
      <c r="A703" s="47">
        <v>80</v>
      </c>
      <c r="B703" s="34">
        <v>47757</v>
      </c>
      <c r="C703" s="49" t="e">
        <f t="shared" si="274"/>
        <v>#NUM!</v>
      </c>
      <c r="D703" s="36" t="e">
        <f t="shared" si="275"/>
        <v>#NUM!</v>
      </c>
      <c r="E703" s="36" t="e">
        <f t="shared" si="276"/>
        <v>#NUM!</v>
      </c>
      <c r="F703" s="37" t="e">
        <f t="shared" si="277"/>
        <v>#NUM!</v>
      </c>
      <c r="H703" s="33">
        <v>80</v>
      </c>
      <c r="I703" s="34">
        <v>47757</v>
      </c>
      <c r="J703" s="35" t="e">
        <f t="shared" si="278"/>
        <v>#NUM!</v>
      </c>
      <c r="K703" s="36" t="e">
        <f t="shared" si="279"/>
        <v>#NUM!</v>
      </c>
      <c r="L703" s="38" t="e">
        <f t="shared" si="280"/>
        <v>#NUM!</v>
      </c>
      <c r="M703" s="37" t="e">
        <f t="shared" si="281"/>
        <v>#NUM!</v>
      </c>
      <c r="O703" s="33">
        <v>80</v>
      </c>
      <c r="P703" s="34">
        <v>47757</v>
      </c>
      <c r="Q703" s="35" t="e">
        <f t="shared" si="282"/>
        <v>#NUM!</v>
      </c>
      <c r="R703" s="36" t="e">
        <f t="shared" si="270"/>
        <v>#NUM!</v>
      </c>
      <c r="S703" s="38" t="e">
        <f t="shared" si="283"/>
        <v>#NUM!</v>
      </c>
      <c r="T703" s="37" t="e">
        <f t="shared" si="271"/>
        <v>#NUM!</v>
      </c>
      <c r="V703" s="33">
        <v>80</v>
      </c>
      <c r="W703" s="34">
        <v>47757</v>
      </c>
      <c r="X703" s="35" t="e">
        <f t="shared" si="284"/>
        <v>#NUM!</v>
      </c>
      <c r="Y703" s="36" t="e">
        <f t="shared" si="272"/>
        <v>#NUM!</v>
      </c>
      <c r="Z703" s="39" t="e">
        <f t="shared" si="285"/>
        <v>#NUM!</v>
      </c>
      <c r="AA703" s="37" t="e">
        <f t="shared" si="273"/>
        <v>#NUM!</v>
      </c>
    </row>
    <row r="704" spans="1:27" x14ac:dyDescent="0.45">
      <c r="A704" s="47">
        <v>81</v>
      </c>
      <c r="B704" s="34">
        <v>47788</v>
      </c>
      <c r="C704" s="49" t="e">
        <f t="shared" si="274"/>
        <v>#NUM!</v>
      </c>
      <c r="D704" s="36" t="e">
        <f t="shared" si="275"/>
        <v>#NUM!</v>
      </c>
      <c r="E704" s="36" t="e">
        <f t="shared" si="276"/>
        <v>#NUM!</v>
      </c>
      <c r="F704" s="37" t="e">
        <f t="shared" si="277"/>
        <v>#NUM!</v>
      </c>
      <c r="H704" s="33">
        <v>81</v>
      </c>
      <c r="I704" s="34">
        <v>47788</v>
      </c>
      <c r="J704" s="35" t="e">
        <f t="shared" si="278"/>
        <v>#NUM!</v>
      </c>
      <c r="K704" s="36" t="e">
        <f t="shared" si="279"/>
        <v>#NUM!</v>
      </c>
      <c r="L704" s="38" t="e">
        <f t="shared" si="280"/>
        <v>#NUM!</v>
      </c>
      <c r="M704" s="37" t="e">
        <f t="shared" si="281"/>
        <v>#NUM!</v>
      </c>
      <c r="O704" s="33">
        <v>81</v>
      </c>
      <c r="P704" s="34">
        <v>47788</v>
      </c>
      <c r="Q704" s="35" t="e">
        <f t="shared" si="282"/>
        <v>#NUM!</v>
      </c>
      <c r="R704" s="36" t="e">
        <f t="shared" si="270"/>
        <v>#NUM!</v>
      </c>
      <c r="S704" s="38" t="e">
        <f t="shared" si="283"/>
        <v>#NUM!</v>
      </c>
      <c r="T704" s="37" t="e">
        <f t="shared" si="271"/>
        <v>#NUM!</v>
      </c>
      <c r="V704" s="33">
        <v>81</v>
      </c>
      <c r="W704" s="34">
        <v>47788</v>
      </c>
      <c r="X704" s="35" t="e">
        <f t="shared" si="284"/>
        <v>#NUM!</v>
      </c>
      <c r="Y704" s="36" t="e">
        <f t="shared" si="272"/>
        <v>#NUM!</v>
      </c>
      <c r="Z704" s="39" t="e">
        <f t="shared" si="285"/>
        <v>#NUM!</v>
      </c>
      <c r="AA704" s="37" t="e">
        <f t="shared" si="273"/>
        <v>#NUM!</v>
      </c>
    </row>
    <row r="705" spans="1:27" x14ac:dyDescent="0.45">
      <c r="A705" s="47">
        <v>82</v>
      </c>
      <c r="B705" s="34">
        <v>47818</v>
      </c>
      <c r="C705" s="49" t="e">
        <f t="shared" si="274"/>
        <v>#NUM!</v>
      </c>
      <c r="D705" s="36" t="e">
        <f t="shared" si="275"/>
        <v>#NUM!</v>
      </c>
      <c r="E705" s="36" t="e">
        <f t="shared" si="276"/>
        <v>#NUM!</v>
      </c>
      <c r="F705" s="37" t="e">
        <f t="shared" si="277"/>
        <v>#NUM!</v>
      </c>
      <c r="H705" s="33">
        <v>82</v>
      </c>
      <c r="I705" s="34">
        <v>47818</v>
      </c>
      <c r="J705" s="35" t="e">
        <f t="shared" si="278"/>
        <v>#NUM!</v>
      </c>
      <c r="K705" s="36" t="e">
        <f t="shared" si="279"/>
        <v>#NUM!</v>
      </c>
      <c r="L705" s="38" t="e">
        <f t="shared" si="280"/>
        <v>#NUM!</v>
      </c>
      <c r="M705" s="37" t="e">
        <f t="shared" si="281"/>
        <v>#NUM!</v>
      </c>
      <c r="O705" s="33">
        <v>82</v>
      </c>
      <c r="P705" s="34">
        <v>47818</v>
      </c>
      <c r="Q705" s="35" t="e">
        <f t="shared" si="282"/>
        <v>#NUM!</v>
      </c>
      <c r="R705" s="36" t="e">
        <f t="shared" si="270"/>
        <v>#NUM!</v>
      </c>
      <c r="S705" s="38" t="e">
        <f t="shared" si="283"/>
        <v>#NUM!</v>
      </c>
      <c r="T705" s="37" t="e">
        <f t="shared" si="271"/>
        <v>#NUM!</v>
      </c>
      <c r="V705" s="33">
        <v>82</v>
      </c>
      <c r="W705" s="34">
        <v>47818</v>
      </c>
      <c r="X705" s="35" t="e">
        <f t="shared" si="284"/>
        <v>#NUM!</v>
      </c>
      <c r="Y705" s="36" t="e">
        <f t="shared" si="272"/>
        <v>#NUM!</v>
      </c>
      <c r="Z705" s="39" t="e">
        <f t="shared" si="285"/>
        <v>#NUM!</v>
      </c>
      <c r="AA705" s="37" t="e">
        <f t="shared" si="273"/>
        <v>#NUM!</v>
      </c>
    </row>
    <row r="706" spans="1:27" x14ac:dyDescent="0.45">
      <c r="A706" s="47">
        <v>83</v>
      </c>
      <c r="B706" s="34">
        <v>47849</v>
      </c>
      <c r="C706" s="49" t="e">
        <f t="shared" si="274"/>
        <v>#NUM!</v>
      </c>
      <c r="D706" s="36" t="e">
        <f t="shared" si="275"/>
        <v>#NUM!</v>
      </c>
      <c r="E706" s="36" t="e">
        <f t="shared" si="276"/>
        <v>#NUM!</v>
      </c>
      <c r="F706" s="37" t="e">
        <f t="shared" si="277"/>
        <v>#NUM!</v>
      </c>
      <c r="H706" s="33">
        <v>83</v>
      </c>
      <c r="I706" s="34">
        <v>47849</v>
      </c>
      <c r="J706" s="35" t="e">
        <f t="shared" si="278"/>
        <v>#NUM!</v>
      </c>
      <c r="K706" s="36" t="e">
        <f t="shared" si="279"/>
        <v>#NUM!</v>
      </c>
      <c r="L706" s="38" t="e">
        <f t="shared" si="280"/>
        <v>#NUM!</v>
      </c>
      <c r="M706" s="37" t="e">
        <f t="shared" si="281"/>
        <v>#NUM!</v>
      </c>
      <c r="O706" s="33">
        <v>83</v>
      </c>
      <c r="P706" s="34">
        <v>47849</v>
      </c>
      <c r="Q706" s="35" t="e">
        <f t="shared" si="282"/>
        <v>#NUM!</v>
      </c>
      <c r="R706" s="36" t="e">
        <f t="shared" si="270"/>
        <v>#NUM!</v>
      </c>
      <c r="S706" s="38" t="e">
        <f t="shared" si="283"/>
        <v>#NUM!</v>
      </c>
      <c r="T706" s="37" t="e">
        <f t="shared" si="271"/>
        <v>#NUM!</v>
      </c>
      <c r="V706" s="33">
        <v>83</v>
      </c>
      <c r="W706" s="34">
        <v>47849</v>
      </c>
      <c r="X706" s="35" t="e">
        <f t="shared" si="284"/>
        <v>#NUM!</v>
      </c>
      <c r="Y706" s="36" t="e">
        <f t="shared" si="272"/>
        <v>#NUM!</v>
      </c>
      <c r="Z706" s="39" t="e">
        <f t="shared" si="285"/>
        <v>#NUM!</v>
      </c>
      <c r="AA706" s="37" t="e">
        <f t="shared" si="273"/>
        <v>#NUM!</v>
      </c>
    </row>
    <row r="707" spans="1:27" ht="14.65" thickBot="1" x14ac:dyDescent="0.5">
      <c r="A707" s="750">
        <v>84</v>
      </c>
      <c r="B707" s="267">
        <v>47880</v>
      </c>
      <c r="C707" s="50" t="e">
        <f t="shared" si="274"/>
        <v>#NUM!</v>
      </c>
      <c r="D707" s="43" t="e">
        <f t="shared" si="275"/>
        <v>#NUM!</v>
      </c>
      <c r="E707" s="43" t="e">
        <f t="shared" si="276"/>
        <v>#NUM!</v>
      </c>
      <c r="F707" s="44" t="e">
        <f t="shared" si="277"/>
        <v>#NUM!</v>
      </c>
      <c r="H707" s="40">
        <v>84</v>
      </c>
      <c r="I707" s="41">
        <v>47880</v>
      </c>
      <c r="J707" s="42" t="e">
        <f t="shared" si="278"/>
        <v>#NUM!</v>
      </c>
      <c r="K707" s="43" t="e">
        <f t="shared" si="279"/>
        <v>#NUM!</v>
      </c>
      <c r="L707" s="45" t="e">
        <f t="shared" si="280"/>
        <v>#NUM!</v>
      </c>
      <c r="M707" s="44" t="e">
        <f t="shared" si="281"/>
        <v>#NUM!</v>
      </c>
      <c r="O707" s="40">
        <v>84</v>
      </c>
      <c r="P707" s="41">
        <v>47880</v>
      </c>
      <c r="Q707" s="42" t="e">
        <f t="shared" si="282"/>
        <v>#NUM!</v>
      </c>
      <c r="R707" s="43" t="e">
        <f t="shared" si="270"/>
        <v>#NUM!</v>
      </c>
      <c r="S707" s="45" t="e">
        <f t="shared" si="283"/>
        <v>#NUM!</v>
      </c>
      <c r="T707" s="44" t="e">
        <f t="shared" si="271"/>
        <v>#NUM!</v>
      </c>
      <c r="V707" s="40">
        <v>84</v>
      </c>
      <c r="W707" s="41">
        <v>47880</v>
      </c>
      <c r="X707" s="42" t="e">
        <f t="shared" si="284"/>
        <v>#NUM!</v>
      </c>
      <c r="Y707" s="43" t="e">
        <f t="shared" si="272"/>
        <v>#NUM!</v>
      </c>
      <c r="Z707" s="46" t="e">
        <f t="shared" si="285"/>
        <v>#NUM!</v>
      </c>
      <c r="AA707" s="44" t="e">
        <f t="shared" si="273"/>
        <v>#NUM!</v>
      </c>
    </row>
    <row r="708" spans="1:27" x14ac:dyDescent="0.45">
      <c r="A708" s="47">
        <v>85</v>
      </c>
      <c r="B708" s="34">
        <v>47908</v>
      </c>
      <c r="C708" s="53" t="e">
        <f t="shared" si="274"/>
        <v>#NUM!</v>
      </c>
      <c r="D708" s="29" t="e">
        <f t="shared" si="275"/>
        <v>#NUM!</v>
      </c>
      <c r="E708" s="29" t="e">
        <f t="shared" si="276"/>
        <v>#NUM!</v>
      </c>
      <c r="F708" s="30" t="e">
        <f t="shared" si="277"/>
        <v>#NUM!</v>
      </c>
      <c r="H708" s="26">
        <v>85</v>
      </c>
      <c r="I708" s="27">
        <v>47908</v>
      </c>
      <c r="J708" s="28" t="e">
        <f t="shared" si="278"/>
        <v>#NUM!</v>
      </c>
      <c r="K708" s="29" t="e">
        <f t="shared" si="279"/>
        <v>#NUM!</v>
      </c>
      <c r="L708" s="31" t="e">
        <f t="shared" si="280"/>
        <v>#NUM!</v>
      </c>
      <c r="M708" s="30" t="e">
        <f t="shared" si="281"/>
        <v>#NUM!</v>
      </c>
      <c r="O708" s="26">
        <v>85</v>
      </c>
      <c r="P708" s="27">
        <v>47908</v>
      </c>
      <c r="Q708" s="28" t="e">
        <f t="shared" si="282"/>
        <v>#NUM!</v>
      </c>
      <c r="R708" s="29" t="e">
        <f t="shared" si="270"/>
        <v>#NUM!</v>
      </c>
      <c r="S708" s="31" t="e">
        <f t="shared" si="283"/>
        <v>#NUM!</v>
      </c>
      <c r="T708" s="30" t="e">
        <f t="shared" si="271"/>
        <v>#NUM!</v>
      </c>
      <c r="V708" s="26">
        <v>85</v>
      </c>
      <c r="W708" s="27">
        <v>47908</v>
      </c>
      <c r="X708" s="28" t="e">
        <f t="shared" si="284"/>
        <v>#NUM!</v>
      </c>
      <c r="Y708" s="29" t="e">
        <f t="shared" si="272"/>
        <v>#NUM!</v>
      </c>
      <c r="Z708" s="32" t="e">
        <f t="shared" si="285"/>
        <v>#NUM!</v>
      </c>
      <c r="AA708" s="30" t="e">
        <f t="shared" si="273"/>
        <v>#NUM!</v>
      </c>
    </row>
    <row r="709" spans="1:27" x14ac:dyDescent="0.45">
      <c r="A709" s="47">
        <v>86</v>
      </c>
      <c r="B709" s="34">
        <v>47939</v>
      </c>
      <c r="C709" s="49" t="e">
        <f t="shared" si="274"/>
        <v>#NUM!</v>
      </c>
      <c r="D709" s="36" t="e">
        <f t="shared" si="275"/>
        <v>#NUM!</v>
      </c>
      <c r="E709" s="36" t="e">
        <f t="shared" si="276"/>
        <v>#NUM!</v>
      </c>
      <c r="F709" s="37" t="e">
        <f t="shared" si="277"/>
        <v>#NUM!</v>
      </c>
      <c r="H709" s="33">
        <v>86</v>
      </c>
      <c r="I709" s="34">
        <v>47939</v>
      </c>
      <c r="J709" s="35" t="e">
        <f t="shared" si="278"/>
        <v>#NUM!</v>
      </c>
      <c r="K709" s="36" t="e">
        <f t="shared" si="279"/>
        <v>#NUM!</v>
      </c>
      <c r="L709" s="38" t="e">
        <f t="shared" si="280"/>
        <v>#NUM!</v>
      </c>
      <c r="M709" s="37" t="e">
        <f t="shared" si="281"/>
        <v>#NUM!</v>
      </c>
      <c r="O709" s="33">
        <v>86</v>
      </c>
      <c r="P709" s="34">
        <v>47939</v>
      </c>
      <c r="Q709" s="35" t="e">
        <f t="shared" si="282"/>
        <v>#NUM!</v>
      </c>
      <c r="R709" s="36" t="e">
        <f t="shared" si="270"/>
        <v>#NUM!</v>
      </c>
      <c r="S709" s="38" t="e">
        <f t="shared" si="283"/>
        <v>#NUM!</v>
      </c>
      <c r="T709" s="37" t="e">
        <f t="shared" si="271"/>
        <v>#NUM!</v>
      </c>
      <c r="V709" s="33">
        <v>86</v>
      </c>
      <c r="W709" s="34">
        <v>47939</v>
      </c>
      <c r="X709" s="35" t="e">
        <f t="shared" si="284"/>
        <v>#NUM!</v>
      </c>
      <c r="Y709" s="36" t="e">
        <f t="shared" si="272"/>
        <v>#NUM!</v>
      </c>
      <c r="Z709" s="39" t="e">
        <f t="shared" si="285"/>
        <v>#NUM!</v>
      </c>
      <c r="AA709" s="37" t="e">
        <f t="shared" si="273"/>
        <v>#NUM!</v>
      </c>
    </row>
    <row r="710" spans="1:27" x14ac:dyDescent="0.45">
      <c r="A710" s="47">
        <v>87</v>
      </c>
      <c r="B710" s="34">
        <v>47969</v>
      </c>
      <c r="C710" s="49" t="e">
        <f t="shared" si="274"/>
        <v>#NUM!</v>
      </c>
      <c r="D710" s="36" t="e">
        <f t="shared" si="275"/>
        <v>#NUM!</v>
      </c>
      <c r="E710" s="36" t="e">
        <f t="shared" si="276"/>
        <v>#NUM!</v>
      </c>
      <c r="F710" s="37" t="e">
        <f t="shared" si="277"/>
        <v>#NUM!</v>
      </c>
      <c r="H710" s="33">
        <v>87</v>
      </c>
      <c r="I710" s="34">
        <v>47969</v>
      </c>
      <c r="J710" s="35" t="e">
        <f t="shared" si="278"/>
        <v>#NUM!</v>
      </c>
      <c r="K710" s="36" t="e">
        <f t="shared" si="279"/>
        <v>#NUM!</v>
      </c>
      <c r="L710" s="38" t="e">
        <f t="shared" si="280"/>
        <v>#NUM!</v>
      </c>
      <c r="M710" s="37" t="e">
        <f t="shared" si="281"/>
        <v>#NUM!</v>
      </c>
      <c r="O710" s="33">
        <v>87</v>
      </c>
      <c r="P710" s="34">
        <v>47969</v>
      </c>
      <c r="Q710" s="35" t="e">
        <f t="shared" si="282"/>
        <v>#NUM!</v>
      </c>
      <c r="R710" s="36" t="e">
        <f t="shared" si="270"/>
        <v>#NUM!</v>
      </c>
      <c r="S710" s="38" t="e">
        <f t="shared" si="283"/>
        <v>#NUM!</v>
      </c>
      <c r="T710" s="37" t="e">
        <f t="shared" si="271"/>
        <v>#NUM!</v>
      </c>
      <c r="V710" s="33">
        <v>87</v>
      </c>
      <c r="W710" s="34">
        <v>47969</v>
      </c>
      <c r="X710" s="35" t="e">
        <f t="shared" si="284"/>
        <v>#NUM!</v>
      </c>
      <c r="Y710" s="36" t="e">
        <f t="shared" si="272"/>
        <v>#NUM!</v>
      </c>
      <c r="Z710" s="39" t="e">
        <f t="shared" si="285"/>
        <v>#NUM!</v>
      </c>
      <c r="AA710" s="37" t="e">
        <f t="shared" si="273"/>
        <v>#NUM!</v>
      </c>
    </row>
    <row r="711" spans="1:27" x14ac:dyDescent="0.45">
      <c r="A711" s="47">
        <v>88</v>
      </c>
      <c r="B711" s="34">
        <v>48000</v>
      </c>
      <c r="C711" s="49" t="e">
        <f t="shared" si="274"/>
        <v>#NUM!</v>
      </c>
      <c r="D711" s="36" t="e">
        <f t="shared" si="275"/>
        <v>#NUM!</v>
      </c>
      <c r="E711" s="36" t="e">
        <f t="shared" si="276"/>
        <v>#NUM!</v>
      </c>
      <c r="F711" s="37" t="e">
        <f t="shared" si="277"/>
        <v>#NUM!</v>
      </c>
      <c r="H711" s="33">
        <v>88</v>
      </c>
      <c r="I711" s="34">
        <v>48000</v>
      </c>
      <c r="J711" s="35" t="e">
        <f t="shared" si="278"/>
        <v>#NUM!</v>
      </c>
      <c r="K711" s="36" t="e">
        <f t="shared" si="279"/>
        <v>#NUM!</v>
      </c>
      <c r="L711" s="38" t="e">
        <f t="shared" si="280"/>
        <v>#NUM!</v>
      </c>
      <c r="M711" s="37" t="e">
        <f t="shared" si="281"/>
        <v>#NUM!</v>
      </c>
      <c r="O711" s="33">
        <v>88</v>
      </c>
      <c r="P711" s="34">
        <v>48000</v>
      </c>
      <c r="Q711" s="35" t="e">
        <f t="shared" si="282"/>
        <v>#NUM!</v>
      </c>
      <c r="R711" s="36" t="e">
        <f t="shared" si="270"/>
        <v>#NUM!</v>
      </c>
      <c r="S711" s="38" t="e">
        <f t="shared" si="283"/>
        <v>#NUM!</v>
      </c>
      <c r="T711" s="37" t="e">
        <f t="shared" si="271"/>
        <v>#NUM!</v>
      </c>
      <c r="V711" s="33">
        <v>88</v>
      </c>
      <c r="W711" s="34">
        <v>48000</v>
      </c>
      <c r="X711" s="35" t="e">
        <f t="shared" si="284"/>
        <v>#NUM!</v>
      </c>
      <c r="Y711" s="36" t="e">
        <f t="shared" si="272"/>
        <v>#NUM!</v>
      </c>
      <c r="Z711" s="39" t="e">
        <f t="shared" si="285"/>
        <v>#NUM!</v>
      </c>
      <c r="AA711" s="37" t="e">
        <f t="shared" si="273"/>
        <v>#NUM!</v>
      </c>
    </row>
    <row r="712" spans="1:27" x14ac:dyDescent="0.45">
      <c r="A712" s="47">
        <v>89</v>
      </c>
      <c r="B712" s="34">
        <v>48030</v>
      </c>
      <c r="C712" s="49" t="e">
        <f t="shared" si="274"/>
        <v>#NUM!</v>
      </c>
      <c r="D712" s="36" t="e">
        <f t="shared" si="275"/>
        <v>#NUM!</v>
      </c>
      <c r="E712" s="36" t="e">
        <f t="shared" si="276"/>
        <v>#NUM!</v>
      </c>
      <c r="F712" s="37" t="e">
        <f t="shared" si="277"/>
        <v>#NUM!</v>
      </c>
      <c r="H712" s="33">
        <v>89</v>
      </c>
      <c r="I712" s="34">
        <v>48030</v>
      </c>
      <c r="J712" s="35" t="e">
        <f t="shared" si="278"/>
        <v>#NUM!</v>
      </c>
      <c r="K712" s="36" t="e">
        <f t="shared" si="279"/>
        <v>#NUM!</v>
      </c>
      <c r="L712" s="38" t="e">
        <f t="shared" si="280"/>
        <v>#NUM!</v>
      </c>
      <c r="M712" s="37" t="e">
        <f t="shared" si="281"/>
        <v>#NUM!</v>
      </c>
      <c r="O712" s="33">
        <v>89</v>
      </c>
      <c r="P712" s="34">
        <v>48030</v>
      </c>
      <c r="Q712" s="35" t="e">
        <f t="shared" si="282"/>
        <v>#NUM!</v>
      </c>
      <c r="R712" s="36" t="e">
        <f t="shared" si="270"/>
        <v>#NUM!</v>
      </c>
      <c r="S712" s="38" t="e">
        <f t="shared" si="283"/>
        <v>#NUM!</v>
      </c>
      <c r="T712" s="37" t="e">
        <f t="shared" si="271"/>
        <v>#NUM!</v>
      </c>
      <c r="V712" s="33">
        <v>89</v>
      </c>
      <c r="W712" s="34">
        <v>48030</v>
      </c>
      <c r="X712" s="35" t="e">
        <f t="shared" si="284"/>
        <v>#NUM!</v>
      </c>
      <c r="Y712" s="36" t="e">
        <f t="shared" si="272"/>
        <v>#NUM!</v>
      </c>
      <c r="Z712" s="39" t="e">
        <f t="shared" si="285"/>
        <v>#NUM!</v>
      </c>
      <c r="AA712" s="37" t="e">
        <f t="shared" si="273"/>
        <v>#NUM!</v>
      </c>
    </row>
    <row r="713" spans="1:27" x14ac:dyDescent="0.45">
      <c r="A713" s="47">
        <v>90</v>
      </c>
      <c r="B713" s="34">
        <v>48061</v>
      </c>
      <c r="C713" s="49" t="e">
        <f t="shared" si="274"/>
        <v>#NUM!</v>
      </c>
      <c r="D713" s="36" t="e">
        <f t="shared" si="275"/>
        <v>#NUM!</v>
      </c>
      <c r="E713" s="36" t="e">
        <f t="shared" si="276"/>
        <v>#NUM!</v>
      </c>
      <c r="F713" s="37" t="e">
        <f t="shared" si="277"/>
        <v>#NUM!</v>
      </c>
      <c r="H713" s="33">
        <v>90</v>
      </c>
      <c r="I713" s="34">
        <v>48061</v>
      </c>
      <c r="J713" s="35" t="e">
        <f t="shared" si="278"/>
        <v>#NUM!</v>
      </c>
      <c r="K713" s="36" t="e">
        <f t="shared" si="279"/>
        <v>#NUM!</v>
      </c>
      <c r="L713" s="38" t="e">
        <f t="shared" si="280"/>
        <v>#NUM!</v>
      </c>
      <c r="M713" s="37" t="e">
        <f t="shared" si="281"/>
        <v>#NUM!</v>
      </c>
      <c r="O713" s="33">
        <v>90</v>
      </c>
      <c r="P713" s="34">
        <v>48061</v>
      </c>
      <c r="Q713" s="35" t="e">
        <f t="shared" si="282"/>
        <v>#NUM!</v>
      </c>
      <c r="R713" s="36" t="e">
        <f t="shared" si="270"/>
        <v>#NUM!</v>
      </c>
      <c r="S713" s="38" t="e">
        <f t="shared" si="283"/>
        <v>#NUM!</v>
      </c>
      <c r="T713" s="37" t="e">
        <f t="shared" si="271"/>
        <v>#NUM!</v>
      </c>
      <c r="V713" s="33">
        <v>90</v>
      </c>
      <c r="W713" s="34">
        <v>48061</v>
      </c>
      <c r="X713" s="35" t="e">
        <f t="shared" si="284"/>
        <v>#NUM!</v>
      </c>
      <c r="Y713" s="36" t="e">
        <f t="shared" si="272"/>
        <v>#NUM!</v>
      </c>
      <c r="Z713" s="39" t="e">
        <f t="shared" si="285"/>
        <v>#NUM!</v>
      </c>
      <c r="AA713" s="37" t="e">
        <f t="shared" si="273"/>
        <v>#NUM!</v>
      </c>
    </row>
    <row r="714" spans="1:27" x14ac:dyDescent="0.45">
      <c r="A714" s="47">
        <v>91</v>
      </c>
      <c r="B714" s="34">
        <v>48092</v>
      </c>
      <c r="C714" s="49" t="e">
        <f t="shared" si="274"/>
        <v>#NUM!</v>
      </c>
      <c r="D714" s="36" t="e">
        <f t="shared" si="275"/>
        <v>#NUM!</v>
      </c>
      <c r="E714" s="36" t="e">
        <f t="shared" si="276"/>
        <v>#NUM!</v>
      </c>
      <c r="F714" s="37" t="e">
        <f t="shared" si="277"/>
        <v>#NUM!</v>
      </c>
      <c r="H714" s="33">
        <v>91</v>
      </c>
      <c r="I714" s="34">
        <v>48092</v>
      </c>
      <c r="J714" s="35" t="e">
        <f t="shared" si="278"/>
        <v>#NUM!</v>
      </c>
      <c r="K714" s="36" t="e">
        <f t="shared" si="279"/>
        <v>#NUM!</v>
      </c>
      <c r="L714" s="38" t="e">
        <f t="shared" si="280"/>
        <v>#NUM!</v>
      </c>
      <c r="M714" s="37" t="e">
        <f t="shared" si="281"/>
        <v>#NUM!</v>
      </c>
      <c r="O714" s="33">
        <v>91</v>
      </c>
      <c r="P714" s="34">
        <v>48092</v>
      </c>
      <c r="Q714" s="35" t="e">
        <f t="shared" si="282"/>
        <v>#NUM!</v>
      </c>
      <c r="R714" s="36" t="e">
        <f t="shared" si="270"/>
        <v>#NUM!</v>
      </c>
      <c r="S714" s="38" t="e">
        <f t="shared" si="283"/>
        <v>#NUM!</v>
      </c>
      <c r="T714" s="37" t="e">
        <f t="shared" si="271"/>
        <v>#NUM!</v>
      </c>
      <c r="V714" s="33">
        <v>91</v>
      </c>
      <c r="W714" s="34">
        <v>48092</v>
      </c>
      <c r="X714" s="35" t="e">
        <f t="shared" si="284"/>
        <v>#NUM!</v>
      </c>
      <c r="Y714" s="36" t="e">
        <f t="shared" si="272"/>
        <v>#NUM!</v>
      </c>
      <c r="Z714" s="39" t="e">
        <f t="shared" si="285"/>
        <v>#NUM!</v>
      </c>
      <c r="AA714" s="37" t="e">
        <f t="shared" si="273"/>
        <v>#NUM!</v>
      </c>
    </row>
    <row r="715" spans="1:27" x14ac:dyDescent="0.45">
      <c r="A715" s="47">
        <v>92</v>
      </c>
      <c r="B715" s="34">
        <v>48122</v>
      </c>
      <c r="C715" s="49" t="e">
        <f t="shared" si="274"/>
        <v>#NUM!</v>
      </c>
      <c r="D715" s="36" t="e">
        <f t="shared" si="275"/>
        <v>#NUM!</v>
      </c>
      <c r="E715" s="36" t="e">
        <f t="shared" si="276"/>
        <v>#NUM!</v>
      </c>
      <c r="F715" s="37" t="e">
        <f t="shared" si="277"/>
        <v>#NUM!</v>
      </c>
      <c r="H715" s="33">
        <v>92</v>
      </c>
      <c r="I715" s="34">
        <v>48122</v>
      </c>
      <c r="J715" s="35" t="e">
        <f t="shared" si="278"/>
        <v>#NUM!</v>
      </c>
      <c r="K715" s="36" t="e">
        <f t="shared" si="279"/>
        <v>#NUM!</v>
      </c>
      <c r="L715" s="38" t="e">
        <f t="shared" si="280"/>
        <v>#NUM!</v>
      </c>
      <c r="M715" s="37" t="e">
        <f t="shared" si="281"/>
        <v>#NUM!</v>
      </c>
      <c r="O715" s="33">
        <v>92</v>
      </c>
      <c r="P715" s="34">
        <v>48122</v>
      </c>
      <c r="Q715" s="35" t="e">
        <f t="shared" si="282"/>
        <v>#NUM!</v>
      </c>
      <c r="R715" s="36" t="e">
        <f t="shared" si="270"/>
        <v>#NUM!</v>
      </c>
      <c r="S715" s="38" t="e">
        <f t="shared" si="283"/>
        <v>#NUM!</v>
      </c>
      <c r="T715" s="37" t="e">
        <f t="shared" si="271"/>
        <v>#NUM!</v>
      </c>
      <c r="V715" s="33">
        <v>92</v>
      </c>
      <c r="W715" s="34">
        <v>48122</v>
      </c>
      <c r="X715" s="35" t="e">
        <f t="shared" si="284"/>
        <v>#NUM!</v>
      </c>
      <c r="Y715" s="36" t="e">
        <f t="shared" si="272"/>
        <v>#NUM!</v>
      </c>
      <c r="Z715" s="39" t="e">
        <f t="shared" si="285"/>
        <v>#NUM!</v>
      </c>
      <c r="AA715" s="37" t="e">
        <f t="shared" si="273"/>
        <v>#NUM!</v>
      </c>
    </row>
    <row r="716" spans="1:27" x14ac:dyDescent="0.45">
      <c r="A716" s="47">
        <v>93</v>
      </c>
      <c r="B716" s="34">
        <v>48153</v>
      </c>
      <c r="C716" s="49" t="e">
        <f t="shared" si="274"/>
        <v>#NUM!</v>
      </c>
      <c r="D716" s="36" t="e">
        <f t="shared" si="275"/>
        <v>#NUM!</v>
      </c>
      <c r="E716" s="36" t="e">
        <f t="shared" si="276"/>
        <v>#NUM!</v>
      </c>
      <c r="F716" s="37" t="e">
        <f t="shared" si="277"/>
        <v>#NUM!</v>
      </c>
      <c r="H716" s="33">
        <v>93</v>
      </c>
      <c r="I716" s="34">
        <v>48153</v>
      </c>
      <c r="J716" s="35" t="e">
        <f t="shared" si="278"/>
        <v>#NUM!</v>
      </c>
      <c r="K716" s="36" t="e">
        <f t="shared" si="279"/>
        <v>#NUM!</v>
      </c>
      <c r="L716" s="38" t="e">
        <f t="shared" si="280"/>
        <v>#NUM!</v>
      </c>
      <c r="M716" s="37" t="e">
        <f t="shared" si="281"/>
        <v>#NUM!</v>
      </c>
      <c r="O716" s="33">
        <v>93</v>
      </c>
      <c r="P716" s="34">
        <v>48153</v>
      </c>
      <c r="Q716" s="35" t="e">
        <f t="shared" si="282"/>
        <v>#NUM!</v>
      </c>
      <c r="R716" s="36" t="e">
        <f t="shared" si="270"/>
        <v>#NUM!</v>
      </c>
      <c r="S716" s="38" t="e">
        <f t="shared" si="283"/>
        <v>#NUM!</v>
      </c>
      <c r="T716" s="37" t="e">
        <f t="shared" si="271"/>
        <v>#NUM!</v>
      </c>
      <c r="V716" s="33">
        <v>93</v>
      </c>
      <c r="W716" s="34">
        <v>48153</v>
      </c>
      <c r="X716" s="35" t="e">
        <f t="shared" si="284"/>
        <v>#NUM!</v>
      </c>
      <c r="Y716" s="36" t="e">
        <f t="shared" si="272"/>
        <v>#NUM!</v>
      </c>
      <c r="Z716" s="39" t="e">
        <f t="shared" si="285"/>
        <v>#NUM!</v>
      </c>
      <c r="AA716" s="37" t="e">
        <f t="shared" si="273"/>
        <v>#NUM!</v>
      </c>
    </row>
    <row r="717" spans="1:27" x14ac:dyDescent="0.45">
      <c r="A717" s="47">
        <v>94</v>
      </c>
      <c r="B717" s="34">
        <v>48183</v>
      </c>
      <c r="C717" s="49" t="e">
        <f t="shared" si="274"/>
        <v>#NUM!</v>
      </c>
      <c r="D717" s="36" t="e">
        <f t="shared" si="275"/>
        <v>#NUM!</v>
      </c>
      <c r="E717" s="36" t="e">
        <f t="shared" si="276"/>
        <v>#NUM!</v>
      </c>
      <c r="F717" s="37" t="e">
        <f t="shared" si="277"/>
        <v>#NUM!</v>
      </c>
      <c r="H717" s="33">
        <v>94</v>
      </c>
      <c r="I717" s="34">
        <v>48183</v>
      </c>
      <c r="J717" s="35" t="e">
        <f t="shared" si="278"/>
        <v>#NUM!</v>
      </c>
      <c r="K717" s="36" t="e">
        <f t="shared" si="279"/>
        <v>#NUM!</v>
      </c>
      <c r="L717" s="38" t="e">
        <f t="shared" si="280"/>
        <v>#NUM!</v>
      </c>
      <c r="M717" s="37" t="e">
        <f t="shared" si="281"/>
        <v>#NUM!</v>
      </c>
      <c r="O717" s="33">
        <v>94</v>
      </c>
      <c r="P717" s="34">
        <v>48183</v>
      </c>
      <c r="Q717" s="35" t="e">
        <f t="shared" si="282"/>
        <v>#NUM!</v>
      </c>
      <c r="R717" s="36" t="e">
        <f t="shared" si="270"/>
        <v>#NUM!</v>
      </c>
      <c r="S717" s="38" t="e">
        <f t="shared" si="283"/>
        <v>#NUM!</v>
      </c>
      <c r="T717" s="37" t="e">
        <f t="shared" si="271"/>
        <v>#NUM!</v>
      </c>
      <c r="V717" s="33">
        <v>94</v>
      </c>
      <c r="W717" s="34">
        <v>48183</v>
      </c>
      <c r="X717" s="35" t="e">
        <f t="shared" si="284"/>
        <v>#NUM!</v>
      </c>
      <c r="Y717" s="36" t="e">
        <f t="shared" si="272"/>
        <v>#NUM!</v>
      </c>
      <c r="Z717" s="39" t="e">
        <f t="shared" si="285"/>
        <v>#NUM!</v>
      </c>
      <c r="AA717" s="37" t="e">
        <f t="shared" si="273"/>
        <v>#NUM!</v>
      </c>
    </row>
    <row r="718" spans="1:27" x14ac:dyDescent="0.45">
      <c r="A718" s="47">
        <v>95</v>
      </c>
      <c r="B718" s="34">
        <v>48214</v>
      </c>
      <c r="C718" s="49" t="e">
        <f t="shared" si="274"/>
        <v>#NUM!</v>
      </c>
      <c r="D718" s="36" t="e">
        <f t="shared" si="275"/>
        <v>#NUM!</v>
      </c>
      <c r="E718" s="36" t="e">
        <f t="shared" si="276"/>
        <v>#NUM!</v>
      </c>
      <c r="F718" s="37" t="e">
        <f t="shared" si="277"/>
        <v>#NUM!</v>
      </c>
      <c r="H718" s="33">
        <v>95</v>
      </c>
      <c r="I718" s="34">
        <v>48214</v>
      </c>
      <c r="J718" s="35" t="e">
        <f t="shared" si="278"/>
        <v>#NUM!</v>
      </c>
      <c r="K718" s="36" t="e">
        <f t="shared" si="279"/>
        <v>#NUM!</v>
      </c>
      <c r="L718" s="38" t="e">
        <f t="shared" si="280"/>
        <v>#NUM!</v>
      </c>
      <c r="M718" s="37" t="e">
        <f t="shared" si="281"/>
        <v>#NUM!</v>
      </c>
      <c r="O718" s="33">
        <v>95</v>
      </c>
      <c r="P718" s="34">
        <v>48214</v>
      </c>
      <c r="Q718" s="35" t="e">
        <f t="shared" si="282"/>
        <v>#NUM!</v>
      </c>
      <c r="R718" s="36" t="e">
        <f t="shared" si="270"/>
        <v>#NUM!</v>
      </c>
      <c r="S718" s="38" t="e">
        <f t="shared" si="283"/>
        <v>#NUM!</v>
      </c>
      <c r="T718" s="37" t="e">
        <f t="shared" si="271"/>
        <v>#NUM!</v>
      </c>
      <c r="V718" s="33">
        <v>95</v>
      </c>
      <c r="W718" s="34">
        <v>48214</v>
      </c>
      <c r="X718" s="35" t="e">
        <f t="shared" si="284"/>
        <v>#NUM!</v>
      </c>
      <c r="Y718" s="36" t="e">
        <f t="shared" si="272"/>
        <v>#NUM!</v>
      </c>
      <c r="Z718" s="39" t="e">
        <f t="shared" si="285"/>
        <v>#NUM!</v>
      </c>
      <c r="AA718" s="37" t="e">
        <f t="shared" si="273"/>
        <v>#NUM!</v>
      </c>
    </row>
    <row r="719" spans="1:27" ht="14.65" thickBot="1" x14ac:dyDescent="0.5">
      <c r="A719" s="47">
        <v>96</v>
      </c>
      <c r="B719" s="34">
        <v>48245</v>
      </c>
      <c r="C719" s="50" t="e">
        <f t="shared" si="274"/>
        <v>#NUM!</v>
      </c>
      <c r="D719" s="43" t="e">
        <f t="shared" si="275"/>
        <v>#NUM!</v>
      </c>
      <c r="E719" s="43" t="e">
        <f t="shared" si="276"/>
        <v>#NUM!</v>
      </c>
      <c r="F719" s="44" t="e">
        <f t="shared" si="277"/>
        <v>#NUM!</v>
      </c>
      <c r="H719" s="40">
        <v>96</v>
      </c>
      <c r="I719" s="41">
        <v>48245</v>
      </c>
      <c r="J719" s="42" t="e">
        <f t="shared" si="278"/>
        <v>#NUM!</v>
      </c>
      <c r="K719" s="43" t="e">
        <f t="shared" si="279"/>
        <v>#NUM!</v>
      </c>
      <c r="L719" s="45" t="e">
        <f t="shared" si="280"/>
        <v>#NUM!</v>
      </c>
      <c r="M719" s="44" t="e">
        <f t="shared" si="281"/>
        <v>#NUM!</v>
      </c>
      <c r="O719" s="40">
        <v>96</v>
      </c>
      <c r="P719" s="41">
        <v>48245</v>
      </c>
      <c r="Q719" s="42" t="e">
        <f t="shared" si="282"/>
        <v>#NUM!</v>
      </c>
      <c r="R719" s="43" t="e">
        <f t="shared" si="270"/>
        <v>#NUM!</v>
      </c>
      <c r="S719" s="45" t="e">
        <f t="shared" si="283"/>
        <v>#NUM!</v>
      </c>
      <c r="T719" s="44" t="e">
        <f t="shared" si="271"/>
        <v>#NUM!</v>
      </c>
      <c r="V719" s="40">
        <v>96</v>
      </c>
      <c r="W719" s="41">
        <v>48245</v>
      </c>
      <c r="X719" s="42" t="e">
        <f t="shared" si="284"/>
        <v>#NUM!</v>
      </c>
      <c r="Y719" s="43" t="e">
        <f t="shared" si="272"/>
        <v>#NUM!</v>
      </c>
      <c r="Z719" s="46" t="e">
        <f t="shared" si="285"/>
        <v>#NUM!</v>
      </c>
      <c r="AA719" s="44" t="e">
        <f t="shared" si="273"/>
        <v>#NUM!</v>
      </c>
    </row>
    <row r="720" spans="1:27" x14ac:dyDescent="0.45">
      <c r="A720" s="51">
        <v>97</v>
      </c>
      <c r="B720" s="52">
        <v>48274</v>
      </c>
      <c r="C720" s="53" t="e">
        <f t="shared" si="274"/>
        <v>#NUM!</v>
      </c>
      <c r="D720" s="29" t="e">
        <f t="shared" si="275"/>
        <v>#NUM!</v>
      </c>
      <c r="E720" s="29" t="e">
        <f t="shared" si="276"/>
        <v>#NUM!</v>
      </c>
      <c r="F720" s="30" t="e">
        <f t="shared" si="277"/>
        <v>#NUM!</v>
      </c>
      <c r="H720" s="26">
        <v>97</v>
      </c>
      <c r="I720" s="27">
        <v>48274</v>
      </c>
      <c r="J720" s="28" t="e">
        <f t="shared" si="278"/>
        <v>#NUM!</v>
      </c>
      <c r="K720" s="29" t="e">
        <f t="shared" si="279"/>
        <v>#NUM!</v>
      </c>
      <c r="L720" s="31" t="e">
        <f t="shared" si="280"/>
        <v>#NUM!</v>
      </c>
      <c r="M720" s="30" t="e">
        <f t="shared" si="281"/>
        <v>#NUM!</v>
      </c>
      <c r="O720" s="26">
        <v>97</v>
      </c>
      <c r="P720" s="27">
        <v>48274</v>
      </c>
      <c r="Q720" s="28" t="e">
        <f t="shared" si="282"/>
        <v>#NUM!</v>
      </c>
      <c r="R720" s="29" t="e">
        <f t="shared" si="270"/>
        <v>#NUM!</v>
      </c>
      <c r="S720" s="31" t="e">
        <f t="shared" si="283"/>
        <v>#NUM!</v>
      </c>
      <c r="T720" s="30" t="e">
        <f t="shared" si="271"/>
        <v>#NUM!</v>
      </c>
      <c r="V720" s="26">
        <v>97</v>
      </c>
      <c r="W720" s="27">
        <v>48274</v>
      </c>
      <c r="X720" s="28" t="e">
        <f t="shared" si="284"/>
        <v>#NUM!</v>
      </c>
      <c r="Y720" s="29" t="e">
        <f t="shared" si="272"/>
        <v>#NUM!</v>
      </c>
      <c r="Z720" s="32" t="e">
        <f t="shared" si="285"/>
        <v>#NUM!</v>
      </c>
      <c r="AA720" s="30" t="e">
        <f t="shared" si="273"/>
        <v>#NUM!</v>
      </c>
    </row>
    <row r="721" spans="1:27" x14ac:dyDescent="0.45">
      <c r="A721" s="47">
        <v>98</v>
      </c>
      <c r="B721" s="34">
        <v>48305</v>
      </c>
      <c r="C721" s="49" t="e">
        <f t="shared" si="274"/>
        <v>#NUM!</v>
      </c>
      <c r="D721" s="36" t="e">
        <f t="shared" si="275"/>
        <v>#NUM!</v>
      </c>
      <c r="E721" s="36" t="e">
        <f t="shared" si="276"/>
        <v>#NUM!</v>
      </c>
      <c r="F721" s="37" t="e">
        <f t="shared" si="277"/>
        <v>#NUM!</v>
      </c>
      <c r="H721" s="33">
        <v>98</v>
      </c>
      <c r="I721" s="34">
        <v>48305</v>
      </c>
      <c r="J721" s="35" t="e">
        <f t="shared" si="278"/>
        <v>#NUM!</v>
      </c>
      <c r="K721" s="36" t="e">
        <f t="shared" si="279"/>
        <v>#NUM!</v>
      </c>
      <c r="L721" s="38" t="e">
        <f t="shared" si="280"/>
        <v>#NUM!</v>
      </c>
      <c r="M721" s="37" t="e">
        <f t="shared" si="281"/>
        <v>#NUM!</v>
      </c>
      <c r="O721" s="33">
        <v>98</v>
      </c>
      <c r="P721" s="34">
        <v>48305</v>
      </c>
      <c r="Q721" s="35" t="e">
        <f t="shared" si="282"/>
        <v>#NUM!</v>
      </c>
      <c r="R721" s="36" t="e">
        <f t="shared" si="270"/>
        <v>#NUM!</v>
      </c>
      <c r="S721" s="38" t="e">
        <f t="shared" si="283"/>
        <v>#NUM!</v>
      </c>
      <c r="T721" s="37" t="e">
        <f t="shared" si="271"/>
        <v>#NUM!</v>
      </c>
      <c r="V721" s="33">
        <v>98</v>
      </c>
      <c r="W721" s="34">
        <v>48305</v>
      </c>
      <c r="X721" s="35" t="e">
        <f t="shared" si="284"/>
        <v>#NUM!</v>
      </c>
      <c r="Y721" s="36" t="e">
        <f t="shared" si="272"/>
        <v>#NUM!</v>
      </c>
      <c r="Z721" s="39" t="e">
        <f t="shared" si="285"/>
        <v>#NUM!</v>
      </c>
      <c r="AA721" s="37" t="e">
        <f t="shared" si="273"/>
        <v>#NUM!</v>
      </c>
    </row>
    <row r="722" spans="1:27" x14ac:dyDescent="0.45">
      <c r="A722" s="47">
        <v>99</v>
      </c>
      <c r="B722" s="34">
        <v>48335</v>
      </c>
      <c r="C722" s="49" t="e">
        <f t="shared" si="274"/>
        <v>#NUM!</v>
      </c>
      <c r="D722" s="36" t="e">
        <f t="shared" si="275"/>
        <v>#NUM!</v>
      </c>
      <c r="E722" s="36" t="e">
        <f t="shared" si="276"/>
        <v>#NUM!</v>
      </c>
      <c r="F722" s="37" t="e">
        <f t="shared" si="277"/>
        <v>#NUM!</v>
      </c>
      <c r="H722" s="33">
        <v>99</v>
      </c>
      <c r="I722" s="34">
        <v>48335</v>
      </c>
      <c r="J722" s="35" t="e">
        <f t="shared" si="278"/>
        <v>#NUM!</v>
      </c>
      <c r="K722" s="36" t="e">
        <f t="shared" si="279"/>
        <v>#NUM!</v>
      </c>
      <c r="L722" s="38" t="e">
        <f t="shared" si="280"/>
        <v>#NUM!</v>
      </c>
      <c r="M722" s="37" t="e">
        <f t="shared" si="281"/>
        <v>#NUM!</v>
      </c>
      <c r="O722" s="33">
        <v>99</v>
      </c>
      <c r="P722" s="34">
        <v>48335</v>
      </c>
      <c r="Q722" s="35" t="e">
        <f t="shared" si="282"/>
        <v>#NUM!</v>
      </c>
      <c r="R722" s="36" t="e">
        <f t="shared" si="270"/>
        <v>#NUM!</v>
      </c>
      <c r="S722" s="38" t="e">
        <f t="shared" si="283"/>
        <v>#NUM!</v>
      </c>
      <c r="T722" s="37" t="e">
        <f t="shared" si="271"/>
        <v>#NUM!</v>
      </c>
      <c r="V722" s="33">
        <v>99</v>
      </c>
      <c r="W722" s="34">
        <v>48335</v>
      </c>
      <c r="X722" s="35" t="e">
        <f t="shared" si="284"/>
        <v>#NUM!</v>
      </c>
      <c r="Y722" s="36" t="e">
        <f t="shared" si="272"/>
        <v>#NUM!</v>
      </c>
      <c r="Z722" s="39" t="e">
        <f t="shared" si="285"/>
        <v>#NUM!</v>
      </c>
      <c r="AA722" s="37" t="e">
        <f t="shared" si="273"/>
        <v>#NUM!</v>
      </c>
    </row>
    <row r="723" spans="1:27" x14ac:dyDescent="0.45">
      <c r="A723" s="47">
        <v>100</v>
      </c>
      <c r="B723" s="34">
        <v>48366</v>
      </c>
      <c r="C723" s="49" t="e">
        <f t="shared" si="274"/>
        <v>#NUM!</v>
      </c>
      <c r="D723" s="36" t="e">
        <f t="shared" si="275"/>
        <v>#NUM!</v>
      </c>
      <c r="E723" s="36" t="e">
        <f t="shared" si="276"/>
        <v>#NUM!</v>
      </c>
      <c r="F723" s="37" t="e">
        <f t="shared" si="277"/>
        <v>#NUM!</v>
      </c>
      <c r="H723" s="33">
        <v>100</v>
      </c>
      <c r="I723" s="34">
        <v>48366</v>
      </c>
      <c r="J723" s="35" t="e">
        <f t="shared" si="278"/>
        <v>#NUM!</v>
      </c>
      <c r="K723" s="36" t="e">
        <f t="shared" si="279"/>
        <v>#NUM!</v>
      </c>
      <c r="L723" s="38" t="e">
        <f t="shared" si="280"/>
        <v>#NUM!</v>
      </c>
      <c r="M723" s="37" t="e">
        <f t="shared" si="281"/>
        <v>#NUM!</v>
      </c>
      <c r="O723" s="33">
        <v>100</v>
      </c>
      <c r="P723" s="34">
        <v>48366</v>
      </c>
      <c r="Q723" s="35" t="e">
        <f t="shared" si="282"/>
        <v>#NUM!</v>
      </c>
      <c r="R723" s="36" t="e">
        <f t="shared" si="270"/>
        <v>#NUM!</v>
      </c>
      <c r="S723" s="38" t="e">
        <f t="shared" si="283"/>
        <v>#NUM!</v>
      </c>
      <c r="T723" s="37" t="e">
        <f t="shared" si="271"/>
        <v>#NUM!</v>
      </c>
      <c r="V723" s="33">
        <v>100</v>
      </c>
      <c r="W723" s="34">
        <v>48366</v>
      </c>
      <c r="X723" s="35" t="e">
        <f t="shared" si="284"/>
        <v>#NUM!</v>
      </c>
      <c r="Y723" s="36" t="e">
        <f t="shared" si="272"/>
        <v>#NUM!</v>
      </c>
      <c r="Z723" s="39" t="e">
        <f t="shared" si="285"/>
        <v>#NUM!</v>
      </c>
      <c r="AA723" s="37" t="e">
        <f t="shared" si="273"/>
        <v>#NUM!</v>
      </c>
    </row>
    <row r="724" spans="1:27" x14ac:dyDescent="0.45">
      <c r="A724" s="47">
        <v>101</v>
      </c>
      <c r="B724" s="34">
        <v>48396</v>
      </c>
      <c r="C724" s="49" t="e">
        <f t="shared" si="274"/>
        <v>#NUM!</v>
      </c>
      <c r="D724" s="36" t="e">
        <f t="shared" si="275"/>
        <v>#NUM!</v>
      </c>
      <c r="E724" s="36" t="e">
        <f t="shared" si="276"/>
        <v>#NUM!</v>
      </c>
      <c r="F724" s="37" t="e">
        <f t="shared" si="277"/>
        <v>#NUM!</v>
      </c>
      <c r="H724" s="33">
        <v>101</v>
      </c>
      <c r="I724" s="34">
        <v>48396</v>
      </c>
      <c r="J724" s="35" t="e">
        <f t="shared" si="278"/>
        <v>#NUM!</v>
      </c>
      <c r="K724" s="36" t="e">
        <f t="shared" si="279"/>
        <v>#NUM!</v>
      </c>
      <c r="L724" s="38" t="e">
        <f t="shared" si="280"/>
        <v>#NUM!</v>
      </c>
      <c r="M724" s="37" t="e">
        <f t="shared" si="281"/>
        <v>#NUM!</v>
      </c>
      <c r="O724" s="33">
        <v>101</v>
      </c>
      <c r="P724" s="34">
        <v>48396</v>
      </c>
      <c r="Q724" s="35" t="e">
        <f t="shared" si="282"/>
        <v>#NUM!</v>
      </c>
      <c r="R724" s="36" t="e">
        <f t="shared" si="270"/>
        <v>#NUM!</v>
      </c>
      <c r="S724" s="38" t="e">
        <f t="shared" si="283"/>
        <v>#NUM!</v>
      </c>
      <c r="T724" s="37" t="e">
        <f t="shared" si="271"/>
        <v>#NUM!</v>
      </c>
      <c r="V724" s="33">
        <v>101</v>
      </c>
      <c r="W724" s="34">
        <v>48396</v>
      </c>
      <c r="X724" s="35" t="e">
        <f t="shared" si="284"/>
        <v>#NUM!</v>
      </c>
      <c r="Y724" s="36" t="e">
        <f t="shared" si="272"/>
        <v>#NUM!</v>
      </c>
      <c r="Z724" s="39" t="e">
        <f t="shared" si="285"/>
        <v>#NUM!</v>
      </c>
      <c r="AA724" s="37" t="e">
        <f t="shared" si="273"/>
        <v>#NUM!</v>
      </c>
    </row>
    <row r="725" spans="1:27" x14ac:dyDescent="0.45">
      <c r="A725" s="47">
        <v>102</v>
      </c>
      <c r="B725" s="34">
        <v>48427</v>
      </c>
      <c r="C725" s="49" t="e">
        <f t="shared" si="274"/>
        <v>#NUM!</v>
      </c>
      <c r="D725" s="36" t="e">
        <f t="shared" si="275"/>
        <v>#NUM!</v>
      </c>
      <c r="E725" s="36" t="e">
        <f t="shared" si="276"/>
        <v>#NUM!</v>
      </c>
      <c r="F725" s="37" t="e">
        <f t="shared" si="277"/>
        <v>#NUM!</v>
      </c>
      <c r="H725" s="33">
        <v>102</v>
      </c>
      <c r="I725" s="34">
        <v>48427</v>
      </c>
      <c r="J725" s="35" t="e">
        <f t="shared" si="278"/>
        <v>#NUM!</v>
      </c>
      <c r="K725" s="36" t="e">
        <f t="shared" si="279"/>
        <v>#NUM!</v>
      </c>
      <c r="L725" s="38" t="e">
        <f t="shared" si="280"/>
        <v>#NUM!</v>
      </c>
      <c r="M725" s="37" t="e">
        <f t="shared" si="281"/>
        <v>#NUM!</v>
      </c>
      <c r="O725" s="33">
        <v>102</v>
      </c>
      <c r="P725" s="34">
        <v>48427</v>
      </c>
      <c r="Q725" s="35" t="e">
        <f t="shared" si="282"/>
        <v>#NUM!</v>
      </c>
      <c r="R725" s="36" t="e">
        <f t="shared" si="270"/>
        <v>#NUM!</v>
      </c>
      <c r="S725" s="38" t="e">
        <f t="shared" si="283"/>
        <v>#NUM!</v>
      </c>
      <c r="T725" s="37" t="e">
        <f t="shared" si="271"/>
        <v>#NUM!</v>
      </c>
      <c r="V725" s="33">
        <v>102</v>
      </c>
      <c r="W725" s="34">
        <v>48427</v>
      </c>
      <c r="X725" s="35" t="e">
        <f t="shared" si="284"/>
        <v>#NUM!</v>
      </c>
      <c r="Y725" s="36" t="e">
        <f t="shared" si="272"/>
        <v>#NUM!</v>
      </c>
      <c r="Z725" s="39" t="e">
        <f t="shared" si="285"/>
        <v>#NUM!</v>
      </c>
      <c r="AA725" s="37" t="e">
        <f t="shared" si="273"/>
        <v>#NUM!</v>
      </c>
    </row>
    <row r="726" spans="1:27" x14ac:dyDescent="0.45">
      <c r="A726" s="47">
        <v>103</v>
      </c>
      <c r="B726" s="34">
        <v>48458</v>
      </c>
      <c r="C726" s="49" t="e">
        <f t="shared" si="274"/>
        <v>#NUM!</v>
      </c>
      <c r="D726" s="36" t="e">
        <f t="shared" si="275"/>
        <v>#NUM!</v>
      </c>
      <c r="E726" s="36" t="e">
        <f t="shared" si="276"/>
        <v>#NUM!</v>
      </c>
      <c r="F726" s="37" t="e">
        <f t="shared" si="277"/>
        <v>#NUM!</v>
      </c>
      <c r="H726" s="33">
        <v>103</v>
      </c>
      <c r="I726" s="34">
        <v>48458</v>
      </c>
      <c r="J726" s="35" t="e">
        <f t="shared" si="278"/>
        <v>#NUM!</v>
      </c>
      <c r="K726" s="36" t="e">
        <f t="shared" si="279"/>
        <v>#NUM!</v>
      </c>
      <c r="L726" s="38" t="e">
        <f t="shared" si="280"/>
        <v>#NUM!</v>
      </c>
      <c r="M726" s="37" t="e">
        <f t="shared" si="281"/>
        <v>#NUM!</v>
      </c>
      <c r="O726" s="33">
        <v>103</v>
      </c>
      <c r="P726" s="34">
        <v>48458</v>
      </c>
      <c r="Q726" s="35" t="e">
        <f t="shared" si="282"/>
        <v>#NUM!</v>
      </c>
      <c r="R726" s="36" t="e">
        <f t="shared" si="270"/>
        <v>#NUM!</v>
      </c>
      <c r="S726" s="38" t="e">
        <f t="shared" si="283"/>
        <v>#NUM!</v>
      </c>
      <c r="T726" s="37" t="e">
        <f t="shared" si="271"/>
        <v>#NUM!</v>
      </c>
      <c r="V726" s="33">
        <v>103</v>
      </c>
      <c r="W726" s="34">
        <v>48458</v>
      </c>
      <c r="X726" s="35" t="e">
        <f t="shared" si="284"/>
        <v>#NUM!</v>
      </c>
      <c r="Y726" s="36" t="e">
        <f t="shared" si="272"/>
        <v>#NUM!</v>
      </c>
      <c r="Z726" s="39" t="e">
        <f t="shared" si="285"/>
        <v>#NUM!</v>
      </c>
      <c r="AA726" s="37" t="e">
        <f t="shared" si="273"/>
        <v>#NUM!</v>
      </c>
    </row>
    <row r="727" spans="1:27" x14ac:dyDescent="0.45">
      <c r="A727" s="47">
        <v>104</v>
      </c>
      <c r="B727" s="34">
        <v>48488</v>
      </c>
      <c r="C727" s="49" t="e">
        <f t="shared" si="274"/>
        <v>#NUM!</v>
      </c>
      <c r="D727" s="36" t="e">
        <f t="shared" si="275"/>
        <v>#NUM!</v>
      </c>
      <c r="E727" s="36" t="e">
        <f t="shared" si="276"/>
        <v>#NUM!</v>
      </c>
      <c r="F727" s="37" t="e">
        <f t="shared" si="277"/>
        <v>#NUM!</v>
      </c>
      <c r="H727" s="33">
        <v>104</v>
      </c>
      <c r="I727" s="34">
        <v>48488</v>
      </c>
      <c r="J727" s="35" t="e">
        <f t="shared" si="278"/>
        <v>#NUM!</v>
      </c>
      <c r="K727" s="36" t="e">
        <f t="shared" si="279"/>
        <v>#NUM!</v>
      </c>
      <c r="L727" s="38" t="e">
        <f t="shared" si="280"/>
        <v>#NUM!</v>
      </c>
      <c r="M727" s="37" t="e">
        <f t="shared" si="281"/>
        <v>#NUM!</v>
      </c>
      <c r="O727" s="33">
        <v>104</v>
      </c>
      <c r="P727" s="34">
        <v>48488</v>
      </c>
      <c r="Q727" s="35" t="e">
        <f t="shared" si="282"/>
        <v>#NUM!</v>
      </c>
      <c r="R727" s="36" t="e">
        <f t="shared" si="270"/>
        <v>#NUM!</v>
      </c>
      <c r="S727" s="38" t="e">
        <f t="shared" si="283"/>
        <v>#NUM!</v>
      </c>
      <c r="T727" s="37" t="e">
        <f t="shared" si="271"/>
        <v>#NUM!</v>
      </c>
      <c r="V727" s="33">
        <v>104</v>
      </c>
      <c r="W727" s="34">
        <v>48488</v>
      </c>
      <c r="X727" s="35" t="e">
        <f t="shared" si="284"/>
        <v>#NUM!</v>
      </c>
      <c r="Y727" s="36" t="e">
        <f t="shared" si="272"/>
        <v>#NUM!</v>
      </c>
      <c r="Z727" s="39" t="e">
        <f t="shared" si="285"/>
        <v>#NUM!</v>
      </c>
      <c r="AA727" s="37" t="e">
        <f t="shared" si="273"/>
        <v>#NUM!</v>
      </c>
    </row>
    <row r="728" spans="1:27" x14ac:dyDescent="0.45">
      <c r="A728" s="47">
        <v>105</v>
      </c>
      <c r="B728" s="34">
        <v>48519</v>
      </c>
      <c r="C728" s="49" t="e">
        <f t="shared" si="274"/>
        <v>#NUM!</v>
      </c>
      <c r="D728" s="36" t="e">
        <f t="shared" si="275"/>
        <v>#NUM!</v>
      </c>
      <c r="E728" s="36" t="e">
        <f t="shared" si="276"/>
        <v>#NUM!</v>
      </c>
      <c r="F728" s="37" t="e">
        <f t="shared" si="277"/>
        <v>#NUM!</v>
      </c>
      <c r="H728" s="33">
        <v>105</v>
      </c>
      <c r="I728" s="34">
        <v>48519</v>
      </c>
      <c r="J728" s="35" t="e">
        <f t="shared" si="278"/>
        <v>#NUM!</v>
      </c>
      <c r="K728" s="36" t="e">
        <f t="shared" si="279"/>
        <v>#NUM!</v>
      </c>
      <c r="L728" s="38" t="e">
        <f t="shared" si="280"/>
        <v>#NUM!</v>
      </c>
      <c r="M728" s="37" t="e">
        <f t="shared" si="281"/>
        <v>#NUM!</v>
      </c>
      <c r="O728" s="33">
        <v>105</v>
      </c>
      <c r="P728" s="34">
        <v>48519</v>
      </c>
      <c r="Q728" s="35" t="e">
        <f t="shared" si="282"/>
        <v>#NUM!</v>
      </c>
      <c r="R728" s="36" t="e">
        <f t="shared" si="270"/>
        <v>#NUM!</v>
      </c>
      <c r="S728" s="38" t="e">
        <f t="shared" si="283"/>
        <v>#NUM!</v>
      </c>
      <c r="T728" s="37" t="e">
        <f t="shared" si="271"/>
        <v>#NUM!</v>
      </c>
      <c r="V728" s="33">
        <v>105</v>
      </c>
      <c r="W728" s="34">
        <v>48519</v>
      </c>
      <c r="X728" s="35" t="e">
        <f t="shared" si="284"/>
        <v>#NUM!</v>
      </c>
      <c r="Y728" s="36" t="e">
        <f t="shared" si="272"/>
        <v>#NUM!</v>
      </c>
      <c r="Z728" s="39" t="e">
        <f t="shared" si="285"/>
        <v>#NUM!</v>
      </c>
      <c r="AA728" s="37" t="e">
        <f t="shared" si="273"/>
        <v>#NUM!</v>
      </c>
    </row>
    <row r="729" spans="1:27" x14ac:dyDescent="0.45">
      <c r="A729" s="47">
        <v>106</v>
      </c>
      <c r="B729" s="34">
        <v>48549</v>
      </c>
      <c r="C729" s="49" t="e">
        <f t="shared" si="274"/>
        <v>#NUM!</v>
      </c>
      <c r="D729" s="36" t="e">
        <f t="shared" si="275"/>
        <v>#NUM!</v>
      </c>
      <c r="E729" s="36" t="e">
        <f t="shared" si="276"/>
        <v>#NUM!</v>
      </c>
      <c r="F729" s="37" t="e">
        <f t="shared" si="277"/>
        <v>#NUM!</v>
      </c>
      <c r="H729" s="33">
        <v>106</v>
      </c>
      <c r="I729" s="34">
        <v>48549</v>
      </c>
      <c r="J729" s="35" t="e">
        <f t="shared" si="278"/>
        <v>#NUM!</v>
      </c>
      <c r="K729" s="36" t="e">
        <f t="shared" si="279"/>
        <v>#NUM!</v>
      </c>
      <c r="L729" s="38" t="e">
        <f t="shared" si="280"/>
        <v>#NUM!</v>
      </c>
      <c r="M729" s="37" t="e">
        <f t="shared" si="281"/>
        <v>#NUM!</v>
      </c>
      <c r="O729" s="33">
        <v>106</v>
      </c>
      <c r="P729" s="34">
        <v>48549</v>
      </c>
      <c r="Q729" s="35" t="e">
        <f t="shared" si="282"/>
        <v>#NUM!</v>
      </c>
      <c r="R729" s="36" t="e">
        <f t="shared" si="270"/>
        <v>#NUM!</v>
      </c>
      <c r="S729" s="38" t="e">
        <f t="shared" si="283"/>
        <v>#NUM!</v>
      </c>
      <c r="T729" s="37" t="e">
        <f t="shared" si="271"/>
        <v>#NUM!</v>
      </c>
      <c r="V729" s="33">
        <v>106</v>
      </c>
      <c r="W729" s="34">
        <v>48549</v>
      </c>
      <c r="X729" s="35" t="e">
        <f t="shared" si="284"/>
        <v>#NUM!</v>
      </c>
      <c r="Y729" s="36" t="e">
        <f t="shared" si="272"/>
        <v>#NUM!</v>
      </c>
      <c r="Z729" s="39" t="e">
        <f t="shared" si="285"/>
        <v>#NUM!</v>
      </c>
      <c r="AA729" s="37" t="e">
        <f t="shared" si="273"/>
        <v>#NUM!</v>
      </c>
    </row>
    <row r="730" spans="1:27" x14ac:dyDescent="0.45">
      <c r="A730" s="47">
        <v>107</v>
      </c>
      <c r="B730" s="34">
        <v>48580</v>
      </c>
      <c r="C730" s="49" t="e">
        <f t="shared" si="274"/>
        <v>#NUM!</v>
      </c>
      <c r="D730" s="36" t="e">
        <f t="shared" si="275"/>
        <v>#NUM!</v>
      </c>
      <c r="E730" s="36" t="e">
        <f t="shared" si="276"/>
        <v>#NUM!</v>
      </c>
      <c r="F730" s="37" t="e">
        <f t="shared" si="277"/>
        <v>#NUM!</v>
      </c>
      <c r="H730" s="33">
        <v>107</v>
      </c>
      <c r="I730" s="34">
        <v>48580</v>
      </c>
      <c r="J730" s="35" t="e">
        <f t="shared" si="278"/>
        <v>#NUM!</v>
      </c>
      <c r="K730" s="36" t="e">
        <f t="shared" si="279"/>
        <v>#NUM!</v>
      </c>
      <c r="L730" s="38" t="e">
        <f t="shared" si="280"/>
        <v>#NUM!</v>
      </c>
      <c r="M730" s="37" t="e">
        <f t="shared" si="281"/>
        <v>#NUM!</v>
      </c>
      <c r="O730" s="33">
        <v>107</v>
      </c>
      <c r="P730" s="34">
        <v>48580</v>
      </c>
      <c r="Q730" s="35" t="e">
        <f t="shared" si="282"/>
        <v>#NUM!</v>
      </c>
      <c r="R730" s="36" t="e">
        <f t="shared" si="270"/>
        <v>#NUM!</v>
      </c>
      <c r="S730" s="38" t="e">
        <f t="shared" si="283"/>
        <v>#NUM!</v>
      </c>
      <c r="T730" s="37" t="e">
        <f t="shared" si="271"/>
        <v>#NUM!</v>
      </c>
      <c r="V730" s="33">
        <v>107</v>
      </c>
      <c r="W730" s="34">
        <v>48580</v>
      </c>
      <c r="X730" s="35" t="e">
        <f t="shared" si="284"/>
        <v>#NUM!</v>
      </c>
      <c r="Y730" s="36" t="e">
        <f t="shared" si="272"/>
        <v>#NUM!</v>
      </c>
      <c r="Z730" s="39" t="e">
        <f t="shared" si="285"/>
        <v>#NUM!</v>
      </c>
      <c r="AA730" s="37" t="e">
        <f t="shared" si="273"/>
        <v>#NUM!</v>
      </c>
    </row>
    <row r="731" spans="1:27" ht="14.65" thickBot="1" x14ac:dyDescent="0.5">
      <c r="A731" s="750">
        <v>108</v>
      </c>
      <c r="B731" s="267">
        <v>48611</v>
      </c>
      <c r="C731" s="50" t="e">
        <f t="shared" si="274"/>
        <v>#NUM!</v>
      </c>
      <c r="D731" s="43" t="e">
        <f t="shared" si="275"/>
        <v>#NUM!</v>
      </c>
      <c r="E731" s="43" t="e">
        <f t="shared" si="276"/>
        <v>#NUM!</v>
      </c>
      <c r="F731" s="44" t="e">
        <f t="shared" si="277"/>
        <v>#NUM!</v>
      </c>
      <c r="H731" s="40">
        <v>108</v>
      </c>
      <c r="I731" s="41">
        <v>48611</v>
      </c>
      <c r="J731" s="42" t="e">
        <f t="shared" si="278"/>
        <v>#NUM!</v>
      </c>
      <c r="K731" s="43" t="e">
        <f t="shared" si="279"/>
        <v>#NUM!</v>
      </c>
      <c r="L731" s="45" t="e">
        <f t="shared" si="280"/>
        <v>#NUM!</v>
      </c>
      <c r="M731" s="44" t="e">
        <f t="shared" si="281"/>
        <v>#NUM!</v>
      </c>
      <c r="O731" s="40">
        <v>108</v>
      </c>
      <c r="P731" s="41">
        <v>48611</v>
      </c>
      <c r="Q731" s="42" t="e">
        <f t="shared" si="282"/>
        <v>#NUM!</v>
      </c>
      <c r="R731" s="43" t="e">
        <f t="shared" si="270"/>
        <v>#NUM!</v>
      </c>
      <c r="S731" s="45" t="e">
        <f t="shared" si="283"/>
        <v>#NUM!</v>
      </c>
      <c r="T731" s="44" t="e">
        <f t="shared" si="271"/>
        <v>#NUM!</v>
      </c>
      <c r="V731" s="40">
        <v>108</v>
      </c>
      <c r="W731" s="41">
        <v>48611</v>
      </c>
      <c r="X731" s="42" t="e">
        <f t="shared" si="284"/>
        <v>#NUM!</v>
      </c>
      <c r="Y731" s="43" t="e">
        <f t="shared" si="272"/>
        <v>#NUM!</v>
      </c>
      <c r="Z731" s="46" t="e">
        <f t="shared" si="285"/>
        <v>#NUM!</v>
      </c>
      <c r="AA731" s="44" t="e">
        <f t="shared" si="273"/>
        <v>#NUM!</v>
      </c>
    </row>
    <row r="732" spans="1:27" x14ac:dyDescent="0.45">
      <c r="A732" s="47">
        <v>109</v>
      </c>
      <c r="B732" s="34">
        <v>48639</v>
      </c>
      <c r="C732" s="53" t="e">
        <f t="shared" si="274"/>
        <v>#NUM!</v>
      </c>
      <c r="D732" s="29" t="e">
        <f t="shared" si="275"/>
        <v>#NUM!</v>
      </c>
      <c r="E732" s="29" t="e">
        <f t="shared" si="276"/>
        <v>#NUM!</v>
      </c>
      <c r="F732" s="30" t="e">
        <f t="shared" si="277"/>
        <v>#NUM!</v>
      </c>
      <c r="H732" s="26">
        <v>109</v>
      </c>
      <c r="I732" s="27">
        <v>48639</v>
      </c>
      <c r="J732" s="28" t="e">
        <f t="shared" si="278"/>
        <v>#NUM!</v>
      </c>
      <c r="K732" s="29" t="e">
        <f t="shared" si="279"/>
        <v>#NUM!</v>
      </c>
      <c r="L732" s="31" t="e">
        <f t="shared" si="280"/>
        <v>#NUM!</v>
      </c>
      <c r="M732" s="30" t="e">
        <f t="shared" si="281"/>
        <v>#NUM!</v>
      </c>
      <c r="O732" s="26">
        <v>109</v>
      </c>
      <c r="P732" s="27">
        <v>48639</v>
      </c>
      <c r="Q732" s="28" t="e">
        <f t="shared" si="282"/>
        <v>#NUM!</v>
      </c>
      <c r="R732" s="29" t="e">
        <f t="shared" si="270"/>
        <v>#NUM!</v>
      </c>
      <c r="S732" s="31" t="e">
        <f t="shared" si="283"/>
        <v>#NUM!</v>
      </c>
      <c r="T732" s="30" t="e">
        <f t="shared" si="271"/>
        <v>#NUM!</v>
      </c>
      <c r="V732" s="26">
        <v>109</v>
      </c>
      <c r="W732" s="27">
        <v>48639</v>
      </c>
      <c r="X732" s="28" t="e">
        <f t="shared" si="284"/>
        <v>#NUM!</v>
      </c>
      <c r="Y732" s="29" t="e">
        <f t="shared" si="272"/>
        <v>#NUM!</v>
      </c>
      <c r="Z732" s="32" t="e">
        <f t="shared" si="285"/>
        <v>#NUM!</v>
      </c>
      <c r="AA732" s="30" t="e">
        <f t="shared" si="273"/>
        <v>#NUM!</v>
      </c>
    </row>
    <row r="733" spans="1:27" x14ac:dyDescent="0.45">
      <c r="A733" s="47">
        <v>110</v>
      </c>
      <c r="B733" s="34">
        <v>48670</v>
      </c>
      <c r="C733" s="49" t="e">
        <f t="shared" si="274"/>
        <v>#NUM!</v>
      </c>
      <c r="D733" s="36" t="e">
        <f t="shared" si="275"/>
        <v>#NUM!</v>
      </c>
      <c r="E733" s="36" t="e">
        <f t="shared" si="276"/>
        <v>#NUM!</v>
      </c>
      <c r="F733" s="37" t="e">
        <f t="shared" si="277"/>
        <v>#NUM!</v>
      </c>
      <c r="H733" s="33">
        <v>110</v>
      </c>
      <c r="I733" s="34">
        <v>48670</v>
      </c>
      <c r="J733" s="35" t="e">
        <f t="shared" si="278"/>
        <v>#NUM!</v>
      </c>
      <c r="K733" s="36" t="e">
        <f t="shared" si="279"/>
        <v>#NUM!</v>
      </c>
      <c r="L733" s="38" t="e">
        <f t="shared" si="280"/>
        <v>#NUM!</v>
      </c>
      <c r="M733" s="37" t="e">
        <f t="shared" si="281"/>
        <v>#NUM!</v>
      </c>
      <c r="O733" s="33">
        <v>110</v>
      </c>
      <c r="P733" s="34">
        <v>48670</v>
      </c>
      <c r="Q733" s="35" t="e">
        <f t="shared" si="282"/>
        <v>#NUM!</v>
      </c>
      <c r="R733" s="36" t="e">
        <f t="shared" si="270"/>
        <v>#NUM!</v>
      </c>
      <c r="S733" s="38" t="e">
        <f t="shared" si="283"/>
        <v>#NUM!</v>
      </c>
      <c r="T733" s="37" t="e">
        <f t="shared" si="271"/>
        <v>#NUM!</v>
      </c>
      <c r="V733" s="33">
        <v>110</v>
      </c>
      <c r="W733" s="34">
        <v>48670</v>
      </c>
      <c r="X733" s="35" t="e">
        <f t="shared" si="284"/>
        <v>#NUM!</v>
      </c>
      <c r="Y733" s="36" t="e">
        <f t="shared" si="272"/>
        <v>#NUM!</v>
      </c>
      <c r="Z733" s="39" t="e">
        <f t="shared" si="285"/>
        <v>#NUM!</v>
      </c>
      <c r="AA733" s="37" t="e">
        <f t="shared" si="273"/>
        <v>#NUM!</v>
      </c>
    </row>
    <row r="734" spans="1:27" x14ac:dyDescent="0.45">
      <c r="A734" s="47">
        <v>111</v>
      </c>
      <c r="B734" s="34">
        <v>48700</v>
      </c>
      <c r="C734" s="49" t="e">
        <f t="shared" si="274"/>
        <v>#NUM!</v>
      </c>
      <c r="D734" s="36" t="e">
        <f t="shared" si="275"/>
        <v>#NUM!</v>
      </c>
      <c r="E734" s="36" t="e">
        <f t="shared" si="276"/>
        <v>#NUM!</v>
      </c>
      <c r="F734" s="37" t="e">
        <f t="shared" si="277"/>
        <v>#NUM!</v>
      </c>
      <c r="H734" s="33">
        <v>111</v>
      </c>
      <c r="I734" s="34">
        <v>48700</v>
      </c>
      <c r="J734" s="35" t="e">
        <f t="shared" si="278"/>
        <v>#NUM!</v>
      </c>
      <c r="K734" s="36" t="e">
        <f t="shared" si="279"/>
        <v>#NUM!</v>
      </c>
      <c r="L734" s="38" t="e">
        <f t="shared" si="280"/>
        <v>#NUM!</v>
      </c>
      <c r="M734" s="37" t="e">
        <f t="shared" si="281"/>
        <v>#NUM!</v>
      </c>
      <c r="O734" s="33">
        <v>111</v>
      </c>
      <c r="P734" s="34">
        <v>48700</v>
      </c>
      <c r="Q734" s="35" t="e">
        <f t="shared" si="282"/>
        <v>#NUM!</v>
      </c>
      <c r="R734" s="36" t="e">
        <f t="shared" si="270"/>
        <v>#NUM!</v>
      </c>
      <c r="S734" s="38" t="e">
        <f t="shared" si="283"/>
        <v>#NUM!</v>
      </c>
      <c r="T734" s="37" t="e">
        <f t="shared" si="271"/>
        <v>#NUM!</v>
      </c>
      <c r="V734" s="33">
        <v>111</v>
      </c>
      <c r="W734" s="34">
        <v>48700</v>
      </c>
      <c r="X734" s="35" t="e">
        <f t="shared" si="284"/>
        <v>#NUM!</v>
      </c>
      <c r="Y734" s="36" t="e">
        <f t="shared" si="272"/>
        <v>#NUM!</v>
      </c>
      <c r="Z734" s="39" t="e">
        <f t="shared" si="285"/>
        <v>#NUM!</v>
      </c>
      <c r="AA734" s="37" t="e">
        <f t="shared" si="273"/>
        <v>#NUM!</v>
      </c>
    </row>
    <row r="735" spans="1:27" x14ac:dyDescent="0.45">
      <c r="A735" s="47">
        <v>112</v>
      </c>
      <c r="B735" s="34">
        <v>48731</v>
      </c>
      <c r="C735" s="49" t="e">
        <f t="shared" si="274"/>
        <v>#NUM!</v>
      </c>
      <c r="D735" s="36" t="e">
        <f t="shared" si="275"/>
        <v>#NUM!</v>
      </c>
      <c r="E735" s="36" t="e">
        <f t="shared" si="276"/>
        <v>#NUM!</v>
      </c>
      <c r="F735" s="37" t="e">
        <f t="shared" si="277"/>
        <v>#NUM!</v>
      </c>
      <c r="H735" s="33">
        <v>112</v>
      </c>
      <c r="I735" s="34">
        <v>48731</v>
      </c>
      <c r="J735" s="35" t="e">
        <f t="shared" si="278"/>
        <v>#NUM!</v>
      </c>
      <c r="K735" s="36" t="e">
        <f t="shared" si="279"/>
        <v>#NUM!</v>
      </c>
      <c r="L735" s="38" t="e">
        <f t="shared" si="280"/>
        <v>#NUM!</v>
      </c>
      <c r="M735" s="37" t="e">
        <f t="shared" si="281"/>
        <v>#NUM!</v>
      </c>
      <c r="O735" s="33">
        <v>112</v>
      </c>
      <c r="P735" s="34">
        <v>48731</v>
      </c>
      <c r="Q735" s="35" t="e">
        <f t="shared" si="282"/>
        <v>#NUM!</v>
      </c>
      <c r="R735" s="36" t="e">
        <f t="shared" si="270"/>
        <v>#NUM!</v>
      </c>
      <c r="S735" s="38" t="e">
        <f t="shared" si="283"/>
        <v>#NUM!</v>
      </c>
      <c r="T735" s="37" t="e">
        <f t="shared" si="271"/>
        <v>#NUM!</v>
      </c>
      <c r="V735" s="33">
        <v>112</v>
      </c>
      <c r="W735" s="34">
        <v>48731</v>
      </c>
      <c r="X735" s="35" t="e">
        <f t="shared" si="284"/>
        <v>#NUM!</v>
      </c>
      <c r="Y735" s="36" t="e">
        <f t="shared" si="272"/>
        <v>#NUM!</v>
      </c>
      <c r="Z735" s="39" t="e">
        <f t="shared" si="285"/>
        <v>#NUM!</v>
      </c>
      <c r="AA735" s="37" t="e">
        <f t="shared" si="273"/>
        <v>#NUM!</v>
      </c>
    </row>
    <row r="736" spans="1:27" x14ac:dyDescent="0.45">
      <c r="A736" s="47">
        <v>113</v>
      </c>
      <c r="B736" s="34">
        <v>48761</v>
      </c>
      <c r="C736" s="49" t="e">
        <f t="shared" si="274"/>
        <v>#NUM!</v>
      </c>
      <c r="D736" s="36" t="e">
        <f t="shared" si="275"/>
        <v>#NUM!</v>
      </c>
      <c r="E736" s="36" t="e">
        <f t="shared" si="276"/>
        <v>#NUM!</v>
      </c>
      <c r="F736" s="37" t="e">
        <f t="shared" si="277"/>
        <v>#NUM!</v>
      </c>
      <c r="H736" s="33">
        <v>113</v>
      </c>
      <c r="I736" s="34">
        <v>48761</v>
      </c>
      <c r="J736" s="35" t="e">
        <f t="shared" si="278"/>
        <v>#NUM!</v>
      </c>
      <c r="K736" s="36" t="e">
        <f t="shared" si="279"/>
        <v>#NUM!</v>
      </c>
      <c r="L736" s="38" t="e">
        <f t="shared" si="280"/>
        <v>#NUM!</v>
      </c>
      <c r="M736" s="37" t="e">
        <f t="shared" si="281"/>
        <v>#NUM!</v>
      </c>
      <c r="O736" s="33">
        <v>113</v>
      </c>
      <c r="P736" s="34">
        <v>48761</v>
      </c>
      <c r="Q736" s="35" t="e">
        <f t="shared" si="282"/>
        <v>#NUM!</v>
      </c>
      <c r="R736" s="36" t="e">
        <f t="shared" si="270"/>
        <v>#NUM!</v>
      </c>
      <c r="S736" s="38" t="e">
        <f t="shared" si="283"/>
        <v>#NUM!</v>
      </c>
      <c r="T736" s="37" t="e">
        <f t="shared" si="271"/>
        <v>#NUM!</v>
      </c>
      <c r="V736" s="33">
        <v>113</v>
      </c>
      <c r="W736" s="34">
        <v>48761</v>
      </c>
      <c r="X736" s="35" t="e">
        <f t="shared" si="284"/>
        <v>#NUM!</v>
      </c>
      <c r="Y736" s="36" t="e">
        <f t="shared" si="272"/>
        <v>#NUM!</v>
      </c>
      <c r="Z736" s="39" t="e">
        <f t="shared" si="285"/>
        <v>#NUM!</v>
      </c>
      <c r="AA736" s="37" t="e">
        <f t="shared" si="273"/>
        <v>#NUM!</v>
      </c>
    </row>
    <row r="737" spans="1:27" x14ac:dyDescent="0.45">
      <c r="A737" s="47">
        <v>114</v>
      </c>
      <c r="B737" s="34">
        <v>48792</v>
      </c>
      <c r="C737" s="49" t="e">
        <f t="shared" si="274"/>
        <v>#NUM!</v>
      </c>
      <c r="D737" s="36" t="e">
        <f t="shared" si="275"/>
        <v>#NUM!</v>
      </c>
      <c r="E737" s="36" t="e">
        <f t="shared" si="276"/>
        <v>#NUM!</v>
      </c>
      <c r="F737" s="37" t="e">
        <f t="shared" si="277"/>
        <v>#NUM!</v>
      </c>
      <c r="H737" s="33">
        <v>114</v>
      </c>
      <c r="I737" s="34">
        <v>48792</v>
      </c>
      <c r="J737" s="35" t="e">
        <f t="shared" si="278"/>
        <v>#NUM!</v>
      </c>
      <c r="K737" s="36" t="e">
        <f t="shared" si="279"/>
        <v>#NUM!</v>
      </c>
      <c r="L737" s="38" t="e">
        <f t="shared" si="280"/>
        <v>#NUM!</v>
      </c>
      <c r="M737" s="37" t="e">
        <f t="shared" si="281"/>
        <v>#NUM!</v>
      </c>
      <c r="O737" s="33">
        <v>114</v>
      </c>
      <c r="P737" s="34">
        <v>48792</v>
      </c>
      <c r="Q737" s="35" t="e">
        <f t="shared" si="282"/>
        <v>#NUM!</v>
      </c>
      <c r="R737" s="36" t="e">
        <f t="shared" si="270"/>
        <v>#NUM!</v>
      </c>
      <c r="S737" s="38" t="e">
        <f t="shared" si="283"/>
        <v>#NUM!</v>
      </c>
      <c r="T737" s="37" t="e">
        <f t="shared" si="271"/>
        <v>#NUM!</v>
      </c>
      <c r="V737" s="33">
        <v>114</v>
      </c>
      <c r="W737" s="34">
        <v>48792</v>
      </c>
      <c r="X737" s="35" t="e">
        <f t="shared" si="284"/>
        <v>#NUM!</v>
      </c>
      <c r="Y737" s="36" t="e">
        <f t="shared" si="272"/>
        <v>#NUM!</v>
      </c>
      <c r="Z737" s="39" t="e">
        <f t="shared" si="285"/>
        <v>#NUM!</v>
      </c>
      <c r="AA737" s="37" t="e">
        <f t="shared" si="273"/>
        <v>#NUM!</v>
      </c>
    </row>
    <row r="738" spans="1:27" x14ac:dyDescent="0.45">
      <c r="A738" s="47">
        <v>115</v>
      </c>
      <c r="B738" s="34">
        <v>48823</v>
      </c>
      <c r="C738" s="49" t="e">
        <f t="shared" si="274"/>
        <v>#NUM!</v>
      </c>
      <c r="D738" s="36" t="e">
        <f t="shared" si="275"/>
        <v>#NUM!</v>
      </c>
      <c r="E738" s="36" t="e">
        <f t="shared" si="276"/>
        <v>#NUM!</v>
      </c>
      <c r="F738" s="37" t="e">
        <f t="shared" si="277"/>
        <v>#NUM!</v>
      </c>
      <c r="H738" s="33">
        <v>115</v>
      </c>
      <c r="I738" s="34">
        <v>48823</v>
      </c>
      <c r="J738" s="35" t="e">
        <f t="shared" si="278"/>
        <v>#NUM!</v>
      </c>
      <c r="K738" s="36" t="e">
        <f t="shared" si="279"/>
        <v>#NUM!</v>
      </c>
      <c r="L738" s="38" t="e">
        <f t="shared" si="280"/>
        <v>#NUM!</v>
      </c>
      <c r="M738" s="37" t="e">
        <f t="shared" si="281"/>
        <v>#NUM!</v>
      </c>
      <c r="O738" s="33">
        <v>115</v>
      </c>
      <c r="P738" s="34">
        <v>48823</v>
      </c>
      <c r="Q738" s="35" t="e">
        <f t="shared" si="282"/>
        <v>#NUM!</v>
      </c>
      <c r="R738" s="36" t="e">
        <f t="shared" si="270"/>
        <v>#NUM!</v>
      </c>
      <c r="S738" s="38" t="e">
        <f t="shared" si="283"/>
        <v>#NUM!</v>
      </c>
      <c r="T738" s="37" t="e">
        <f t="shared" si="271"/>
        <v>#NUM!</v>
      </c>
      <c r="V738" s="33">
        <v>115</v>
      </c>
      <c r="W738" s="34">
        <v>48823</v>
      </c>
      <c r="X738" s="35" t="e">
        <f t="shared" si="284"/>
        <v>#NUM!</v>
      </c>
      <c r="Y738" s="36" t="e">
        <f t="shared" si="272"/>
        <v>#NUM!</v>
      </c>
      <c r="Z738" s="39" t="e">
        <f t="shared" si="285"/>
        <v>#NUM!</v>
      </c>
      <c r="AA738" s="37" t="e">
        <f t="shared" si="273"/>
        <v>#NUM!</v>
      </c>
    </row>
    <row r="739" spans="1:27" x14ac:dyDescent="0.45">
      <c r="A739" s="47">
        <v>116</v>
      </c>
      <c r="B739" s="34">
        <v>48853</v>
      </c>
      <c r="C739" s="49" t="e">
        <f t="shared" si="274"/>
        <v>#NUM!</v>
      </c>
      <c r="D739" s="36" t="e">
        <f t="shared" si="275"/>
        <v>#NUM!</v>
      </c>
      <c r="E739" s="36" t="e">
        <f t="shared" si="276"/>
        <v>#NUM!</v>
      </c>
      <c r="F739" s="37" t="e">
        <f t="shared" si="277"/>
        <v>#NUM!</v>
      </c>
      <c r="H739" s="33">
        <v>116</v>
      </c>
      <c r="I739" s="34">
        <v>48853</v>
      </c>
      <c r="J739" s="35" t="e">
        <f t="shared" si="278"/>
        <v>#NUM!</v>
      </c>
      <c r="K739" s="36" t="e">
        <f t="shared" si="279"/>
        <v>#NUM!</v>
      </c>
      <c r="L739" s="38" t="e">
        <f t="shared" si="280"/>
        <v>#NUM!</v>
      </c>
      <c r="M739" s="37" t="e">
        <f t="shared" si="281"/>
        <v>#NUM!</v>
      </c>
      <c r="O739" s="33">
        <v>116</v>
      </c>
      <c r="P739" s="34">
        <v>48853</v>
      </c>
      <c r="Q739" s="35" t="e">
        <f t="shared" si="282"/>
        <v>#NUM!</v>
      </c>
      <c r="R739" s="36" t="e">
        <f t="shared" si="270"/>
        <v>#NUM!</v>
      </c>
      <c r="S739" s="38" t="e">
        <f t="shared" si="283"/>
        <v>#NUM!</v>
      </c>
      <c r="T739" s="37" t="e">
        <f t="shared" si="271"/>
        <v>#NUM!</v>
      </c>
      <c r="V739" s="33">
        <v>116</v>
      </c>
      <c r="W739" s="34">
        <v>48853</v>
      </c>
      <c r="X739" s="35" t="e">
        <f t="shared" si="284"/>
        <v>#NUM!</v>
      </c>
      <c r="Y739" s="36" t="e">
        <f t="shared" si="272"/>
        <v>#NUM!</v>
      </c>
      <c r="Z739" s="39" t="e">
        <f t="shared" si="285"/>
        <v>#NUM!</v>
      </c>
      <c r="AA739" s="37" t="e">
        <f t="shared" si="273"/>
        <v>#NUM!</v>
      </c>
    </row>
    <row r="740" spans="1:27" x14ac:dyDescent="0.45">
      <c r="A740" s="47">
        <v>117</v>
      </c>
      <c r="B740" s="34">
        <v>48884</v>
      </c>
      <c r="C740" s="49" t="e">
        <f t="shared" si="274"/>
        <v>#NUM!</v>
      </c>
      <c r="D740" s="36" t="e">
        <f t="shared" si="275"/>
        <v>#NUM!</v>
      </c>
      <c r="E740" s="36" t="e">
        <f t="shared" si="276"/>
        <v>#NUM!</v>
      </c>
      <c r="F740" s="37" t="e">
        <f t="shared" si="277"/>
        <v>#NUM!</v>
      </c>
      <c r="H740" s="33">
        <v>117</v>
      </c>
      <c r="I740" s="34">
        <v>48884</v>
      </c>
      <c r="J740" s="35" t="e">
        <f t="shared" si="278"/>
        <v>#NUM!</v>
      </c>
      <c r="K740" s="36" t="e">
        <f t="shared" si="279"/>
        <v>#NUM!</v>
      </c>
      <c r="L740" s="38" t="e">
        <f t="shared" si="280"/>
        <v>#NUM!</v>
      </c>
      <c r="M740" s="37" t="e">
        <f t="shared" si="281"/>
        <v>#NUM!</v>
      </c>
      <c r="O740" s="33">
        <v>117</v>
      </c>
      <c r="P740" s="34">
        <v>48884</v>
      </c>
      <c r="Q740" s="35" t="e">
        <f t="shared" si="282"/>
        <v>#NUM!</v>
      </c>
      <c r="R740" s="36" t="e">
        <f t="shared" si="270"/>
        <v>#NUM!</v>
      </c>
      <c r="S740" s="38" t="e">
        <f t="shared" si="283"/>
        <v>#NUM!</v>
      </c>
      <c r="T740" s="37" t="e">
        <f t="shared" si="271"/>
        <v>#NUM!</v>
      </c>
      <c r="V740" s="33">
        <v>117</v>
      </c>
      <c r="W740" s="34">
        <v>48884</v>
      </c>
      <c r="X740" s="35" t="e">
        <f t="shared" si="284"/>
        <v>#NUM!</v>
      </c>
      <c r="Y740" s="36" t="e">
        <f t="shared" si="272"/>
        <v>#NUM!</v>
      </c>
      <c r="Z740" s="39" t="e">
        <f t="shared" si="285"/>
        <v>#NUM!</v>
      </c>
      <c r="AA740" s="37" t="e">
        <f t="shared" si="273"/>
        <v>#NUM!</v>
      </c>
    </row>
    <row r="741" spans="1:27" x14ac:dyDescent="0.45">
      <c r="A741" s="47">
        <v>118</v>
      </c>
      <c r="B741" s="34">
        <v>48914</v>
      </c>
      <c r="C741" s="49" t="e">
        <f t="shared" si="274"/>
        <v>#NUM!</v>
      </c>
      <c r="D741" s="36" t="e">
        <f t="shared" si="275"/>
        <v>#NUM!</v>
      </c>
      <c r="E741" s="36" t="e">
        <f t="shared" si="276"/>
        <v>#NUM!</v>
      </c>
      <c r="F741" s="37" t="e">
        <f t="shared" si="277"/>
        <v>#NUM!</v>
      </c>
      <c r="H741" s="33">
        <v>118</v>
      </c>
      <c r="I741" s="34">
        <v>48914</v>
      </c>
      <c r="J741" s="35" t="e">
        <f t="shared" si="278"/>
        <v>#NUM!</v>
      </c>
      <c r="K741" s="36" t="e">
        <f t="shared" si="279"/>
        <v>#NUM!</v>
      </c>
      <c r="L741" s="38" t="e">
        <f t="shared" si="280"/>
        <v>#NUM!</v>
      </c>
      <c r="M741" s="37" t="e">
        <f t="shared" si="281"/>
        <v>#NUM!</v>
      </c>
      <c r="O741" s="33">
        <v>118</v>
      </c>
      <c r="P741" s="34">
        <v>48914</v>
      </c>
      <c r="Q741" s="35" t="e">
        <f t="shared" si="282"/>
        <v>#NUM!</v>
      </c>
      <c r="R741" s="36" t="e">
        <f t="shared" si="270"/>
        <v>#NUM!</v>
      </c>
      <c r="S741" s="38" t="e">
        <f t="shared" si="283"/>
        <v>#NUM!</v>
      </c>
      <c r="T741" s="37" t="e">
        <f t="shared" si="271"/>
        <v>#NUM!</v>
      </c>
      <c r="V741" s="33">
        <v>118</v>
      </c>
      <c r="W741" s="34">
        <v>48914</v>
      </c>
      <c r="X741" s="35" t="e">
        <f t="shared" si="284"/>
        <v>#NUM!</v>
      </c>
      <c r="Y741" s="36" t="e">
        <f t="shared" si="272"/>
        <v>#NUM!</v>
      </c>
      <c r="Z741" s="39" t="e">
        <f t="shared" si="285"/>
        <v>#NUM!</v>
      </c>
      <c r="AA741" s="37" t="e">
        <f t="shared" si="273"/>
        <v>#NUM!</v>
      </c>
    </row>
    <row r="742" spans="1:27" x14ac:dyDescent="0.45">
      <c r="A742" s="47">
        <v>119</v>
      </c>
      <c r="B742" s="34">
        <v>48945</v>
      </c>
      <c r="C742" s="49" t="e">
        <f t="shared" si="274"/>
        <v>#NUM!</v>
      </c>
      <c r="D742" s="36" t="e">
        <f t="shared" si="275"/>
        <v>#NUM!</v>
      </c>
      <c r="E742" s="36" t="e">
        <f t="shared" si="276"/>
        <v>#NUM!</v>
      </c>
      <c r="F742" s="37" t="e">
        <f t="shared" si="277"/>
        <v>#NUM!</v>
      </c>
      <c r="H742" s="33">
        <v>119</v>
      </c>
      <c r="I742" s="34">
        <v>48945</v>
      </c>
      <c r="J742" s="35" t="e">
        <f t="shared" si="278"/>
        <v>#NUM!</v>
      </c>
      <c r="K742" s="36" t="e">
        <f t="shared" si="279"/>
        <v>#NUM!</v>
      </c>
      <c r="L742" s="38" t="e">
        <f t="shared" si="280"/>
        <v>#NUM!</v>
      </c>
      <c r="M742" s="37" t="e">
        <f t="shared" si="281"/>
        <v>#NUM!</v>
      </c>
      <c r="O742" s="33">
        <v>119</v>
      </c>
      <c r="P742" s="34">
        <v>48945</v>
      </c>
      <c r="Q742" s="35" t="e">
        <f t="shared" si="282"/>
        <v>#NUM!</v>
      </c>
      <c r="R742" s="36" t="e">
        <f t="shared" si="270"/>
        <v>#NUM!</v>
      </c>
      <c r="S742" s="38" t="e">
        <f t="shared" si="283"/>
        <v>#NUM!</v>
      </c>
      <c r="T742" s="37" t="e">
        <f t="shared" si="271"/>
        <v>#NUM!</v>
      </c>
      <c r="V742" s="33">
        <v>119</v>
      </c>
      <c r="W742" s="34">
        <v>48945</v>
      </c>
      <c r="X742" s="35" t="e">
        <f t="shared" si="284"/>
        <v>#NUM!</v>
      </c>
      <c r="Y742" s="36" t="e">
        <f t="shared" si="272"/>
        <v>#NUM!</v>
      </c>
      <c r="Z742" s="39" t="e">
        <f t="shared" si="285"/>
        <v>#NUM!</v>
      </c>
      <c r="AA742" s="37" t="e">
        <f t="shared" si="273"/>
        <v>#NUM!</v>
      </c>
    </row>
    <row r="743" spans="1:27" ht="14.65" thickBot="1" x14ac:dyDescent="0.5">
      <c r="A743" s="47">
        <v>120</v>
      </c>
      <c r="B743" s="34">
        <v>48976</v>
      </c>
      <c r="C743" s="50" t="e">
        <f t="shared" si="274"/>
        <v>#NUM!</v>
      </c>
      <c r="D743" s="43" t="e">
        <f t="shared" si="275"/>
        <v>#NUM!</v>
      </c>
      <c r="E743" s="43" t="e">
        <f t="shared" si="276"/>
        <v>#NUM!</v>
      </c>
      <c r="F743" s="44" t="e">
        <f t="shared" si="277"/>
        <v>#NUM!</v>
      </c>
      <c r="H743" s="40">
        <v>120</v>
      </c>
      <c r="I743" s="41">
        <v>48976</v>
      </c>
      <c r="J743" s="42" t="e">
        <f t="shared" si="278"/>
        <v>#NUM!</v>
      </c>
      <c r="K743" s="43" t="e">
        <f t="shared" si="279"/>
        <v>#NUM!</v>
      </c>
      <c r="L743" s="45" t="e">
        <f t="shared" si="280"/>
        <v>#NUM!</v>
      </c>
      <c r="M743" s="44" t="e">
        <f t="shared" si="281"/>
        <v>#NUM!</v>
      </c>
      <c r="O743" s="40">
        <v>120</v>
      </c>
      <c r="P743" s="41">
        <v>48976</v>
      </c>
      <c r="Q743" s="42" t="e">
        <f t="shared" si="282"/>
        <v>#NUM!</v>
      </c>
      <c r="R743" s="43" t="e">
        <f t="shared" si="270"/>
        <v>#NUM!</v>
      </c>
      <c r="S743" s="45" t="e">
        <f t="shared" si="283"/>
        <v>#NUM!</v>
      </c>
      <c r="T743" s="44" t="e">
        <f t="shared" si="271"/>
        <v>#NUM!</v>
      </c>
      <c r="V743" s="40">
        <v>120</v>
      </c>
      <c r="W743" s="41">
        <v>48976</v>
      </c>
      <c r="X743" s="42" t="e">
        <f t="shared" si="284"/>
        <v>#NUM!</v>
      </c>
      <c r="Y743" s="43" t="e">
        <f t="shared" si="272"/>
        <v>#NUM!</v>
      </c>
      <c r="Z743" s="46" t="e">
        <f t="shared" si="285"/>
        <v>#NUM!</v>
      </c>
      <c r="AA743" s="44" t="e">
        <f t="shared" si="273"/>
        <v>#NUM!</v>
      </c>
    </row>
    <row r="744" spans="1:27" x14ac:dyDescent="0.45">
      <c r="A744" s="51">
        <v>121</v>
      </c>
      <c r="B744" s="52">
        <v>49004</v>
      </c>
      <c r="C744" s="53" t="e">
        <f t="shared" si="274"/>
        <v>#NUM!</v>
      </c>
      <c r="D744" s="29" t="e">
        <f t="shared" si="275"/>
        <v>#NUM!</v>
      </c>
      <c r="E744" s="29" t="e">
        <f t="shared" si="276"/>
        <v>#NUM!</v>
      </c>
      <c r="F744" s="30" t="e">
        <f t="shared" si="277"/>
        <v>#NUM!</v>
      </c>
      <c r="H744" s="26">
        <v>121</v>
      </c>
      <c r="I744" s="27">
        <v>49004</v>
      </c>
      <c r="J744" s="28" t="e">
        <f t="shared" si="278"/>
        <v>#NUM!</v>
      </c>
      <c r="K744" s="29" t="e">
        <f t="shared" si="279"/>
        <v>#NUM!</v>
      </c>
      <c r="L744" s="31" t="e">
        <f t="shared" si="280"/>
        <v>#NUM!</v>
      </c>
      <c r="M744" s="30" t="e">
        <f t="shared" si="281"/>
        <v>#NUM!</v>
      </c>
      <c r="O744" s="26">
        <v>121</v>
      </c>
      <c r="P744" s="27">
        <v>49004</v>
      </c>
      <c r="Q744" s="28" t="e">
        <f t="shared" si="282"/>
        <v>#NUM!</v>
      </c>
      <c r="R744" s="29" t="e">
        <f t="shared" si="270"/>
        <v>#NUM!</v>
      </c>
      <c r="S744" s="31" t="e">
        <f t="shared" si="283"/>
        <v>#NUM!</v>
      </c>
      <c r="T744" s="30" t="e">
        <f t="shared" si="271"/>
        <v>#NUM!</v>
      </c>
      <c r="V744" s="26">
        <v>121</v>
      </c>
      <c r="W744" s="27">
        <v>49004</v>
      </c>
      <c r="X744" s="28" t="e">
        <f t="shared" si="284"/>
        <v>#NUM!</v>
      </c>
      <c r="Y744" s="29" t="e">
        <f t="shared" si="272"/>
        <v>#NUM!</v>
      </c>
      <c r="Z744" s="32" t="e">
        <f t="shared" si="285"/>
        <v>#NUM!</v>
      </c>
      <c r="AA744" s="30" t="e">
        <f t="shared" si="273"/>
        <v>#NUM!</v>
      </c>
    </row>
    <row r="745" spans="1:27" x14ac:dyDescent="0.45">
      <c r="A745" s="47">
        <v>122</v>
      </c>
      <c r="B745" s="34">
        <v>49035</v>
      </c>
      <c r="C745" s="49" t="e">
        <f t="shared" si="274"/>
        <v>#NUM!</v>
      </c>
      <c r="D745" s="36" t="e">
        <f t="shared" si="275"/>
        <v>#NUM!</v>
      </c>
      <c r="E745" s="36" t="e">
        <f t="shared" si="276"/>
        <v>#NUM!</v>
      </c>
      <c r="F745" s="37" t="e">
        <f t="shared" si="277"/>
        <v>#NUM!</v>
      </c>
      <c r="H745" s="33">
        <v>122</v>
      </c>
      <c r="I745" s="34">
        <v>49035</v>
      </c>
      <c r="J745" s="35" t="e">
        <f t="shared" si="278"/>
        <v>#NUM!</v>
      </c>
      <c r="K745" s="36" t="e">
        <f t="shared" si="279"/>
        <v>#NUM!</v>
      </c>
      <c r="L745" s="38" t="e">
        <f t="shared" si="280"/>
        <v>#NUM!</v>
      </c>
      <c r="M745" s="37" t="e">
        <f t="shared" si="281"/>
        <v>#NUM!</v>
      </c>
      <c r="O745" s="33">
        <v>122</v>
      </c>
      <c r="P745" s="34">
        <v>49035</v>
      </c>
      <c r="Q745" s="35" t="e">
        <f t="shared" si="282"/>
        <v>#NUM!</v>
      </c>
      <c r="R745" s="36" t="e">
        <f t="shared" si="270"/>
        <v>#NUM!</v>
      </c>
      <c r="S745" s="38" t="e">
        <f t="shared" si="283"/>
        <v>#NUM!</v>
      </c>
      <c r="T745" s="37" t="e">
        <f t="shared" si="271"/>
        <v>#NUM!</v>
      </c>
      <c r="V745" s="33">
        <v>122</v>
      </c>
      <c r="W745" s="34">
        <v>49035</v>
      </c>
      <c r="X745" s="35" t="e">
        <f t="shared" si="284"/>
        <v>#NUM!</v>
      </c>
      <c r="Y745" s="36" t="e">
        <f t="shared" si="272"/>
        <v>#NUM!</v>
      </c>
      <c r="Z745" s="39" t="e">
        <f t="shared" si="285"/>
        <v>#NUM!</v>
      </c>
      <c r="AA745" s="37" t="e">
        <f t="shared" si="273"/>
        <v>#NUM!</v>
      </c>
    </row>
    <row r="746" spans="1:27" x14ac:dyDescent="0.45">
      <c r="A746" s="47">
        <v>123</v>
      </c>
      <c r="B746" s="34">
        <v>49065</v>
      </c>
      <c r="C746" s="49" t="e">
        <f t="shared" si="274"/>
        <v>#NUM!</v>
      </c>
      <c r="D746" s="36" t="e">
        <f t="shared" si="275"/>
        <v>#NUM!</v>
      </c>
      <c r="E746" s="36" t="e">
        <f t="shared" si="276"/>
        <v>#NUM!</v>
      </c>
      <c r="F746" s="37" t="e">
        <f t="shared" si="277"/>
        <v>#NUM!</v>
      </c>
      <c r="H746" s="33">
        <v>123</v>
      </c>
      <c r="I746" s="34">
        <v>49065</v>
      </c>
      <c r="J746" s="35" t="e">
        <f t="shared" si="278"/>
        <v>#NUM!</v>
      </c>
      <c r="K746" s="36" t="e">
        <f t="shared" si="279"/>
        <v>#NUM!</v>
      </c>
      <c r="L746" s="38" t="e">
        <f t="shared" si="280"/>
        <v>#NUM!</v>
      </c>
      <c r="M746" s="37" t="e">
        <f t="shared" si="281"/>
        <v>#NUM!</v>
      </c>
      <c r="O746" s="33">
        <v>123</v>
      </c>
      <c r="P746" s="34">
        <v>49065</v>
      </c>
      <c r="Q746" s="35" t="e">
        <f t="shared" si="282"/>
        <v>#NUM!</v>
      </c>
      <c r="R746" s="36" t="e">
        <f t="shared" si="270"/>
        <v>#NUM!</v>
      </c>
      <c r="S746" s="38" t="e">
        <f t="shared" si="283"/>
        <v>#NUM!</v>
      </c>
      <c r="T746" s="37" t="e">
        <f t="shared" si="271"/>
        <v>#NUM!</v>
      </c>
      <c r="V746" s="33">
        <v>123</v>
      </c>
      <c r="W746" s="34">
        <v>49065</v>
      </c>
      <c r="X746" s="35" t="e">
        <f t="shared" si="284"/>
        <v>#NUM!</v>
      </c>
      <c r="Y746" s="36" t="e">
        <f t="shared" si="272"/>
        <v>#NUM!</v>
      </c>
      <c r="Z746" s="39" t="e">
        <f t="shared" si="285"/>
        <v>#NUM!</v>
      </c>
      <c r="AA746" s="37" t="e">
        <f t="shared" si="273"/>
        <v>#NUM!</v>
      </c>
    </row>
    <row r="747" spans="1:27" x14ac:dyDescent="0.45">
      <c r="A747" s="47">
        <v>124</v>
      </c>
      <c r="B747" s="34">
        <v>49096</v>
      </c>
      <c r="C747" s="49" t="e">
        <f t="shared" si="274"/>
        <v>#NUM!</v>
      </c>
      <c r="D747" s="36" t="e">
        <f t="shared" si="275"/>
        <v>#NUM!</v>
      </c>
      <c r="E747" s="36" t="e">
        <f t="shared" si="276"/>
        <v>#NUM!</v>
      </c>
      <c r="F747" s="37" t="e">
        <f t="shared" si="277"/>
        <v>#NUM!</v>
      </c>
      <c r="H747" s="33">
        <v>124</v>
      </c>
      <c r="I747" s="34">
        <v>49096</v>
      </c>
      <c r="J747" s="35" t="e">
        <f t="shared" si="278"/>
        <v>#NUM!</v>
      </c>
      <c r="K747" s="36" t="e">
        <f t="shared" si="279"/>
        <v>#NUM!</v>
      </c>
      <c r="L747" s="38" t="e">
        <f t="shared" si="280"/>
        <v>#NUM!</v>
      </c>
      <c r="M747" s="37" t="e">
        <f t="shared" si="281"/>
        <v>#NUM!</v>
      </c>
      <c r="O747" s="33">
        <v>124</v>
      </c>
      <c r="P747" s="34">
        <v>49096</v>
      </c>
      <c r="Q747" s="35" t="e">
        <f t="shared" si="282"/>
        <v>#NUM!</v>
      </c>
      <c r="R747" s="36" t="e">
        <f t="shared" si="270"/>
        <v>#NUM!</v>
      </c>
      <c r="S747" s="38" t="e">
        <f t="shared" si="283"/>
        <v>#NUM!</v>
      </c>
      <c r="T747" s="37" t="e">
        <f t="shared" si="271"/>
        <v>#NUM!</v>
      </c>
      <c r="V747" s="33">
        <v>124</v>
      </c>
      <c r="W747" s="34">
        <v>49096</v>
      </c>
      <c r="X747" s="35" t="e">
        <f t="shared" si="284"/>
        <v>#NUM!</v>
      </c>
      <c r="Y747" s="36" t="e">
        <f t="shared" si="272"/>
        <v>#NUM!</v>
      </c>
      <c r="Z747" s="39" t="e">
        <f t="shared" si="285"/>
        <v>#NUM!</v>
      </c>
      <c r="AA747" s="37" t="e">
        <f t="shared" si="273"/>
        <v>#NUM!</v>
      </c>
    </row>
    <row r="748" spans="1:27" x14ac:dyDescent="0.45">
      <c r="A748" s="47">
        <v>125</v>
      </c>
      <c r="B748" s="34">
        <v>49126</v>
      </c>
      <c r="C748" s="49" t="e">
        <f t="shared" si="274"/>
        <v>#NUM!</v>
      </c>
      <c r="D748" s="36" t="e">
        <f t="shared" si="275"/>
        <v>#NUM!</v>
      </c>
      <c r="E748" s="36" t="e">
        <f t="shared" si="276"/>
        <v>#NUM!</v>
      </c>
      <c r="F748" s="37" t="e">
        <f t="shared" si="277"/>
        <v>#NUM!</v>
      </c>
      <c r="H748" s="33">
        <v>125</v>
      </c>
      <c r="I748" s="34">
        <v>49126</v>
      </c>
      <c r="J748" s="35" t="e">
        <f t="shared" si="278"/>
        <v>#NUM!</v>
      </c>
      <c r="K748" s="36" t="e">
        <f t="shared" si="279"/>
        <v>#NUM!</v>
      </c>
      <c r="L748" s="38" t="e">
        <f t="shared" si="280"/>
        <v>#NUM!</v>
      </c>
      <c r="M748" s="37" t="e">
        <f t="shared" si="281"/>
        <v>#NUM!</v>
      </c>
      <c r="O748" s="33">
        <v>125</v>
      </c>
      <c r="P748" s="34">
        <v>49126</v>
      </c>
      <c r="Q748" s="35" t="e">
        <f t="shared" si="282"/>
        <v>#NUM!</v>
      </c>
      <c r="R748" s="36" t="e">
        <f t="shared" si="270"/>
        <v>#NUM!</v>
      </c>
      <c r="S748" s="38" t="e">
        <f t="shared" si="283"/>
        <v>#NUM!</v>
      </c>
      <c r="T748" s="37" t="e">
        <f t="shared" si="271"/>
        <v>#NUM!</v>
      </c>
      <c r="V748" s="33">
        <v>125</v>
      </c>
      <c r="W748" s="34">
        <v>49126</v>
      </c>
      <c r="X748" s="35" t="e">
        <f t="shared" si="284"/>
        <v>#NUM!</v>
      </c>
      <c r="Y748" s="36" t="e">
        <f t="shared" si="272"/>
        <v>#NUM!</v>
      </c>
      <c r="Z748" s="39" t="e">
        <f t="shared" si="285"/>
        <v>#NUM!</v>
      </c>
      <c r="AA748" s="37" t="e">
        <f t="shared" si="273"/>
        <v>#NUM!</v>
      </c>
    </row>
    <row r="749" spans="1:27" x14ac:dyDescent="0.45">
      <c r="A749" s="47">
        <v>126</v>
      </c>
      <c r="B749" s="34">
        <v>49157</v>
      </c>
      <c r="C749" s="49" t="e">
        <f t="shared" si="274"/>
        <v>#NUM!</v>
      </c>
      <c r="D749" s="36" t="e">
        <f t="shared" si="275"/>
        <v>#NUM!</v>
      </c>
      <c r="E749" s="36" t="e">
        <f t="shared" si="276"/>
        <v>#NUM!</v>
      </c>
      <c r="F749" s="37" t="e">
        <f t="shared" si="277"/>
        <v>#NUM!</v>
      </c>
      <c r="H749" s="33">
        <v>126</v>
      </c>
      <c r="I749" s="34">
        <v>49157</v>
      </c>
      <c r="J749" s="35" t="e">
        <f t="shared" si="278"/>
        <v>#NUM!</v>
      </c>
      <c r="K749" s="36" t="e">
        <f t="shared" si="279"/>
        <v>#NUM!</v>
      </c>
      <c r="L749" s="38" t="e">
        <f t="shared" si="280"/>
        <v>#NUM!</v>
      </c>
      <c r="M749" s="37" t="e">
        <f t="shared" si="281"/>
        <v>#NUM!</v>
      </c>
      <c r="O749" s="33">
        <v>126</v>
      </c>
      <c r="P749" s="34">
        <v>49157</v>
      </c>
      <c r="Q749" s="35" t="e">
        <f t="shared" si="282"/>
        <v>#NUM!</v>
      </c>
      <c r="R749" s="36" t="e">
        <f t="shared" si="270"/>
        <v>#NUM!</v>
      </c>
      <c r="S749" s="38" t="e">
        <f t="shared" si="283"/>
        <v>#NUM!</v>
      </c>
      <c r="T749" s="37" t="e">
        <f t="shared" si="271"/>
        <v>#NUM!</v>
      </c>
      <c r="V749" s="33">
        <v>126</v>
      </c>
      <c r="W749" s="34">
        <v>49157</v>
      </c>
      <c r="X749" s="35" t="e">
        <f t="shared" si="284"/>
        <v>#NUM!</v>
      </c>
      <c r="Y749" s="36" t="e">
        <f t="shared" si="272"/>
        <v>#NUM!</v>
      </c>
      <c r="Z749" s="39" t="e">
        <f t="shared" si="285"/>
        <v>#NUM!</v>
      </c>
      <c r="AA749" s="37" t="e">
        <f t="shared" si="273"/>
        <v>#NUM!</v>
      </c>
    </row>
    <row r="750" spans="1:27" x14ac:dyDescent="0.45">
      <c r="A750" s="47">
        <v>127</v>
      </c>
      <c r="B750" s="34">
        <v>49188</v>
      </c>
      <c r="C750" s="49" t="e">
        <f t="shared" si="274"/>
        <v>#NUM!</v>
      </c>
      <c r="D750" s="36" t="e">
        <f t="shared" si="275"/>
        <v>#NUM!</v>
      </c>
      <c r="E750" s="36" t="e">
        <f t="shared" si="276"/>
        <v>#NUM!</v>
      </c>
      <c r="F750" s="37" t="e">
        <f t="shared" si="277"/>
        <v>#NUM!</v>
      </c>
      <c r="H750" s="33">
        <v>127</v>
      </c>
      <c r="I750" s="34">
        <v>49188</v>
      </c>
      <c r="J750" s="35" t="e">
        <f t="shared" si="278"/>
        <v>#NUM!</v>
      </c>
      <c r="K750" s="36" t="e">
        <f t="shared" si="279"/>
        <v>#NUM!</v>
      </c>
      <c r="L750" s="38" t="e">
        <f t="shared" si="280"/>
        <v>#NUM!</v>
      </c>
      <c r="M750" s="37" t="e">
        <f t="shared" si="281"/>
        <v>#NUM!</v>
      </c>
      <c r="O750" s="33">
        <v>127</v>
      </c>
      <c r="P750" s="34">
        <v>49188</v>
      </c>
      <c r="Q750" s="35" t="e">
        <f t="shared" si="282"/>
        <v>#NUM!</v>
      </c>
      <c r="R750" s="36" t="e">
        <f t="shared" si="270"/>
        <v>#NUM!</v>
      </c>
      <c r="S750" s="38" t="e">
        <f t="shared" si="283"/>
        <v>#NUM!</v>
      </c>
      <c r="T750" s="37" t="e">
        <f t="shared" si="271"/>
        <v>#NUM!</v>
      </c>
      <c r="V750" s="33">
        <v>127</v>
      </c>
      <c r="W750" s="34">
        <v>49188</v>
      </c>
      <c r="X750" s="35" t="e">
        <f t="shared" si="284"/>
        <v>#NUM!</v>
      </c>
      <c r="Y750" s="36" t="e">
        <f t="shared" si="272"/>
        <v>#NUM!</v>
      </c>
      <c r="Z750" s="39" t="e">
        <f t="shared" si="285"/>
        <v>#NUM!</v>
      </c>
      <c r="AA750" s="37" t="e">
        <f t="shared" si="273"/>
        <v>#NUM!</v>
      </c>
    </row>
    <row r="751" spans="1:27" x14ac:dyDescent="0.45">
      <c r="A751" s="47">
        <v>128</v>
      </c>
      <c r="B751" s="34">
        <v>49218</v>
      </c>
      <c r="C751" s="49" t="e">
        <f t="shared" si="274"/>
        <v>#NUM!</v>
      </c>
      <c r="D751" s="36" t="e">
        <f t="shared" si="275"/>
        <v>#NUM!</v>
      </c>
      <c r="E751" s="36" t="e">
        <f t="shared" si="276"/>
        <v>#NUM!</v>
      </c>
      <c r="F751" s="37" t="e">
        <f t="shared" si="277"/>
        <v>#NUM!</v>
      </c>
      <c r="H751" s="33">
        <v>128</v>
      </c>
      <c r="I751" s="34">
        <v>49218</v>
      </c>
      <c r="J751" s="35" t="e">
        <f t="shared" si="278"/>
        <v>#NUM!</v>
      </c>
      <c r="K751" s="36" t="e">
        <f t="shared" si="279"/>
        <v>#NUM!</v>
      </c>
      <c r="L751" s="38" t="e">
        <f t="shared" si="280"/>
        <v>#NUM!</v>
      </c>
      <c r="M751" s="37" t="e">
        <f t="shared" si="281"/>
        <v>#NUM!</v>
      </c>
      <c r="O751" s="33">
        <v>128</v>
      </c>
      <c r="P751" s="34">
        <v>49218</v>
      </c>
      <c r="Q751" s="35" t="e">
        <f t="shared" si="282"/>
        <v>#NUM!</v>
      </c>
      <c r="R751" s="36" t="e">
        <f t="shared" si="270"/>
        <v>#NUM!</v>
      </c>
      <c r="S751" s="38" t="e">
        <f t="shared" si="283"/>
        <v>#NUM!</v>
      </c>
      <c r="T751" s="37" t="e">
        <f t="shared" si="271"/>
        <v>#NUM!</v>
      </c>
      <c r="V751" s="33">
        <v>128</v>
      </c>
      <c r="W751" s="34">
        <v>49218</v>
      </c>
      <c r="X751" s="35" t="e">
        <f t="shared" si="284"/>
        <v>#NUM!</v>
      </c>
      <c r="Y751" s="36" t="e">
        <f t="shared" si="272"/>
        <v>#NUM!</v>
      </c>
      <c r="Z751" s="39" t="e">
        <f t="shared" si="285"/>
        <v>#NUM!</v>
      </c>
      <c r="AA751" s="37" t="e">
        <f t="shared" si="273"/>
        <v>#NUM!</v>
      </c>
    </row>
    <row r="752" spans="1:27" x14ac:dyDescent="0.45">
      <c r="A752" s="47">
        <v>129</v>
      </c>
      <c r="B752" s="34">
        <v>49249</v>
      </c>
      <c r="C752" s="49" t="e">
        <f t="shared" si="274"/>
        <v>#NUM!</v>
      </c>
      <c r="D752" s="36" t="e">
        <f t="shared" si="275"/>
        <v>#NUM!</v>
      </c>
      <c r="E752" s="36" t="e">
        <f t="shared" si="276"/>
        <v>#NUM!</v>
      </c>
      <c r="F752" s="37" t="e">
        <f t="shared" si="277"/>
        <v>#NUM!</v>
      </c>
      <c r="H752" s="33">
        <v>129</v>
      </c>
      <c r="I752" s="34">
        <v>49249</v>
      </c>
      <c r="J752" s="35" t="e">
        <f t="shared" si="278"/>
        <v>#NUM!</v>
      </c>
      <c r="K752" s="36" t="e">
        <f t="shared" si="279"/>
        <v>#NUM!</v>
      </c>
      <c r="L752" s="38" t="e">
        <f t="shared" si="280"/>
        <v>#NUM!</v>
      </c>
      <c r="M752" s="37" t="e">
        <f t="shared" si="281"/>
        <v>#NUM!</v>
      </c>
      <c r="O752" s="33">
        <v>129</v>
      </c>
      <c r="P752" s="34">
        <v>49249</v>
      </c>
      <c r="Q752" s="35" t="e">
        <f t="shared" si="282"/>
        <v>#NUM!</v>
      </c>
      <c r="R752" s="36" t="e">
        <f t="shared" ref="R752:R815" si="286">IF($D$128="I/O",0,-PPMT($C$126/12,O752,$D$126*$D$128,$C$125))</f>
        <v>#NUM!</v>
      </c>
      <c r="S752" s="38" t="e">
        <f t="shared" si="283"/>
        <v>#NUM!</v>
      </c>
      <c r="T752" s="37" t="e">
        <f t="shared" ref="T752:T815" si="287">$D$125</f>
        <v>#NUM!</v>
      </c>
      <c r="V752" s="33">
        <v>129</v>
      </c>
      <c r="W752" s="34">
        <v>49249</v>
      </c>
      <c r="X752" s="35" t="e">
        <f t="shared" si="284"/>
        <v>#NUM!</v>
      </c>
      <c r="Y752" s="36" t="e">
        <f t="shared" ref="Y752:Y815" si="288">IF($K$128="I/O",0,-PPMT($J$126/12,V752,$K$126*$K$128,$J$125))</f>
        <v>#NUM!</v>
      </c>
      <c r="Z752" s="39" t="e">
        <f t="shared" si="285"/>
        <v>#NUM!</v>
      </c>
      <c r="AA752" s="37" t="e">
        <f t="shared" ref="AA752:AA815" si="289">$K$125</f>
        <v>#NUM!</v>
      </c>
    </row>
    <row r="753" spans="1:27" x14ac:dyDescent="0.45">
      <c r="A753" s="47">
        <v>130</v>
      </c>
      <c r="B753" s="34">
        <v>49279</v>
      </c>
      <c r="C753" s="49" t="e">
        <f t="shared" ref="C753:C816" si="290">C752-D753</f>
        <v>#NUM!</v>
      </c>
      <c r="D753" s="36" t="e">
        <f t="shared" ref="D753:D816" si="291">IF($D$620="I/O",0,-PPMT($C$618/12,A753,$D$618*$D$620,$C$617))</f>
        <v>#NUM!</v>
      </c>
      <c r="E753" s="36" t="e">
        <f t="shared" ref="E753:E816" si="292">F753-D753</f>
        <v>#NUM!</v>
      </c>
      <c r="F753" s="37" t="e">
        <f t="shared" ref="F753:F816" si="293">$D$617</f>
        <v>#NUM!</v>
      </c>
      <c r="H753" s="33">
        <v>130</v>
      </c>
      <c r="I753" s="34">
        <v>49279</v>
      </c>
      <c r="J753" s="35" t="e">
        <f t="shared" ref="J753:J816" si="294">J752-K753</f>
        <v>#NUM!</v>
      </c>
      <c r="K753" s="36" t="e">
        <f t="shared" ref="K753:K816" si="295">IF($K$620="I/O",0,-PPMT($J$618/12,H753,$K$618*$K$620,$J$617))</f>
        <v>#NUM!</v>
      </c>
      <c r="L753" s="38" t="e">
        <f t="shared" ref="L753:L816" si="296">M753-K753</f>
        <v>#NUM!</v>
      </c>
      <c r="M753" s="37" t="e">
        <f t="shared" ref="M753:M816" si="297">$K$617</f>
        <v>#NUM!</v>
      </c>
      <c r="O753" s="33">
        <v>130</v>
      </c>
      <c r="P753" s="34">
        <v>49279</v>
      </c>
      <c r="Q753" s="35" t="e">
        <f t="shared" ref="Q753:Q816" si="298">Q752-R753</f>
        <v>#NUM!</v>
      </c>
      <c r="R753" s="36" t="e">
        <f t="shared" si="286"/>
        <v>#NUM!</v>
      </c>
      <c r="S753" s="38" t="e">
        <f t="shared" ref="S753:S816" si="299">T753-R753</f>
        <v>#NUM!</v>
      </c>
      <c r="T753" s="37" t="e">
        <f t="shared" si="287"/>
        <v>#NUM!</v>
      </c>
      <c r="V753" s="33">
        <v>130</v>
      </c>
      <c r="W753" s="34">
        <v>49279</v>
      </c>
      <c r="X753" s="35" t="e">
        <f t="shared" ref="X753:X816" si="300">X752-Y753</f>
        <v>#NUM!</v>
      </c>
      <c r="Y753" s="36" t="e">
        <f t="shared" si="288"/>
        <v>#NUM!</v>
      </c>
      <c r="Z753" s="39" t="e">
        <f t="shared" ref="Z753:Z816" si="301">AA753-Y753</f>
        <v>#NUM!</v>
      </c>
      <c r="AA753" s="37" t="e">
        <f t="shared" si="289"/>
        <v>#NUM!</v>
      </c>
    </row>
    <row r="754" spans="1:27" x14ac:dyDescent="0.45">
      <c r="A754" s="47">
        <v>131</v>
      </c>
      <c r="B754" s="34">
        <v>49310</v>
      </c>
      <c r="C754" s="49" t="e">
        <f t="shared" si="290"/>
        <v>#NUM!</v>
      </c>
      <c r="D754" s="36" t="e">
        <f t="shared" si="291"/>
        <v>#NUM!</v>
      </c>
      <c r="E754" s="36" t="e">
        <f t="shared" si="292"/>
        <v>#NUM!</v>
      </c>
      <c r="F754" s="37" t="e">
        <f t="shared" si="293"/>
        <v>#NUM!</v>
      </c>
      <c r="H754" s="33">
        <v>131</v>
      </c>
      <c r="I754" s="34">
        <v>49310</v>
      </c>
      <c r="J754" s="35" t="e">
        <f t="shared" si="294"/>
        <v>#NUM!</v>
      </c>
      <c r="K754" s="36" t="e">
        <f t="shared" si="295"/>
        <v>#NUM!</v>
      </c>
      <c r="L754" s="38" t="e">
        <f t="shared" si="296"/>
        <v>#NUM!</v>
      </c>
      <c r="M754" s="37" t="e">
        <f t="shared" si="297"/>
        <v>#NUM!</v>
      </c>
      <c r="O754" s="33">
        <v>131</v>
      </c>
      <c r="P754" s="34">
        <v>49310</v>
      </c>
      <c r="Q754" s="35" t="e">
        <f t="shared" si="298"/>
        <v>#NUM!</v>
      </c>
      <c r="R754" s="36" t="e">
        <f t="shared" si="286"/>
        <v>#NUM!</v>
      </c>
      <c r="S754" s="38" t="e">
        <f t="shared" si="299"/>
        <v>#NUM!</v>
      </c>
      <c r="T754" s="37" t="e">
        <f t="shared" si="287"/>
        <v>#NUM!</v>
      </c>
      <c r="V754" s="33">
        <v>131</v>
      </c>
      <c r="W754" s="34">
        <v>49310</v>
      </c>
      <c r="X754" s="35" t="e">
        <f t="shared" si="300"/>
        <v>#NUM!</v>
      </c>
      <c r="Y754" s="36" t="e">
        <f t="shared" si="288"/>
        <v>#NUM!</v>
      </c>
      <c r="Z754" s="39" t="e">
        <f t="shared" si="301"/>
        <v>#NUM!</v>
      </c>
      <c r="AA754" s="37" t="e">
        <f t="shared" si="289"/>
        <v>#NUM!</v>
      </c>
    </row>
    <row r="755" spans="1:27" ht="14.65" thickBot="1" x14ac:dyDescent="0.5">
      <c r="A755" s="750">
        <v>132</v>
      </c>
      <c r="B755" s="267">
        <v>49341</v>
      </c>
      <c r="C755" s="50" t="e">
        <f t="shared" si="290"/>
        <v>#NUM!</v>
      </c>
      <c r="D755" s="43" t="e">
        <f t="shared" si="291"/>
        <v>#NUM!</v>
      </c>
      <c r="E755" s="43" t="e">
        <f t="shared" si="292"/>
        <v>#NUM!</v>
      </c>
      <c r="F755" s="44" t="e">
        <f t="shared" si="293"/>
        <v>#NUM!</v>
      </c>
      <c r="H755" s="40">
        <v>132</v>
      </c>
      <c r="I755" s="41">
        <v>49341</v>
      </c>
      <c r="J755" s="42" t="e">
        <f t="shared" si="294"/>
        <v>#NUM!</v>
      </c>
      <c r="K755" s="43" t="e">
        <f t="shared" si="295"/>
        <v>#NUM!</v>
      </c>
      <c r="L755" s="45" t="e">
        <f t="shared" si="296"/>
        <v>#NUM!</v>
      </c>
      <c r="M755" s="44" t="e">
        <f t="shared" si="297"/>
        <v>#NUM!</v>
      </c>
      <c r="O755" s="40">
        <v>132</v>
      </c>
      <c r="P755" s="41">
        <v>49341</v>
      </c>
      <c r="Q755" s="42" t="e">
        <f t="shared" si="298"/>
        <v>#NUM!</v>
      </c>
      <c r="R755" s="43" t="e">
        <f t="shared" si="286"/>
        <v>#NUM!</v>
      </c>
      <c r="S755" s="45" t="e">
        <f t="shared" si="299"/>
        <v>#NUM!</v>
      </c>
      <c r="T755" s="44" t="e">
        <f t="shared" si="287"/>
        <v>#NUM!</v>
      </c>
      <c r="V755" s="40">
        <v>132</v>
      </c>
      <c r="W755" s="41">
        <v>49341</v>
      </c>
      <c r="X755" s="42" t="e">
        <f t="shared" si="300"/>
        <v>#NUM!</v>
      </c>
      <c r="Y755" s="43" t="e">
        <f t="shared" si="288"/>
        <v>#NUM!</v>
      </c>
      <c r="Z755" s="46" t="e">
        <f t="shared" si="301"/>
        <v>#NUM!</v>
      </c>
      <c r="AA755" s="44" t="e">
        <f t="shared" si="289"/>
        <v>#NUM!</v>
      </c>
    </row>
    <row r="756" spans="1:27" x14ac:dyDescent="0.45">
      <c r="A756" s="47">
        <v>133</v>
      </c>
      <c r="B756" s="34">
        <v>49369</v>
      </c>
      <c r="C756" s="53" t="e">
        <f t="shared" si="290"/>
        <v>#NUM!</v>
      </c>
      <c r="D756" s="29" t="e">
        <f t="shared" si="291"/>
        <v>#NUM!</v>
      </c>
      <c r="E756" s="29" t="e">
        <f t="shared" si="292"/>
        <v>#NUM!</v>
      </c>
      <c r="F756" s="30" t="e">
        <f t="shared" si="293"/>
        <v>#NUM!</v>
      </c>
      <c r="H756" s="26">
        <v>133</v>
      </c>
      <c r="I756" s="27">
        <v>49369</v>
      </c>
      <c r="J756" s="28" t="e">
        <f t="shared" si="294"/>
        <v>#NUM!</v>
      </c>
      <c r="K756" s="29" t="e">
        <f t="shared" si="295"/>
        <v>#NUM!</v>
      </c>
      <c r="L756" s="31" t="e">
        <f t="shared" si="296"/>
        <v>#NUM!</v>
      </c>
      <c r="M756" s="30" t="e">
        <f t="shared" si="297"/>
        <v>#NUM!</v>
      </c>
      <c r="O756" s="26">
        <v>133</v>
      </c>
      <c r="P756" s="27">
        <v>49369</v>
      </c>
      <c r="Q756" s="28" t="e">
        <f t="shared" si="298"/>
        <v>#NUM!</v>
      </c>
      <c r="R756" s="29" t="e">
        <f t="shared" si="286"/>
        <v>#NUM!</v>
      </c>
      <c r="S756" s="31" t="e">
        <f t="shared" si="299"/>
        <v>#NUM!</v>
      </c>
      <c r="T756" s="30" t="e">
        <f t="shared" si="287"/>
        <v>#NUM!</v>
      </c>
      <c r="V756" s="26">
        <v>133</v>
      </c>
      <c r="W756" s="27">
        <v>49369</v>
      </c>
      <c r="X756" s="28" t="e">
        <f t="shared" si="300"/>
        <v>#NUM!</v>
      </c>
      <c r="Y756" s="29" t="e">
        <f t="shared" si="288"/>
        <v>#NUM!</v>
      </c>
      <c r="Z756" s="32" t="e">
        <f t="shared" si="301"/>
        <v>#NUM!</v>
      </c>
      <c r="AA756" s="30" t="e">
        <f t="shared" si="289"/>
        <v>#NUM!</v>
      </c>
    </row>
    <row r="757" spans="1:27" x14ac:dyDescent="0.45">
      <c r="A757" s="47">
        <v>134</v>
      </c>
      <c r="B757" s="34">
        <v>49400</v>
      </c>
      <c r="C757" s="49" t="e">
        <f t="shared" si="290"/>
        <v>#NUM!</v>
      </c>
      <c r="D757" s="36" t="e">
        <f t="shared" si="291"/>
        <v>#NUM!</v>
      </c>
      <c r="E757" s="36" t="e">
        <f t="shared" si="292"/>
        <v>#NUM!</v>
      </c>
      <c r="F757" s="37" t="e">
        <f t="shared" si="293"/>
        <v>#NUM!</v>
      </c>
      <c r="H757" s="33">
        <v>134</v>
      </c>
      <c r="I757" s="34">
        <v>49400</v>
      </c>
      <c r="J757" s="35" t="e">
        <f t="shared" si="294"/>
        <v>#NUM!</v>
      </c>
      <c r="K757" s="36" t="e">
        <f t="shared" si="295"/>
        <v>#NUM!</v>
      </c>
      <c r="L757" s="38" t="e">
        <f t="shared" si="296"/>
        <v>#NUM!</v>
      </c>
      <c r="M757" s="37" t="e">
        <f t="shared" si="297"/>
        <v>#NUM!</v>
      </c>
      <c r="O757" s="33">
        <v>134</v>
      </c>
      <c r="P757" s="34">
        <v>49400</v>
      </c>
      <c r="Q757" s="35" t="e">
        <f t="shared" si="298"/>
        <v>#NUM!</v>
      </c>
      <c r="R757" s="36" t="e">
        <f t="shared" si="286"/>
        <v>#NUM!</v>
      </c>
      <c r="S757" s="38" t="e">
        <f t="shared" si="299"/>
        <v>#NUM!</v>
      </c>
      <c r="T757" s="37" t="e">
        <f t="shared" si="287"/>
        <v>#NUM!</v>
      </c>
      <c r="V757" s="33">
        <v>134</v>
      </c>
      <c r="W757" s="34">
        <v>49400</v>
      </c>
      <c r="X757" s="35" t="e">
        <f t="shared" si="300"/>
        <v>#NUM!</v>
      </c>
      <c r="Y757" s="36" t="e">
        <f t="shared" si="288"/>
        <v>#NUM!</v>
      </c>
      <c r="Z757" s="39" t="e">
        <f t="shared" si="301"/>
        <v>#NUM!</v>
      </c>
      <c r="AA757" s="37" t="e">
        <f t="shared" si="289"/>
        <v>#NUM!</v>
      </c>
    </row>
    <row r="758" spans="1:27" x14ac:dyDescent="0.45">
      <c r="A758" s="47">
        <v>135</v>
      </c>
      <c r="B758" s="34">
        <v>49430</v>
      </c>
      <c r="C758" s="49" t="e">
        <f t="shared" si="290"/>
        <v>#NUM!</v>
      </c>
      <c r="D758" s="36" t="e">
        <f t="shared" si="291"/>
        <v>#NUM!</v>
      </c>
      <c r="E758" s="36" t="e">
        <f t="shared" si="292"/>
        <v>#NUM!</v>
      </c>
      <c r="F758" s="37" t="e">
        <f t="shared" si="293"/>
        <v>#NUM!</v>
      </c>
      <c r="H758" s="33">
        <v>135</v>
      </c>
      <c r="I758" s="34">
        <v>49430</v>
      </c>
      <c r="J758" s="35" t="e">
        <f t="shared" si="294"/>
        <v>#NUM!</v>
      </c>
      <c r="K758" s="36" t="e">
        <f t="shared" si="295"/>
        <v>#NUM!</v>
      </c>
      <c r="L758" s="38" t="e">
        <f t="shared" si="296"/>
        <v>#NUM!</v>
      </c>
      <c r="M758" s="37" t="e">
        <f t="shared" si="297"/>
        <v>#NUM!</v>
      </c>
      <c r="O758" s="33">
        <v>135</v>
      </c>
      <c r="P758" s="34">
        <v>49430</v>
      </c>
      <c r="Q758" s="35" t="e">
        <f t="shared" si="298"/>
        <v>#NUM!</v>
      </c>
      <c r="R758" s="36" t="e">
        <f t="shared" si="286"/>
        <v>#NUM!</v>
      </c>
      <c r="S758" s="38" t="e">
        <f t="shared" si="299"/>
        <v>#NUM!</v>
      </c>
      <c r="T758" s="37" t="e">
        <f t="shared" si="287"/>
        <v>#NUM!</v>
      </c>
      <c r="V758" s="33">
        <v>135</v>
      </c>
      <c r="W758" s="34">
        <v>49430</v>
      </c>
      <c r="X758" s="35" t="e">
        <f t="shared" si="300"/>
        <v>#NUM!</v>
      </c>
      <c r="Y758" s="36" t="e">
        <f t="shared" si="288"/>
        <v>#NUM!</v>
      </c>
      <c r="Z758" s="39" t="e">
        <f t="shared" si="301"/>
        <v>#NUM!</v>
      </c>
      <c r="AA758" s="37" t="e">
        <f t="shared" si="289"/>
        <v>#NUM!</v>
      </c>
    </row>
    <row r="759" spans="1:27" x14ac:dyDescent="0.45">
      <c r="A759" s="47">
        <v>136</v>
      </c>
      <c r="B759" s="34">
        <v>49461</v>
      </c>
      <c r="C759" s="49" t="e">
        <f t="shared" si="290"/>
        <v>#NUM!</v>
      </c>
      <c r="D759" s="36" t="e">
        <f t="shared" si="291"/>
        <v>#NUM!</v>
      </c>
      <c r="E759" s="36" t="e">
        <f t="shared" si="292"/>
        <v>#NUM!</v>
      </c>
      <c r="F759" s="37" t="e">
        <f t="shared" si="293"/>
        <v>#NUM!</v>
      </c>
      <c r="H759" s="33">
        <v>136</v>
      </c>
      <c r="I759" s="34">
        <v>49461</v>
      </c>
      <c r="J759" s="35" t="e">
        <f t="shared" si="294"/>
        <v>#NUM!</v>
      </c>
      <c r="K759" s="36" t="e">
        <f t="shared" si="295"/>
        <v>#NUM!</v>
      </c>
      <c r="L759" s="38" t="e">
        <f t="shared" si="296"/>
        <v>#NUM!</v>
      </c>
      <c r="M759" s="37" t="e">
        <f t="shared" si="297"/>
        <v>#NUM!</v>
      </c>
      <c r="O759" s="33">
        <v>136</v>
      </c>
      <c r="P759" s="34">
        <v>49461</v>
      </c>
      <c r="Q759" s="35" t="e">
        <f t="shared" si="298"/>
        <v>#NUM!</v>
      </c>
      <c r="R759" s="36" t="e">
        <f t="shared" si="286"/>
        <v>#NUM!</v>
      </c>
      <c r="S759" s="38" t="e">
        <f t="shared" si="299"/>
        <v>#NUM!</v>
      </c>
      <c r="T759" s="37" t="e">
        <f t="shared" si="287"/>
        <v>#NUM!</v>
      </c>
      <c r="V759" s="33">
        <v>136</v>
      </c>
      <c r="W759" s="34">
        <v>49461</v>
      </c>
      <c r="X759" s="35" t="e">
        <f t="shared" si="300"/>
        <v>#NUM!</v>
      </c>
      <c r="Y759" s="36" t="e">
        <f t="shared" si="288"/>
        <v>#NUM!</v>
      </c>
      <c r="Z759" s="39" t="e">
        <f t="shared" si="301"/>
        <v>#NUM!</v>
      </c>
      <c r="AA759" s="37" t="e">
        <f t="shared" si="289"/>
        <v>#NUM!</v>
      </c>
    </row>
    <row r="760" spans="1:27" x14ac:dyDescent="0.45">
      <c r="A760" s="47">
        <v>137</v>
      </c>
      <c r="B760" s="34">
        <v>49491</v>
      </c>
      <c r="C760" s="49" t="e">
        <f t="shared" si="290"/>
        <v>#NUM!</v>
      </c>
      <c r="D760" s="36" t="e">
        <f t="shared" si="291"/>
        <v>#NUM!</v>
      </c>
      <c r="E760" s="36" t="e">
        <f t="shared" si="292"/>
        <v>#NUM!</v>
      </c>
      <c r="F760" s="37" t="e">
        <f t="shared" si="293"/>
        <v>#NUM!</v>
      </c>
      <c r="H760" s="33">
        <v>137</v>
      </c>
      <c r="I760" s="34">
        <v>49491</v>
      </c>
      <c r="J760" s="35" t="e">
        <f t="shared" si="294"/>
        <v>#NUM!</v>
      </c>
      <c r="K760" s="36" t="e">
        <f t="shared" si="295"/>
        <v>#NUM!</v>
      </c>
      <c r="L760" s="38" t="e">
        <f t="shared" si="296"/>
        <v>#NUM!</v>
      </c>
      <c r="M760" s="37" t="e">
        <f t="shared" si="297"/>
        <v>#NUM!</v>
      </c>
      <c r="O760" s="33">
        <v>137</v>
      </c>
      <c r="P760" s="34">
        <v>49491</v>
      </c>
      <c r="Q760" s="35" t="e">
        <f t="shared" si="298"/>
        <v>#NUM!</v>
      </c>
      <c r="R760" s="36" t="e">
        <f t="shared" si="286"/>
        <v>#NUM!</v>
      </c>
      <c r="S760" s="38" t="e">
        <f t="shared" si="299"/>
        <v>#NUM!</v>
      </c>
      <c r="T760" s="37" t="e">
        <f t="shared" si="287"/>
        <v>#NUM!</v>
      </c>
      <c r="V760" s="33">
        <v>137</v>
      </c>
      <c r="W760" s="34">
        <v>49491</v>
      </c>
      <c r="X760" s="35" t="e">
        <f t="shared" si="300"/>
        <v>#NUM!</v>
      </c>
      <c r="Y760" s="36" t="e">
        <f t="shared" si="288"/>
        <v>#NUM!</v>
      </c>
      <c r="Z760" s="39" t="e">
        <f t="shared" si="301"/>
        <v>#NUM!</v>
      </c>
      <c r="AA760" s="37" t="e">
        <f t="shared" si="289"/>
        <v>#NUM!</v>
      </c>
    </row>
    <row r="761" spans="1:27" x14ac:dyDescent="0.45">
      <c r="A761" s="47">
        <v>138</v>
      </c>
      <c r="B761" s="34">
        <v>49522</v>
      </c>
      <c r="C761" s="49" t="e">
        <f t="shared" si="290"/>
        <v>#NUM!</v>
      </c>
      <c r="D761" s="36" t="e">
        <f t="shared" si="291"/>
        <v>#NUM!</v>
      </c>
      <c r="E761" s="36" t="e">
        <f t="shared" si="292"/>
        <v>#NUM!</v>
      </c>
      <c r="F761" s="37" t="e">
        <f t="shared" si="293"/>
        <v>#NUM!</v>
      </c>
      <c r="H761" s="33">
        <v>138</v>
      </c>
      <c r="I761" s="34">
        <v>49522</v>
      </c>
      <c r="J761" s="35" t="e">
        <f t="shared" si="294"/>
        <v>#NUM!</v>
      </c>
      <c r="K761" s="36" t="e">
        <f t="shared" si="295"/>
        <v>#NUM!</v>
      </c>
      <c r="L761" s="38" t="e">
        <f t="shared" si="296"/>
        <v>#NUM!</v>
      </c>
      <c r="M761" s="37" t="e">
        <f t="shared" si="297"/>
        <v>#NUM!</v>
      </c>
      <c r="O761" s="33">
        <v>138</v>
      </c>
      <c r="P761" s="34">
        <v>49522</v>
      </c>
      <c r="Q761" s="35" t="e">
        <f t="shared" si="298"/>
        <v>#NUM!</v>
      </c>
      <c r="R761" s="36" t="e">
        <f t="shared" si="286"/>
        <v>#NUM!</v>
      </c>
      <c r="S761" s="38" t="e">
        <f t="shared" si="299"/>
        <v>#NUM!</v>
      </c>
      <c r="T761" s="37" t="e">
        <f t="shared" si="287"/>
        <v>#NUM!</v>
      </c>
      <c r="V761" s="33">
        <v>138</v>
      </c>
      <c r="W761" s="34">
        <v>49522</v>
      </c>
      <c r="X761" s="35" t="e">
        <f t="shared" si="300"/>
        <v>#NUM!</v>
      </c>
      <c r="Y761" s="36" t="e">
        <f t="shared" si="288"/>
        <v>#NUM!</v>
      </c>
      <c r="Z761" s="39" t="e">
        <f t="shared" si="301"/>
        <v>#NUM!</v>
      </c>
      <c r="AA761" s="37" t="e">
        <f t="shared" si="289"/>
        <v>#NUM!</v>
      </c>
    </row>
    <row r="762" spans="1:27" x14ac:dyDescent="0.45">
      <c r="A762" s="47">
        <v>139</v>
      </c>
      <c r="B762" s="34">
        <v>49553</v>
      </c>
      <c r="C762" s="49" t="e">
        <f t="shared" si="290"/>
        <v>#NUM!</v>
      </c>
      <c r="D762" s="36" t="e">
        <f t="shared" si="291"/>
        <v>#NUM!</v>
      </c>
      <c r="E762" s="36" t="e">
        <f t="shared" si="292"/>
        <v>#NUM!</v>
      </c>
      <c r="F762" s="37" t="e">
        <f t="shared" si="293"/>
        <v>#NUM!</v>
      </c>
      <c r="H762" s="33">
        <v>139</v>
      </c>
      <c r="I762" s="34">
        <v>49553</v>
      </c>
      <c r="J762" s="35" t="e">
        <f t="shared" si="294"/>
        <v>#NUM!</v>
      </c>
      <c r="K762" s="36" t="e">
        <f t="shared" si="295"/>
        <v>#NUM!</v>
      </c>
      <c r="L762" s="38" t="e">
        <f t="shared" si="296"/>
        <v>#NUM!</v>
      </c>
      <c r="M762" s="37" t="e">
        <f t="shared" si="297"/>
        <v>#NUM!</v>
      </c>
      <c r="O762" s="33">
        <v>139</v>
      </c>
      <c r="P762" s="34">
        <v>49553</v>
      </c>
      <c r="Q762" s="35" t="e">
        <f t="shared" si="298"/>
        <v>#NUM!</v>
      </c>
      <c r="R762" s="36" t="e">
        <f t="shared" si="286"/>
        <v>#NUM!</v>
      </c>
      <c r="S762" s="38" t="e">
        <f t="shared" si="299"/>
        <v>#NUM!</v>
      </c>
      <c r="T762" s="37" t="e">
        <f t="shared" si="287"/>
        <v>#NUM!</v>
      </c>
      <c r="V762" s="33">
        <v>139</v>
      </c>
      <c r="W762" s="34">
        <v>49553</v>
      </c>
      <c r="X762" s="35" t="e">
        <f t="shared" si="300"/>
        <v>#NUM!</v>
      </c>
      <c r="Y762" s="36" t="e">
        <f t="shared" si="288"/>
        <v>#NUM!</v>
      </c>
      <c r="Z762" s="39" t="e">
        <f t="shared" si="301"/>
        <v>#NUM!</v>
      </c>
      <c r="AA762" s="37" t="e">
        <f t="shared" si="289"/>
        <v>#NUM!</v>
      </c>
    </row>
    <row r="763" spans="1:27" x14ac:dyDescent="0.45">
      <c r="A763" s="47">
        <v>140</v>
      </c>
      <c r="B763" s="34">
        <v>49583</v>
      </c>
      <c r="C763" s="49" t="e">
        <f t="shared" si="290"/>
        <v>#NUM!</v>
      </c>
      <c r="D763" s="36" t="e">
        <f t="shared" si="291"/>
        <v>#NUM!</v>
      </c>
      <c r="E763" s="36" t="e">
        <f t="shared" si="292"/>
        <v>#NUM!</v>
      </c>
      <c r="F763" s="37" t="e">
        <f t="shared" si="293"/>
        <v>#NUM!</v>
      </c>
      <c r="H763" s="33">
        <v>140</v>
      </c>
      <c r="I763" s="34">
        <v>49583</v>
      </c>
      <c r="J763" s="35" t="e">
        <f t="shared" si="294"/>
        <v>#NUM!</v>
      </c>
      <c r="K763" s="36" t="e">
        <f t="shared" si="295"/>
        <v>#NUM!</v>
      </c>
      <c r="L763" s="38" t="e">
        <f t="shared" si="296"/>
        <v>#NUM!</v>
      </c>
      <c r="M763" s="37" t="e">
        <f t="shared" si="297"/>
        <v>#NUM!</v>
      </c>
      <c r="O763" s="33">
        <v>140</v>
      </c>
      <c r="P763" s="34">
        <v>49583</v>
      </c>
      <c r="Q763" s="35" t="e">
        <f t="shared" si="298"/>
        <v>#NUM!</v>
      </c>
      <c r="R763" s="36" t="e">
        <f t="shared" si="286"/>
        <v>#NUM!</v>
      </c>
      <c r="S763" s="38" t="e">
        <f t="shared" si="299"/>
        <v>#NUM!</v>
      </c>
      <c r="T763" s="37" t="e">
        <f t="shared" si="287"/>
        <v>#NUM!</v>
      </c>
      <c r="V763" s="33">
        <v>140</v>
      </c>
      <c r="W763" s="34">
        <v>49583</v>
      </c>
      <c r="X763" s="35" t="e">
        <f t="shared" si="300"/>
        <v>#NUM!</v>
      </c>
      <c r="Y763" s="36" t="e">
        <f t="shared" si="288"/>
        <v>#NUM!</v>
      </c>
      <c r="Z763" s="39" t="e">
        <f t="shared" si="301"/>
        <v>#NUM!</v>
      </c>
      <c r="AA763" s="37" t="e">
        <f t="shared" si="289"/>
        <v>#NUM!</v>
      </c>
    </row>
    <row r="764" spans="1:27" x14ac:dyDescent="0.45">
      <c r="A764" s="47">
        <v>141</v>
      </c>
      <c r="B764" s="34">
        <v>49614</v>
      </c>
      <c r="C764" s="49" t="e">
        <f t="shared" si="290"/>
        <v>#NUM!</v>
      </c>
      <c r="D764" s="36" t="e">
        <f t="shared" si="291"/>
        <v>#NUM!</v>
      </c>
      <c r="E764" s="36" t="e">
        <f t="shared" si="292"/>
        <v>#NUM!</v>
      </c>
      <c r="F764" s="37" t="e">
        <f t="shared" si="293"/>
        <v>#NUM!</v>
      </c>
      <c r="H764" s="33">
        <v>141</v>
      </c>
      <c r="I764" s="34">
        <v>49614</v>
      </c>
      <c r="J764" s="35" t="e">
        <f t="shared" si="294"/>
        <v>#NUM!</v>
      </c>
      <c r="K764" s="36" t="e">
        <f t="shared" si="295"/>
        <v>#NUM!</v>
      </c>
      <c r="L764" s="38" t="e">
        <f t="shared" si="296"/>
        <v>#NUM!</v>
      </c>
      <c r="M764" s="37" t="e">
        <f t="shared" si="297"/>
        <v>#NUM!</v>
      </c>
      <c r="O764" s="33">
        <v>141</v>
      </c>
      <c r="P764" s="34">
        <v>49614</v>
      </c>
      <c r="Q764" s="35" t="e">
        <f t="shared" si="298"/>
        <v>#NUM!</v>
      </c>
      <c r="R764" s="36" t="e">
        <f t="shared" si="286"/>
        <v>#NUM!</v>
      </c>
      <c r="S764" s="38" t="e">
        <f t="shared" si="299"/>
        <v>#NUM!</v>
      </c>
      <c r="T764" s="37" t="e">
        <f t="shared" si="287"/>
        <v>#NUM!</v>
      </c>
      <c r="V764" s="33">
        <v>141</v>
      </c>
      <c r="W764" s="34">
        <v>49614</v>
      </c>
      <c r="X764" s="35" t="e">
        <f t="shared" si="300"/>
        <v>#NUM!</v>
      </c>
      <c r="Y764" s="36" t="e">
        <f t="shared" si="288"/>
        <v>#NUM!</v>
      </c>
      <c r="Z764" s="39" t="e">
        <f t="shared" si="301"/>
        <v>#NUM!</v>
      </c>
      <c r="AA764" s="37" t="e">
        <f t="shared" si="289"/>
        <v>#NUM!</v>
      </c>
    </row>
    <row r="765" spans="1:27" x14ac:dyDescent="0.45">
      <c r="A765" s="47">
        <v>142</v>
      </c>
      <c r="B765" s="34">
        <v>49644</v>
      </c>
      <c r="C765" s="49" t="e">
        <f t="shared" si="290"/>
        <v>#NUM!</v>
      </c>
      <c r="D765" s="36" t="e">
        <f t="shared" si="291"/>
        <v>#NUM!</v>
      </c>
      <c r="E765" s="36" t="e">
        <f t="shared" si="292"/>
        <v>#NUM!</v>
      </c>
      <c r="F765" s="37" t="e">
        <f t="shared" si="293"/>
        <v>#NUM!</v>
      </c>
      <c r="H765" s="33">
        <v>142</v>
      </c>
      <c r="I765" s="34">
        <v>49644</v>
      </c>
      <c r="J765" s="35" t="e">
        <f t="shared" si="294"/>
        <v>#NUM!</v>
      </c>
      <c r="K765" s="36" t="e">
        <f t="shared" si="295"/>
        <v>#NUM!</v>
      </c>
      <c r="L765" s="38" t="e">
        <f t="shared" si="296"/>
        <v>#NUM!</v>
      </c>
      <c r="M765" s="37" t="e">
        <f t="shared" si="297"/>
        <v>#NUM!</v>
      </c>
      <c r="O765" s="33">
        <v>142</v>
      </c>
      <c r="P765" s="34">
        <v>49644</v>
      </c>
      <c r="Q765" s="35" t="e">
        <f t="shared" si="298"/>
        <v>#NUM!</v>
      </c>
      <c r="R765" s="36" t="e">
        <f t="shared" si="286"/>
        <v>#NUM!</v>
      </c>
      <c r="S765" s="38" t="e">
        <f t="shared" si="299"/>
        <v>#NUM!</v>
      </c>
      <c r="T765" s="37" t="e">
        <f t="shared" si="287"/>
        <v>#NUM!</v>
      </c>
      <c r="V765" s="33">
        <v>142</v>
      </c>
      <c r="W765" s="34">
        <v>49644</v>
      </c>
      <c r="X765" s="35" t="e">
        <f t="shared" si="300"/>
        <v>#NUM!</v>
      </c>
      <c r="Y765" s="36" t="e">
        <f t="shared" si="288"/>
        <v>#NUM!</v>
      </c>
      <c r="Z765" s="39" t="e">
        <f t="shared" si="301"/>
        <v>#NUM!</v>
      </c>
      <c r="AA765" s="37" t="e">
        <f t="shared" si="289"/>
        <v>#NUM!</v>
      </c>
    </row>
    <row r="766" spans="1:27" x14ac:dyDescent="0.45">
      <c r="A766" s="47">
        <v>143</v>
      </c>
      <c r="B766" s="34">
        <v>49675</v>
      </c>
      <c r="C766" s="49" t="e">
        <f t="shared" si="290"/>
        <v>#NUM!</v>
      </c>
      <c r="D766" s="36" t="e">
        <f t="shared" si="291"/>
        <v>#NUM!</v>
      </c>
      <c r="E766" s="36" t="e">
        <f t="shared" si="292"/>
        <v>#NUM!</v>
      </c>
      <c r="F766" s="37" t="e">
        <f t="shared" si="293"/>
        <v>#NUM!</v>
      </c>
      <c r="H766" s="33">
        <v>143</v>
      </c>
      <c r="I766" s="34">
        <v>49675</v>
      </c>
      <c r="J766" s="35" t="e">
        <f t="shared" si="294"/>
        <v>#NUM!</v>
      </c>
      <c r="K766" s="36" t="e">
        <f t="shared" si="295"/>
        <v>#NUM!</v>
      </c>
      <c r="L766" s="38" t="e">
        <f t="shared" si="296"/>
        <v>#NUM!</v>
      </c>
      <c r="M766" s="37" t="e">
        <f t="shared" si="297"/>
        <v>#NUM!</v>
      </c>
      <c r="O766" s="33">
        <v>143</v>
      </c>
      <c r="P766" s="34">
        <v>49675</v>
      </c>
      <c r="Q766" s="35" t="e">
        <f t="shared" si="298"/>
        <v>#NUM!</v>
      </c>
      <c r="R766" s="36" t="e">
        <f t="shared" si="286"/>
        <v>#NUM!</v>
      </c>
      <c r="S766" s="38" t="e">
        <f t="shared" si="299"/>
        <v>#NUM!</v>
      </c>
      <c r="T766" s="37" t="e">
        <f t="shared" si="287"/>
        <v>#NUM!</v>
      </c>
      <c r="V766" s="33">
        <v>143</v>
      </c>
      <c r="W766" s="34">
        <v>49675</v>
      </c>
      <c r="X766" s="35" t="e">
        <f t="shared" si="300"/>
        <v>#NUM!</v>
      </c>
      <c r="Y766" s="36" t="e">
        <f t="shared" si="288"/>
        <v>#NUM!</v>
      </c>
      <c r="Z766" s="39" t="e">
        <f t="shared" si="301"/>
        <v>#NUM!</v>
      </c>
      <c r="AA766" s="37" t="e">
        <f t="shared" si="289"/>
        <v>#NUM!</v>
      </c>
    </row>
    <row r="767" spans="1:27" ht="14.65" thickBot="1" x14ac:dyDescent="0.5">
      <c r="A767" s="47">
        <v>144</v>
      </c>
      <c r="B767" s="34">
        <v>49706</v>
      </c>
      <c r="C767" s="50" t="e">
        <f t="shared" si="290"/>
        <v>#NUM!</v>
      </c>
      <c r="D767" s="43" t="e">
        <f t="shared" si="291"/>
        <v>#NUM!</v>
      </c>
      <c r="E767" s="43" t="e">
        <f t="shared" si="292"/>
        <v>#NUM!</v>
      </c>
      <c r="F767" s="44" t="e">
        <f t="shared" si="293"/>
        <v>#NUM!</v>
      </c>
      <c r="H767" s="40">
        <v>144</v>
      </c>
      <c r="I767" s="41">
        <v>49706</v>
      </c>
      <c r="J767" s="42" t="e">
        <f t="shared" si="294"/>
        <v>#NUM!</v>
      </c>
      <c r="K767" s="43" t="e">
        <f t="shared" si="295"/>
        <v>#NUM!</v>
      </c>
      <c r="L767" s="45" t="e">
        <f t="shared" si="296"/>
        <v>#NUM!</v>
      </c>
      <c r="M767" s="44" t="e">
        <f t="shared" si="297"/>
        <v>#NUM!</v>
      </c>
      <c r="O767" s="40">
        <v>144</v>
      </c>
      <c r="P767" s="41">
        <v>49706</v>
      </c>
      <c r="Q767" s="42" t="e">
        <f t="shared" si="298"/>
        <v>#NUM!</v>
      </c>
      <c r="R767" s="43" t="e">
        <f t="shared" si="286"/>
        <v>#NUM!</v>
      </c>
      <c r="S767" s="45" t="e">
        <f t="shared" si="299"/>
        <v>#NUM!</v>
      </c>
      <c r="T767" s="44" t="e">
        <f t="shared" si="287"/>
        <v>#NUM!</v>
      </c>
      <c r="V767" s="40">
        <v>144</v>
      </c>
      <c r="W767" s="41">
        <v>49706</v>
      </c>
      <c r="X767" s="42" t="e">
        <f t="shared" si="300"/>
        <v>#NUM!</v>
      </c>
      <c r="Y767" s="43" t="e">
        <f t="shared" si="288"/>
        <v>#NUM!</v>
      </c>
      <c r="Z767" s="46" t="e">
        <f t="shared" si="301"/>
        <v>#NUM!</v>
      </c>
      <c r="AA767" s="44" t="e">
        <f t="shared" si="289"/>
        <v>#NUM!</v>
      </c>
    </row>
    <row r="768" spans="1:27" x14ac:dyDescent="0.45">
      <c r="A768" s="51">
        <v>145</v>
      </c>
      <c r="B768" s="52">
        <v>49735</v>
      </c>
      <c r="C768" s="53" t="e">
        <f t="shared" si="290"/>
        <v>#NUM!</v>
      </c>
      <c r="D768" s="29" t="e">
        <f t="shared" si="291"/>
        <v>#NUM!</v>
      </c>
      <c r="E768" s="29" t="e">
        <f t="shared" si="292"/>
        <v>#NUM!</v>
      </c>
      <c r="F768" s="30" t="e">
        <f t="shared" si="293"/>
        <v>#NUM!</v>
      </c>
      <c r="H768" s="26">
        <v>145</v>
      </c>
      <c r="I768" s="27">
        <v>49735</v>
      </c>
      <c r="J768" s="28" t="e">
        <f t="shared" si="294"/>
        <v>#NUM!</v>
      </c>
      <c r="K768" s="29" t="e">
        <f t="shared" si="295"/>
        <v>#NUM!</v>
      </c>
      <c r="L768" s="31" t="e">
        <f t="shared" si="296"/>
        <v>#NUM!</v>
      </c>
      <c r="M768" s="30" t="e">
        <f t="shared" si="297"/>
        <v>#NUM!</v>
      </c>
      <c r="O768" s="26">
        <v>145</v>
      </c>
      <c r="P768" s="27">
        <v>49735</v>
      </c>
      <c r="Q768" s="28" t="e">
        <f t="shared" si="298"/>
        <v>#NUM!</v>
      </c>
      <c r="R768" s="29" t="e">
        <f t="shared" si="286"/>
        <v>#NUM!</v>
      </c>
      <c r="S768" s="31" t="e">
        <f t="shared" si="299"/>
        <v>#NUM!</v>
      </c>
      <c r="T768" s="30" t="e">
        <f t="shared" si="287"/>
        <v>#NUM!</v>
      </c>
      <c r="V768" s="26">
        <v>145</v>
      </c>
      <c r="W768" s="27">
        <v>49735</v>
      </c>
      <c r="X768" s="28" t="e">
        <f t="shared" si="300"/>
        <v>#NUM!</v>
      </c>
      <c r="Y768" s="29" t="e">
        <f t="shared" si="288"/>
        <v>#NUM!</v>
      </c>
      <c r="Z768" s="32" t="e">
        <f t="shared" si="301"/>
        <v>#NUM!</v>
      </c>
      <c r="AA768" s="30" t="e">
        <f t="shared" si="289"/>
        <v>#NUM!</v>
      </c>
    </row>
    <row r="769" spans="1:27" x14ac:dyDescent="0.45">
      <c r="A769" s="47">
        <v>146</v>
      </c>
      <c r="B769" s="34">
        <v>49766</v>
      </c>
      <c r="C769" s="49" t="e">
        <f t="shared" si="290"/>
        <v>#NUM!</v>
      </c>
      <c r="D769" s="36" t="e">
        <f t="shared" si="291"/>
        <v>#NUM!</v>
      </c>
      <c r="E769" s="36" t="e">
        <f t="shared" si="292"/>
        <v>#NUM!</v>
      </c>
      <c r="F769" s="37" t="e">
        <f t="shared" si="293"/>
        <v>#NUM!</v>
      </c>
      <c r="H769" s="33">
        <v>146</v>
      </c>
      <c r="I769" s="34">
        <v>49766</v>
      </c>
      <c r="J769" s="35" t="e">
        <f t="shared" si="294"/>
        <v>#NUM!</v>
      </c>
      <c r="K769" s="36" t="e">
        <f t="shared" si="295"/>
        <v>#NUM!</v>
      </c>
      <c r="L769" s="38" t="e">
        <f t="shared" si="296"/>
        <v>#NUM!</v>
      </c>
      <c r="M769" s="37" t="e">
        <f t="shared" si="297"/>
        <v>#NUM!</v>
      </c>
      <c r="O769" s="33">
        <v>146</v>
      </c>
      <c r="P769" s="34">
        <v>49766</v>
      </c>
      <c r="Q769" s="35" t="e">
        <f t="shared" si="298"/>
        <v>#NUM!</v>
      </c>
      <c r="R769" s="36" t="e">
        <f t="shared" si="286"/>
        <v>#NUM!</v>
      </c>
      <c r="S769" s="38" t="e">
        <f t="shared" si="299"/>
        <v>#NUM!</v>
      </c>
      <c r="T769" s="37" t="e">
        <f t="shared" si="287"/>
        <v>#NUM!</v>
      </c>
      <c r="V769" s="33">
        <v>146</v>
      </c>
      <c r="W769" s="34">
        <v>49766</v>
      </c>
      <c r="X769" s="35" t="e">
        <f t="shared" si="300"/>
        <v>#NUM!</v>
      </c>
      <c r="Y769" s="36" t="e">
        <f t="shared" si="288"/>
        <v>#NUM!</v>
      </c>
      <c r="Z769" s="39" t="e">
        <f t="shared" si="301"/>
        <v>#NUM!</v>
      </c>
      <c r="AA769" s="37" t="e">
        <f t="shared" si="289"/>
        <v>#NUM!</v>
      </c>
    </row>
    <row r="770" spans="1:27" x14ac:dyDescent="0.45">
      <c r="A770" s="47">
        <v>147</v>
      </c>
      <c r="B770" s="34">
        <v>49796</v>
      </c>
      <c r="C770" s="49" t="e">
        <f t="shared" si="290"/>
        <v>#NUM!</v>
      </c>
      <c r="D770" s="36" t="e">
        <f t="shared" si="291"/>
        <v>#NUM!</v>
      </c>
      <c r="E770" s="36" t="e">
        <f t="shared" si="292"/>
        <v>#NUM!</v>
      </c>
      <c r="F770" s="37" t="e">
        <f t="shared" si="293"/>
        <v>#NUM!</v>
      </c>
      <c r="H770" s="33">
        <v>147</v>
      </c>
      <c r="I770" s="34">
        <v>49796</v>
      </c>
      <c r="J770" s="35" t="e">
        <f t="shared" si="294"/>
        <v>#NUM!</v>
      </c>
      <c r="K770" s="36" t="e">
        <f t="shared" si="295"/>
        <v>#NUM!</v>
      </c>
      <c r="L770" s="38" t="e">
        <f t="shared" si="296"/>
        <v>#NUM!</v>
      </c>
      <c r="M770" s="37" t="e">
        <f t="shared" si="297"/>
        <v>#NUM!</v>
      </c>
      <c r="O770" s="33">
        <v>147</v>
      </c>
      <c r="P770" s="34">
        <v>49796</v>
      </c>
      <c r="Q770" s="35" t="e">
        <f t="shared" si="298"/>
        <v>#NUM!</v>
      </c>
      <c r="R770" s="36" t="e">
        <f t="shared" si="286"/>
        <v>#NUM!</v>
      </c>
      <c r="S770" s="38" t="e">
        <f t="shared" si="299"/>
        <v>#NUM!</v>
      </c>
      <c r="T770" s="37" t="e">
        <f t="shared" si="287"/>
        <v>#NUM!</v>
      </c>
      <c r="V770" s="33">
        <v>147</v>
      </c>
      <c r="W770" s="34">
        <v>49796</v>
      </c>
      <c r="X770" s="35" t="e">
        <f t="shared" si="300"/>
        <v>#NUM!</v>
      </c>
      <c r="Y770" s="36" t="e">
        <f t="shared" si="288"/>
        <v>#NUM!</v>
      </c>
      <c r="Z770" s="39" t="e">
        <f t="shared" si="301"/>
        <v>#NUM!</v>
      </c>
      <c r="AA770" s="37" t="e">
        <f t="shared" si="289"/>
        <v>#NUM!</v>
      </c>
    </row>
    <row r="771" spans="1:27" x14ac:dyDescent="0.45">
      <c r="A771" s="47">
        <v>148</v>
      </c>
      <c r="B771" s="34">
        <v>49827</v>
      </c>
      <c r="C771" s="49" t="e">
        <f t="shared" si="290"/>
        <v>#NUM!</v>
      </c>
      <c r="D771" s="36" t="e">
        <f t="shared" si="291"/>
        <v>#NUM!</v>
      </c>
      <c r="E771" s="36" t="e">
        <f t="shared" si="292"/>
        <v>#NUM!</v>
      </c>
      <c r="F771" s="37" t="e">
        <f t="shared" si="293"/>
        <v>#NUM!</v>
      </c>
      <c r="H771" s="33">
        <v>148</v>
      </c>
      <c r="I771" s="34">
        <v>49827</v>
      </c>
      <c r="J771" s="35" t="e">
        <f t="shared" si="294"/>
        <v>#NUM!</v>
      </c>
      <c r="K771" s="36" t="e">
        <f t="shared" si="295"/>
        <v>#NUM!</v>
      </c>
      <c r="L771" s="38" t="e">
        <f t="shared" si="296"/>
        <v>#NUM!</v>
      </c>
      <c r="M771" s="37" t="e">
        <f t="shared" si="297"/>
        <v>#NUM!</v>
      </c>
      <c r="O771" s="33">
        <v>148</v>
      </c>
      <c r="P771" s="34">
        <v>49827</v>
      </c>
      <c r="Q771" s="35" t="e">
        <f t="shared" si="298"/>
        <v>#NUM!</v>
      </c>
      <c r="R771" s="36" t="e">
        <f t="shared" si="286"/>
        <v>#NUM!</v>
      </c>
      <c r="S771" s="38" t="e">
        <f t="shared" si="299"/>
        <v>#NUM!</v>
      </c>
      <c r="T771" s="37" t="e">
        <f t="shared" si="287"/>
        <v>#NUM!</v>
      </c>
      <c r="V771" s="33">
        <v>148</v>
      </c>
      <c r="W771" s="34">
        <v>49827</v>
      </c>
      <c r="X771" s="35" t="e">
        <f t="shared" si="300"/>
        <v>#NUM!</v>
      </c>
      <c r="Y771" s="36" t="e">
        <f t="shared" si="288"/>
        <v>#NUM!</v>
      </c>
      <c r="Z771" s="39" t="e">
        <f t="shared" si="301"/>
        <v>#NUM!</v>
      </c>
      <c r="AA771" s="37" t="e">
        <f t="shared" si="289"/>
        <v>#NUM!</v>
      </c>
    </row>
    <row r="772" spans="1:27" x14ac:dyDescent="0.45">
      <c r="A772" s="47">
        <v>149</v>
      </c>
      <c r="B772" s="34">
        <v>49857</v>
      </c>
      <c r="C772" s="49" t="e">
        <f t="shared" si="290"/>
        <v>#NUM!</v>
      </c>
      <c r="D772" s="36" t="e">
        <f t="shared" si="291"/>
        <v>#NUM!</v>
      </c>
      <c r="E772" s="36" t="e">
        <f t="shared" si="292"/>
        <v>#NUM!</v>
      </c>
      <c r="F772" s="37" t="e">
        <f t="shared" si="293"/>
        <v>#NUM!</v>
      </c>
      <c r="H772" s="33">
        <v>149</v>
      </c>
      <c r="I772" s="34">
        <v>49857</v>
      </c>
      <c r="J772" s="35" t="e">
        <f t="shared" si="294"/>
        <v>#NUM!</v>
      </c>
      <c r="K772" s="36" t="e">
        <f t="shared" si="295"/>
        <v>#NUM!</v>
      </c>
      <c r="L772" s="38" t="e">
        <f t="shared" si="296"/>
        <v>#NUM!</v>
      </c>
      <c r="M772" s="37" t="e">
        <f t="shared" si="297"/>
        <v>#NUM!</v>
      </c>
      <c r="O772" s="33">
        <v>149</v>
      </c>
      <c r="P772" s="34">
        <v>49857</v>
      </c>
      <c r="Q772" s="35" t="e">
        <f t="shared" si="298"/>
        <v>#NUM!</v>
      </c>
      <c r="R772" s="36" t="e">
        <f t="shared" si="286"/>
        <v>#NUM!</v>
      </c>
      <c r="S772" s="38" t="e">
        <f t="shared" si="299"/>
        <v>#NUM!</v>
      </c>
      <c r="T772" s="37" t="e">
        <f t="shared" si="287"/>
        <v>#NUM!</v>
      </c>
      <c r="V772" s="33">
        <v>149</v>
      </c>
      <c r="W772" s="34">
        <v>49857</v>
      </c>
      <c r="X772" s="35" t="e">
        <f t="shared" si="300"/>
        <v>#NUM!</v>
      </c>
      <c r="Y772" s="36" t="e">
        <f t="shared" si="288"/>
        <v>#NUM!</v>
      </c>
      <c r="Z772" s="39" t="e">
        <f t="shared" si="301"/>
        <v>#NUM!</v>
      </c>
      <c r="AA772" s="37" t="e">
        <f t="shared" si="289"/>
        <v>#NUM!</v>
      </c>
    </row>
    <row r="773" spans="1:27" x14ac:dyDescent="0.45">
      <c r="A773" s="47">
        <v>150</v>
      </c>
      <c r="B773" s="34">
        <v>49888</v>
      </c>
      <c r="C773" s="49" t="e">
        <f t="shared" si="290"/>
        <v>#NUM!</v>
      </c>
      <c r="D773" s="36" t="e">
        <f t="shared" si="291"/>
        <v>#NUM!</v>
      </c>
      <c r="E773" s="36" t="e">
        <f t="shared" si="292"/>
        <v>#NUM!</v>
      </c>
      <c r="F773" s="37" t="e">
        <f t="shared" si="293"/>
        <v>#NUM!</v>
      </c>
      <c r="H773" s="33">
        <v>150</v>
      </c>
      <c r="I773" s="34">
        <v>49888</v>
      </c>
      <c r="J773" s="35" t="e">
        <f t="shared" si="294"/>
        <v>#NUM!</v>
      </c>
      <c r="K773" s="36" t="e">
        <f t="shared" si="295"/>
        <v>#NUM!</v>
      </c>
      <c r="L773" s="38" t="e">
        <f t="shared" si="296"/>
        <v>#NUM!</v>
      </c>
      <c r="M773" s="37" t="e">
        <f t="shared" si="297"/>
        <v>#NUM!</v>
      </c>
      <c r="O773" s="33">
        <v>150</v>
      </c>
      <c r="P773" s="34">
        <v>49888</v>
      </c>
      <c r="Q773" s="35" t="e">
        <f t="shared" si="298"/>
        <v>#NUM!</v>
      </c>
      <c r="R773" s="36" t="e">
        <f t="shared" si="286"/>
        <v>#NUM!</v>
      </c>
      <c r="S773" s="38" t="e">
        <f t="shared" si="299"/>
        <v>#NUM!</v>
      </c>
      <c r="T773" s="37" t="e">
        <f t="shared" si="287"/>
        <v>#NUM!</v>
      </c>
      <c r="V773" s="33">
        <v>150</v>
      </c>
      <c r="W773" s="34">
        <v>49888</v>
      </c>
      <c r="X773" s="35" t="e">
        <f t="shared" si="300"/>
        <v>#NUM!</v>
      </c>
      <c r="Y773" s="36" t="e">
        <f t="shared" si="288"/>
        <v>#NUM!</v>
      </c>
      <c r="Z773" s="39" t="e">
        <f t="shared" si="301"/>
        <v>#NUM!</v>
      </c>
      <c r="AA773" s="37" t="e">
        <f t="shared" si="289"/>
        <v>#NUM!</v>
      </c>
    </row>
    <row r="774" spans="1:27" x14ac:dyDescent="0.45">
      <c r="A774" s="47">
        <v>151</v>
      </c>
      <c r="B774" s="34">
        <v>49919</v>
      </c>
      <c r="C774" s="49" t="e">
        <f t="shared" si="290"/>
        <v>#NUM!</v>
      </c>
      <c r="D774" s="36" t="e">
        <f t="shared" si="291"/>
        <v>#NUM!</v>
      </c>
      <c r="E774" s="36" t="e">
        <f t="shared" si="292"/>
        <v>#NUM!</v>
      </c>
      <c r="F774" s="37" t="e">
        <f t="shared" si="293"/>
        <v>#NUM!</v>
      </c>
      <c r="H774" s="33">
        <v>151</v>
      </c>
      <c r="I774" s="34">
        <v>49919</v>
      </c>
      <c r="J774" s="35" t="e">
        <f t="shared" si="294"/>
        <v>#NUM!</v>
      </c>
      <c r="K774" s="36" t="e">
        <f t="shared" si="295"/>
        <v>#NUM!</v>
      </c>
      <c r="L774" s="38" t="e">
        <f t="shared" si="296"/>
        <v>#NUM!</v>
      </c>
      <c r="M774" s="37" t="e">
        <f t="shared" si="297"/>
        <v>#NUM!</v>
      </c>
      <c r="O774" s="33">
        <v>151</v>
      </c>
      <c r="P774" s="34">
        <v>49919</v>
      </c>
      <c r="Q774" s="35" t="e">
        <f t="shared" si="298"/>
        <v>#NUM!</v>
      </c>
      <c r="R774" s="36" t="e">
        <f t="shared" si="286"/>
        <v>#NUM!</v>
      </c>
      <c r="S774" s="38" t="e">
        <f t="shared" si="299"/>
        <v>#NUM!</v>
      </c>
      <c r="T774" s="37" t="e">
        <f t="shared" si="287"/>
        <v>#NUM!</v>
      </c>
      <c r="V774" s="33">
        <v>151</v>
      </c>
      <c r="W774" s="34">
        <v>49919</v>
      </c>
      <c r="X774" s="35" t="e">
        <f t="shared" si="300"/>
        <v>#NUM!</v>
      </c>
      <c r="Y774" s="36" t="e">
        <f t="shared" si="288"/>
        <v>#NUM!</v>
      </c>
      <c r="Z774" s="39" t="e">
        <f t="shared" si="301"/>
        <v>#NUM!</v>
      </c>
      <c r="AA774" s="37" t="e">
        <f t="shared" si="289"/>
        <v>#NUM!</v>
      </c>
    </row>
    <row r="775" spans="1:27" x14ac:dyDescent="0.45">
      <c r="A775" s="47">
        <v>152</v>
      </c>
      <c r="B775" s="34">
        <v>49949</v>
      </c>
      <c r="C775" s="49" t="e">
        <f t="shared" si="290"/>
        <v>#NUM!</v>
      </c>
      <c r="D775" s="36" t="e">
        <f t="shared" si="291"/>
        <v>#NUM!</v>
      </c>
      <c r="E775" s="36" t="e">
        <f t="shared" si="292"/>
        <v>#NUM!</v>
      </c>
      <c r="F775" s="37" t="e">
        <f t="shared" si="293"/>
        <v>#NUM!</v>
      </c>
      <c r="H775" s="33">
        <v>152</v>
      </c>
      <c r="I775" s="34">
        <v>49949</v>
      </c>
      <c r="J775" s="35" t="e">
        <f t="shared" si="294"/>
        <v>#NUM!</v>
      </c>
      <c r="K775" s="36" t="e">
        <f t="shared" si="295"/>
        <v>#NUM!</v>
      </c>
      <c r="L775" s="38" t="e">
        <f t="shared" si="296"/>
        <v>#NUM!</v>
      </c>
      <c r="M775" s="37" t="e">
        <f t="shared" si="297"/>
        <v>#NUM!</v>
      </c>
      <c r="O775" s="33">
        <v>152</v>
      </c>
      <c r="P775" s="34">
        <v>49949</v>
      </c>
      <c r="Q775" s="35" t="e">
        <f t="shared" si="298"/>
        <v>#NUM!</v>
      </c>
      <c r="R775" s="36" t="e">
        <f t="shared" si="286"/>
        <v>#NUM!</v>
      </c>
      <c r="S775" s="38" t="e">
        <f t="shared" si="299"/>
        <v>#NUM!</v>
      </c>
      <c r="T775" s="37" t="e">
        <f t="shared" si="287"/>
        <v>#NUM!</v>
      </c>
      <c r="V775" s="33">
        <v>152</v>
      </c>
      <c r="W775" s="34">
        <v>49949</v>
      </c>
      <c r="X775" s="35" t="e">
        <f t="shared" si="300"/>
        <v>#NUM!</v>
      </c>
      <c r="Y775" s="36" t="e">
        <f t="shared" si="288"/>
        <v>#NUM!</v>
      </c>
      <c r="Z775" s="39" t="e">
        <f t="shared" si="301"/>
        <v>#NUM!</v>
      </c>
      <c r="AA775" s="37" t="e">
        <f t="shared" si="289"/>
        <v>#NUM!</v>
      </c>
    </row>
    <row r="776" spans="1:27" x14ac:dyDescent="0.45">
      <c r="A776" s="47">
        <v>153</v>
      </c>
      <c r="B776" s="34">
        <v>49980</v>
      </c>
      <c r="C776" s="49" t="e">
        <f t="shared" si="290"/>
        <v>#NUM!</v>
      </c>
      <c r="D776" s="36" t="e">
        <f t="shared" si="291"/>
        <v>#NUM!</v>
      </c>
      <c r="E776" s="36" t="e">
        <f t="shared" si="292"/>
        <v>#NUM!</v>
      </c>
      <c r="F776" s="37" t="e">
        <f t="shared" si="293"/>
        <v>#NUM!</v>
      </c>
      <c r="H776" s="33">
        <v>153</v>
      </c>
      <c r="I776" s="34">
        <v>49980</v>
      </c>
      <c r="J776" s="35" t="e">
        <f t="shared" si="294"/>
        <v>#NUM!</v>
      </c>
      <c r="K776" s="36" t="e">
        <f t="shared" si="295"/>
        <v>#NUM!</v>
      </c>
      <c r="L776" s="38" t="e">
        <f t="shared" si="296"/>
        <v>#NUM!</v>
      </c>
      <c r="M776" s="37" t="e">
        <f t="shared" si="297"/>
        <v>#NUM!</v>
      </c>
      <c r="O776" s="33">
        <v>153</v>
      </c>
      <c r="P776" s="34">
        <v>49980</v>
      </c>
      <c r="Q776" s="35" t="e">
        <f t="shared" si="298"/>
        <v>#NUM!</v>
      </c>
      <c r="R776" s="36" t="e">
        <f t="shared" si="286"/>
        <v>#NUM!</v>
      </c>
      <c r="S776" s="38" t="e">
        <f t="shared" si="299"/>
        <v>#NUM!</v>
      </c>
      <c r="T776" s="37" t="e">
        <f t="shared" si="287"/>
        <v>#NUM!</v>
      </c>
      <c r="V776" s="33">
        <v>153</v>
      </c>
      <c r="W776" s="34">
        <v>49980</v>
      </c>
      <c r="X776" s="35" t="e">
        <f t="shared" si="300"/>
        <v>#NUM!</v>
      </c>
      <c r="Y776" s="36" t="e">
        <f t="shared" si="288"/>
        <v>#NUM!</v>
      </c>
      <c r="Z776" s="39" t="e">
        <f t="shared" si="301"/>
        <v>#NUM!</v>
      </c>
      <c r="AA776" s="37" t="e">
        <f t="shared" si="289"/>
        <v>#NUM!</v>
      </c>
    </row>
    <row r="777" spans="1:27" x14ac:dyDescent="0.45">
      <c r="A777" s="47">
        <v>154</v>
      </c>
      <c r="B777" s="34">
        <v>50010</v>
      </c>
      <c r="C777" s="49" t="e">
        <f t="shared" si="290"/>
        <v>#NUM!</v>
      </c>
      <c r="D777" s="36" t="e">
        <f t="shared" si="291"/>
        <v>#NUM!</v>
      </c>
      <c r="E777" s="36" t="e">
        <f t="shared" si="292"/>
        <v>#NUM!</v>
      </c>
      <c r="F777" s="37" t="e">
        <f t="shared" si="293"/>
        <v>#NUM!</v>
      </c>
      <c r="H777" s="33">
        <v>154</v>
      </c>
      <c r="I777" s="34">
        <v>50010</v>
      </c>
      <c r="J777" s="35" t="e">
        <f t="shared" si="294"/>
        <v>#NUM!</v>
      </c>
      <c r="K777" s="36" t="e">
        <f t="shared" si="295"/>
        <v>#NUM!</v>
      </c>
      <c r="L777" s="38" t="e">
        <f t="shared" si="296"/>
        <v>#NUM!</v>
      </c>
      <c r="M777" s="37" t="e">
        <f t="shared" si="297"/>
        <v>#NUM!</v>
      </c>
      <c r="O777" s="33">
        <v>154</v>
      </c>
      <c r="P777" s="34">
        <v>50010</v>
      </c>
      <c r="Q777" s="35" t="e">
        <f t="shared" si="298"/>
        <v>#NUM!</v>
      </c>
      <c r="R777" s="36" t="e">
        <f t="shared" si="286"/>
        <v>#NUM!</v>
      </c>
      <c r="S777" s="38" t="e">
        <f t="shared" si="299"/>
        <v>#NUM!</v>
      </c>
      <c r="T777" s="37" t="e">
        <f t="shared" si="287"/>
        <v>#NUM!</v>
      </c>
      <c r="V777" s="33">
        <v>154</v>
      </c>
      <c r="W777" s="34">
        <v>50010</v>
      </c>
      <c r="X777" s="35" t="e">
        <f t="shared" si="300"/>
        <v>#NUM!</v>
      </c>
      <c r="Y777" s="36" t="e">
        <f t="shared" si="288"/>
        <v>#NUM!</v>
      </c>
      <c r="Z777" s="39" t="e">
        <f t="shared" si="301"/>
        <v>#NUM!</v>
      </c>
      <c r="AA777" s="37" t="e">
        <f t="shared" si="289"/>
        <v>#NUM!</v>
      </c>
    </row>
    <row r="778" spans="1:27" x14ac:dyDescent="0.45">
      <c r="A778" s="47">
        <v>155</v>
      </c>
      <c r="B778" s="34">
        <v>50041</v>
      </c>
      <c r="C778" s="49" t="e">
        <f t="shared" si="290"/>
        <v>#NUM!</v>
      </c>
      <c r="D778" s="36" t="e">
        <f t="shared" si="291"/>
        <v>#NUM!</v>
      </c>
      <c r="E778" s="36" t="e">
        <f t="shared" si="292"/>
        <v>#NUM!</v>
      </c>
      <c r="F778" s="37" t="e">
        <f t="shared" si="293"/>
        <v>#NUM!</v>
      </c>
      <c r="H778" s="33">
        <v>155</v>
      </c>
      <c r="I778" s="34">
        <v>50041</v>
      </c>
      <c r="J778" s="35" t="e">
        <f t="shared" si="294"/>
        <v>#NUM!</v>
      </c>
      <c r="K778" s="36" t="e">
        <f t="shared" si="295"/>
        <v>#NUM!</v>
      </c>
      <c r="L778" s="38" t="e">
        <f t="shared" si="296"/>
        <v>#NUM!</v>
      </c>
      <c r="M778" s="37" t="e">
        <f t="shared" si="297"/>
        <v>#NUM!</v>
      </c>
      <c r="O778" s="33">
        <v>155</v>
      </c>
      <c r="P778" s="34">
        <v>50041</v>
      </c>
      <c r="Q778" s="35" t="e">
        <f t="shared" si="298"/>
        <v>#NUM!</v>
      </c>
      <c r="R778" s="36" t="e">
        <f t="shared" si="286"/>
        <v>#NUM!</v>
      </c>
      <c r="S778" s="38" t="e">
        <f t="shared" si="299"/>
        <v>#NUM!</v>
      </c>
      <c r="T778" s="37" t="e">
        <f t="shared" si="287"/>
        <v>#NUM!</v>
      </c>
      <c r="V778" s="33">
        <v>155</v>
      </c>
      <c r="W778" s="34">
        <v>50041</v>
      </c>
      <c r="X778" s="35" t="e">
        <f t="shared" si="300"/>
        <v>#NUM!</v>
      </c>
      <c r="Y778" s="36" t="e">
        <f t="shared" si="288"/>
        <v>#NUM!</v>
      </c>
      <c r="Z778" s="39" t="e">
        <f t="shared" si="301"/>
        <v>#NUM!</v>
      </c>
      <c r="AA778" s="37" t="e">
        <f t="shared" si="289"/>
        <v>#NUM!</v>
      </c>
    </row>
    <row r="779" spans="1:27" ht="14.65" thickBot="1" x14ac:dyDescent="0.5">
      <c r="A779" s="750">
        <v>156</v>
      </c>
      <c r="B779" s="267">
        <v>50072</v>
      </c>
      <c r="C779" s="50" t="e">
        <f t="shared" si="290"/>
        <v>#NUM!</v>
      </c>
      <c r="D779" s="43" t="e">
        <f t="shared" si="291"/>
        <v>#NUM!</v>
      </c>
      <c r="E779" s="43" t="e">
        <f t="shared" si="292"/>
        <v>#NUM!</v>
      </c>
      <c r="F779" s="44" t="e">
        <f t="shared" si="293"/>
        <v>#NUM!</v>
      </c>
      <c r="H779" s="40">
        <v>156</v>
      </c>
      <c r="I779" s="41">
        <v>50072</v>
      </c>
      <c r="J779" s="42" t="e">
        <f t="shared" si="294"/>
        <v>#NUM!</v>
      </c>
      <c r="K779" s="43" t="e">
        <f t="shared" si="295"/>
        <v>#NUM!</v>
      </c>
      <c r="L779" s="45" t="e">
        <f t="shared" si="296"/>
        <v>#NUM!</v>
      </c>
      <c r="M779" s="44" t="e">
        <f t="shared" si="297"/>
        <v>#NUM!</v>
      </c>
      <c r="O779" s="40">
        <v>156</v>
      </c>
      <c r="P779" s="41">
        <v>50072</v>
      </c>
      <c r="Q779" s="42" t="e">
        <f t="shared" si="298"/>
        <v>#NUM!</v>
      </c>
      <c r="R779" s="43" t="e">
        <f t="shared" si="286"/>
        <v>#NUM!</v>
      </c>
      <c r="S779" s="45" t="e">
        <f t="shared" si="299"/>
        <v>#NUM!</v>
      </c>
      <c r="T779" s="44" t="e">
        <f t="shared" si="287"/>
        <v>#NUM!</v>
      </c>
      <c r="V779" s="40">
        <v>156</v>
      </c>
      <c r="W779" s="41">
        <v>50072</v>
      </c>
      <c r="X779" s="42" t="e">
        <f t="shared" si="300"/>
        <v>#NUM!</v>
      </c>
      <c r="Y779" s="43" t="e">
        <f t="shared" si="288"/>
        <v>#NUM!</v>
      </c>
      <c r="Z779" s="46" t="e">
        <f t="shared" si="301"/>
        <v>#NUM!</v>
      </c>
      <c r="AA779" s="44" t="e">
        <f t="shared" si="289"/>
        <v>#NUM!</v>
      </c>
    </row>
    <row r="780" spans="1:27" x14ac:dyDescent="0.45">
      <c r="A780" s="47">
        <v>157</v>
      </c>
      <c r="B780" s="34">
        <v>50100</v>
      </c>
      <c r="C780" s="53" t="e">
        <f t="shared" si="290"/>
        <v>#NUM!</v>
      </c>
      <c r="D780" s="29" t="e">
        <f t="shared" si="291"/>
        <v>#NUM!</v>
      </c>
      <c r="E780" s="29" t="e">
        <f t="shared" si="292"/>
        <v>#NUM!</v>
      </c>
      <c r="F780" s="30" t="e">
        <f t="shared" si="293"/>
        <v>#NUM!</v>
      </c>
      <c r="H780" s="26">
        <v>157</v>
      </c>
      <c r="I780" s="27">
        <v>50100</v>
      </c>
      <c r="J780" s="28" t="e">
        <f t="shared" si="294"/>
        <v>#NUM!</v>
      </c>
      <c r="K780" s="29" t="e">
        <f t="shared" si="295"/>
        <v>#NUM!</v>
      </c>
      <c r="L780" s="31" t="e">
        <f t="shared" si="296"/>
        <v>#NUM!</v>
      </c>
      <c r="M780" s="30" t="e">
        <f t="shared" si="297"/>
        <v>#NUM!</v>
      </c>
      <c r="O780" s="26">
        <v>157</v>
      </c>
      <c r="P780" s="27">
        <v>50100</v>
      </c>
      <c r="Q780" s="28" t="e">
        <f t="shared" si="298"/>
        <v>#NUM!</v>
      </c>
      <c r="R780" s="29" t="e">
        <f t="shared" si="286"/>
        <v>#NUM!</v>
      </c>
      <c r="S780" s="31" t="e">
        <f t="shared" si="299"/>
        <v>#NUM!</v>
      </c>
      <c r="T780" s="30" t="e">
        <f t="shared" si="287"/>
        <v>#NUM!</v>
      </c>
      <c r="V780" s="26">
        <v>157</v>
      </c>
      <c r="W780" s="27">
        <v>50100</v>
      </c>
      <c r="X780" s="28" t="e">
        <f t="shared" si="300"/>
        <v>#NUM!</v>
      </c>
      <c r="Y780" s="29" t="e">
        <f t="shared" si="288"/>
        <v>#NUM!</v>
      </c>
      <c r="Z780" s="32" t="e">
        <f t="shared" si="301"/>
        <v>#NUM!</v>
      </c>
      <c r="AA780" s="30" t="e">
        <f t="shared" si="289"/>
        <v>#NUM!</v>
      </c>
    </row>
    <row r="781" spans="1:27" x14ac:dyDescent="0.45">
      <c r="A781" s="47">
        <v>158</v>
      </c>
      <c r="B781" s="34">
        <v>50131</v>
      </c>
      <c r="C781" s="49" t="e">
        <f t="shared" si="290"/>
        <v>#NUM!</v>
      </c>
      <c r="D781" s="36" t="e">
        <f t="shared" si="291"/>
        <v>#NUM!</v>
      </c>
      <c r="E781" s="36" t="e">
        <f t="shared" si="292"/>
        <v>#NUM!</v>
      </c>
      <c r="F781" s="37" t="e">
        <f t="shared" si="293"/>
        <v>#NUM!</v>
      </c>
      <c r="H781" s="33">
        <v>158</v>
      </c>
      <c r="I781" s="34">
        <v>50131</v>
      </c>
      <c r="J781" s="35" t="e">
        <f t="shared" si="294"/>
        <v>#NUM!</v>
      </c>
      <c r="K781" s="36" t="e">
        <f t="shared" si="295"/>
        <v>#NUM!</v>
      </c>
      <c r="L781" s="38" t="e">
        <f t="shared" si="296"/>
        <v>#NUM!</v>
      </c>
      <c r="M781" s="37" t="e">
        <f t="shared" si="297"/>
        <v>#NUM!</v>
      </c>
      <c r="O781" s="33">
        <v>158</v>
      </c>
      <c r="P781" s="34">
        <v>50131</v>
      </c>
      <c r="Q781" s="35" t="e">
        <f t="shared" si="298"/>
        <v>#NUM!</v>
      </c>
      <c r="R781" s="36" t="e">
        <f t="shared" si="286"/>
        <v>#NUM!</v>
      </c>
      <c r="S781" s="38" t="e">
        <f t="shared" si="299"/>
        <v>#NUM!</v>
      </c>
      <c r="T781" s="37" t="e">
        <f t="shared" si="287"/>
        <v>#NUM!</v>
      </c>
      <c r="V781" s="33">
        <v>158</v>
      </c>
      <c r="W781" s="34">
        <v>50131</v>
      </c>
      <c r="X781" s="35" t="e">
        <f t="shared" si="300"/>
        <v>#NUM!</v>
      </c>
      <c r="Y781" s="36" t="e">
        <f t="shared" si="288"/>
        <v>#NUM!</v>
      </c>
      <c r="Z781" s="39" t="e">
        <f t="shared" si="301"/>
        <v>#NUM!</v>
      </c>
      <c r="AA781" s="37" t="e">
        <f t="shared" si="289"/>
        <v>#NUM!</v>
      </c>
    </row>
    <row r="782" spans="1:27" x14ac:dyDescent="0.45">
      <c r="A782" s="47">
        <v>159</v>
      </c>
      <c r="B782" s="34">
        <v>50161</v>
      </c>
      <c r="C782" s="49" t="e">
        <f t="shared" si="290"/>
        <v>#NUM!</v>
      </c>
      <c r="D782" s="36" t="e">
        <f t="shared" si="291"/>
        <v>#NUM!</v>
      </c>
      <c r="E782" s="36" t="e">
        <f t="shared" si="292"/>
        <v>#NUM!</v>
      </c>
      <c r="F782" s="37" t="e">
        <f t="shared" si="293"/>
        <v>#NUM!</v>
      </c>
      <c r="H782" s="33">
        <v>159</v>
      </c>
      <c r="I782" s="34">
        <v>50161</v>
      </c>
      <c r="J782" s="35" t="e">
        <f t="shared" si="294"/>
        <v>#NUM!</v>
      </c>
      <c r="K782" s="36" t="e">
        <f t="shared" si="295"/>
        <v>#NUM!</v>
      </c>
      <c r="L782" s="38" t="e">
        <f t="shared" si="296"/>
        <v>#NUM!</v>
      </c>
      <c r="M782" s="37" t="e">
        <f t="shared" si="297"/>
        <v>#NUM!</v>
      </c>
      <c r="O782" s="33">
        <v>159</v>
      </c>
      <c r="P782" s="34">
        <v>50161</v>
      </c>
      <c r="Q782" s="35" t="e">
        <f t="shared" si="298"/>
        <v>#NUM!</v>
      </c>
      <c r="R782" s="36" t="e">
        <f t="shared" si="286"/>
        <v>#NUM!</v>
      </c>
      <c r="S782" s="38" t="e">
        <f t="shared" si="299"/>
        <v>#NUM!</v>
      </c>
      <c r="T782" s="37" t="e">
        <f t="shared" si="287"/>
        <v>#NUM!</v>
      </c>
      <c r="V782" s="33">
        <v>159</v>
      </c>
      <c r="W782" s="34">
        <v>50161</v>
      </c>
      <c r="X782" s="35" t="e">
        <f t="shared" si="300"/>
        <v>#NUM!</v>
      </c>
      <c r="Y782" s="36" t="e">
        <f t="shared" si="288"/>
        <v>#NUM!</v>
      </c>
      <c r="Z782" s="39" t="e">
        <f t="shared" si="301"/>
        <v>#NUM!</v>
      </c>
      <c r="AA782" s="37" t="e">
        <f t="shared" si="289"/>
        <v>#NUM!</v>
      </c>
    </row>
    <row r="783" spans="1:27" x14ac:dyDescent="0.45">
      <c r="A783" s="47">
        <v>160</v>
      </c>
      <c r="B783" s="34">
        <v>50192</v>
      </c>
      <c r="C783" s="49" t="e">
        <f t="shared" si="290"/>
        <v>#NUM!</v>
      </c>
      <c r="D783" s="36" t="e">
        <f t="shared" si="291"/>
        <v>#NUM!</v>
      </c>
      <c r="E783" s="36" t="e">
        <f t="shared" si="292"/>
        <v>#NUM!</v>
      </c>
      <c r="F783" s="37" t="e">
        <f t="shared" si="293"/>
        <v>#NUM!</v>
      </c>
      <c r="H783" s="33">
        <v>160</v>
      </c>
      <c r="I783" s="34">
        <v>50192</v>
      </c>
      <c r="J783" s="35" t="e">
        <f t="shared" si="294"/>
        <v>#NUM!</v>
      </c>
      <c r="K783" s="36" t="e">
        <f t="shared" si="295"/>
        <v>#NUM!</v>
      </c>
      <c r="L783" s="38" t="e">
        <f t="shared" si="296"/>
        <v>#NUM!</v>
      </c>
      <c r="M783" s="37" t="e">
        <f t="shared" si="297"/>
        <v>#NUM!</v>
      </c>
      <c r="O783" s="33">
        <v>160</v>
      </c>
      <c r="P783" s="34">
        <v>50192</v>
      </c>
      <c r="Q783" s="35" t="e">
        <f t="shared" si="298"/>
        <v>#NUM!</v>
      </c>
      <c r="R783" s="36" t="e">
        <f t="shared" si="286"/>
        <v>#NUM!</v>
      </c>
      <c r="S783" s="38" t="e">
        <f t="shared" si="299"/>
        <v>#NUM!</v>
      </c>
      <c r="T783" s="37" t="e">
        <f t="shared" si="287"/>
        <v>#NUM!</v>
      </c>
      <c r="V783" s="33">
        <v>160</v>
      </c>
      <c r="W783" s="34">
        <v>50192</v>
      </c>
      <c r="X783" s="35" t="e">
        <f t="shared" si="300"/>
        <v>#NUM!</v>
      </c>
      <c r="Y783" s="36" t="e">
        <f t="shared" si="288"/>
        <v>#NUM!</v>
      </c>
      <c r="Z783" s="39" t="e">
        <f t="shared" si="301"/>
        <v>#NUM!</v>
      </c>
      <c r="AA783" s="37" t="e">
        <f t="shared" si="289"/>
        <v>#NUM!</v>
      </c>
    </row>
    <row r="784" spans="1:27" x14ac:dyDescent="0.45">
      <c r="A784" s="47">
        <v>161</v>
      </c>
      <c r="B784" s="34">
        <v>50222</v>
      </c>
      <c r="C784" s="49" t="e">
        <f t="shared" si="290"/>
        <v>#NUM!</v>
      </c>
      <c r="D784" s="36" t="e">
        <f t="shared" si="291"/>
        <v>#NUM!</v>
      </c>
      <c r="E784" s="36" t="e">
        <f t="shared" si="292"/>
        <v>#NUM!</v>
      </c>
      <c r="F784" s="37" t="e">
        <f t="shared" si="293"/>
        <v>#NUM!</v>
      </c>
      <c r="H784" s="33">
        <v>161</v>
      </c>
      <c r="I784" s="34">
        <v>50222</v>
      </c>
      <c r="J784" s="35" t="e">
        <f t="shared" si="294"/>
        <v>#NUM!</v>
      </c>
      <c r="K784" s="36" t="e">
        <f t="shared" si="295"/>
        <v>#NUM!</v>
      </c>
      <c r="L784" s="38" t="e">
        <f t="shared" si="296"/>
        <v>#NUM!</v>
      </c>
      <c r="M784" s="37" t="e">
        <f t="shared" si="297"/>
        <v>#NUM!</v>
      </c>
      <c r="O784" s="33">
        <v>161</v>
      </c>
      <c r="P784" s="34">
        <v>50222</v>
      </c>
      <c r="Q784" s="35" t="e">
        <f t="shared" si="298"/>
        <v>#NUM!</v>
      </c>
      <c r="R784" s="36" t="e">
        <f t="shared" si="286"/>
        <v>#NUM!</v>
      </c>
      <c r="S784" s="38" t="e">
        <f t="shared" si="299"/>
        <v>#NUM!</v>
      </c>
      <c r="T784" s="37" t="e">
        <f t="shared" si="287"/>
        <v>#NUM!</v>
      </c>
      <c r="V784" s="33">
        <v>161</v>
      </c>
      <c r="W784" s="34">
        <v>50222</v>
      </c>
      <c r="X784" s="35" t="e">
        <f t="shared" si="300"/>
        <v>#NUM!</v>
      </c>
      <c r="Y784" s="36" t="e">
        <f t="shared" si="288"/>
        <v>#NUM!</v>
      </c>
      <c r="Z784" s="39" t="e">
        <f t="shared" si="301"/>
        <v>#NUM!</v>
      </c>
      <c r="AA784" s="37" t="e">
        <f t="shared" si="289"/>
        <v>#NUM!</v>
      </c>
    </row>
    <row r="785" spans="1:27" x14ac:dyDescent="0.45">
      <c r="A785" s="47">
        <v>162</v>
      </c>
      <c r="B785" s="34">
        <v>50253</v>
      </c>
      <c r="C785" s="49" t="e">
        <f t="shared" si="290"/>
        <v>#NUM!</v>
      </c>
      <c r="D785" s="36" t="e">
        <f t="shared" si="291"/>
        <v>#NUM!</v>
      </c>
      <c r="E785" s="36" t="e">
        <f t="shared" si="292"/>
        <v>#NUM!</v>
      </c>
      <c r="F785" s="37" t="e">
        <f t="shared" si="293"/>
        <v>#NUM!</v>
      </c>
      <c r="H785" s="33">
        <v>162</v>
      </c>
      <c r="I785" s="34">
        <v>50253</v>
      </c>
      <c r="J785" s="35" t="e">
        <f t="shared" si="294"/>
        <v>#NUM!</v>
      </c>
      <c r="K785" s="36" t="e">
        <f t="shared" si="295"/>
        <v>#NUM!</v>
      </c>
      <c r="L785" s="38" t="e">
        <f t="shared" si="296"/>
        <v>#NUM!</v>
      </c>
      <c r="M785" s="37" t="e">
        <f t="shared" si="297"/>
        <v>#NUM!</v>
      </c>
      <c r="O785" s="33">
        <v>162</v>
      </c>
      <c r="P785" s="34">
        <v>50253</v>
      </c>
      <c r="Q785" s="35" t="e">
        <f t="shared" si="298"/>
        <v>#NUM!</v>
      </c>
      <c r="R785" s="36" t="e">
        <f t="shared" si="286"/>
        <v>#NUM!</v>
      </c>
      <c r="S785" s="38" t="e">
        <f t="shared" si="299"/>
        <v>#NUM!</v>
      </c>
      <c r="T785" s="37" t="e">
        <f t="shared" si="287"/>
        <v>#NUM!</v>
      </c>
      <c r="V785" s="33">
        <v>162</v>
      </c>
      <c r="W785" s="34">
        <v>50253</v>
      </c>
      <c r="X785" s="35" t="e">
        <f t="shared" si="300"/>
        <v>#NUM!</v>
      </c>
      <c r="Y785" s="36" t="e">
        <f t="shared" si="288"/>
        <v>#NUM!</v>
      </c>
      <c r="Z785" s="39" t="e">
        <f t="shared" si="301"/>
        <v>#NUM!</v>
      </c>
      <c r="AA785" s="37" t="e">
        <f t="shared" si="289"/>
        <v>#NUM!</v>
      </c>
    </row>
    <row r="786" spans="1:27" x14ac:dyDescent="0.45">
      <c r="A786" s="47">
        <v>163</v>
      </c>
      <c r="B786" s="34">
        <v>50284</v>
      </c>
      <c r="C786" s="49" t="e">
        <f t="shared" si="290"/>
        <v>#NUM!</v>
      </c>
      <c r="D786" s="36" t="e">
        <f t="shared" si="291"/>
        <v>#NUM!</v>
      </c>
      <c r="E786" s="36" t="e">
        <f t="shared" si="292"/>
        <v>#NUM!</v>
      </c>
      <c r="F786" s="37" t="e">
        <f t="shared" si="293"/>
        <v>#NUM!</v>
      </c>
      <c r="H786" s="33">
        <v>163</v>
      </c>
      <c r="I786" s="34">
        <v>50284</v>
      </c>
      <c r="J786" s="35" t="e">
        <f t="shared" si="294"/>
        <v>#NUM!</v>
      </c>
      <c r="K786" s="36" t="e">
        <f t="shared" si="295"/>
        <v>#NUM!</v>
      </c>
      <c r="L786" s="38" t="e">
        <f t="shared" si="296"/>
        <v>#NUM!</v>
      </c>
      <c r="M786" s="37" t="e">
        <f t="shared" si="297"/>
        <v>#NUM!</v>
      </c>
      <c r="O786" s="33">
        <v>163</v>
      </c>
      <c r="P786" s="34">
        <v>50284</v>
      </c>
      <c r="Q786" s="35" t="e">
        <f t="shared" si="298"/>
        <v>#NUM!</v>
      </c>
      <c r="R786" s="36" t="e">
        <f t="shared" si="286"/>
        <v>#NUM!</v>
      </c>
      <c r="S786" s="38" t="e">
        <f t="shared" si="299"/>
        <v>#NUM!</v>
      </c>
      <c r="T786" s="37" t="e">
        <f t="shared" si="287"/>
        <v>#NUM!</v>
      </c>
      <c r="V786" s="33">
        <v>163</v>
      </c>
      <c r="W786" s="34">
        <v>50284</v>
      </c>
      <c r="X786" s="35" t="e">
        <f t="shared" si="300"/>
        <v>#NUM!</v>
      </c>
      <c r="Y786" s="36" t="e">
        <f t="shared" si="288"/>
        <v>#NUM!</v>
      </c>
      <c r="Z786" s="39" t="e">
        <f t="shared" si="301"/>
        <v>#NUM!</v>
      </c>
      <c r="AA786" s="37" t="e">
        <f t="shared" si="289"/>
        <v>#NUM!</v>
      </c>
    </row>
    <row r="787" spans="1:27" x14ac:dyDescent="0.45">
      <c r="A787" s="47">
        <v>164</v>
      </c>
      <c r="B787" s="34">
        <v>50314</v>
      </c>
      <c r="C787" s="49" t="e">
        <f t="shared" si="290"/>
        <v>#NUM!</v>
      </c>
      <c r="D787" s="36" t="e">
        <f t="shared" si="291"/>
        <v>#NUM!</v>
      </c>
      <c r="E787" s="36" t="e">
        <f t="shared" si="292"/>
        <v>#NUM!</v>
      </c>
      <c r="F787" s="37" t="e">
        <f t="shared" si="293"/>
        <v>#NUM!</v>
      </c>
      <c r="H787" s="33">
        <v>164</v>
      </c>
      <c r="I787" s="34">
        <v>50314</v>
      </c>
      <c r="J787" s="35" t="e">
        <f t="shared" si="294"/>
        <v>#NUM!</v>
      </c>
      <c r="K787" s="36" t="e">
        <f t="shared" si="295"/>
        <v>#NUM!</v>
      </c>
      <c r="L787" s="38" t="e">
        <f t="shared" si="296"/>
        <v>#NUM!</v>
      </c>
      <c r="M787" s="37" t="e">
        <f t="shared" si="297"/>
        <v>#NUM!</v>
      </c>
      <c r="O787" s="33">
        <v>164</v>
      </c>
      <c r="P787" s="34">
        <v>50314</v>
      </c>
      <c r="Q787" s="35" t="e">
        <f t="shared" si="298"/>
        <v>#NUM!</v>
      </c>
      <c r="R787" s="36" t="e">
        <f t="shared" si="286"/>
        <v>#NUM!</v>
      </c>
      <c r="S787" s="38" t="e">
        <f t="shared" si="299"/>
        <v>#NUM!</v>
      </c>
      <c r="T787" s="37" t="e">
        <f t="shared" si="287"/>
        <v>#NUM!</v>
      </c>
      <c r="V787" s="33">
        <v>164</v>
      </c>
      <c r="W787" s="34">
        <v>50314</v>
      </c>
      <c r="X787" s="35" t="e">
        <f t="shared" si="300"/>
        <v>#NUM!</v>
      </c>
      <c r="Y787" s="36" t="e">
        <f t="shared" si="288"/>
        <v>#NUM!</v>
      </c>
      <c r="Z787" s="39" t="e">
        <f t="shared" si="301"/>
        <v>#NUM!</v>
      </c>
      <c r="AA787" s="37" t="e">
        <f t="shared" si="289"/>
        <v>#NUM!</v>
      </c>
    </row>
    <row r="788" spans="1:27" x14ac:dyDescent="0.45">
      <c r="A788" s="47">
        <v>165</v>
      </c>
      <c r="B788" s="34">
        <v>50345</v>
      </c>
      <c r="C788" s="49" t="e">
        <f t="shared" si="290"/>
        <v>#NUM!</v>
      </c>
      <c r="D788" s="36" t="e">
        <f t="shared" si="291"/>
        <v>#NUM!</v>
      </c>
      <c r="E788" s="36" t="e">
        <f t="shared" si="292"/>
        <v>#NUM!</v>
      </c>
      <c r="F788" s="37" t="e">
        <f t="shared" si="293"/>
        <v>#NUM!</v>
      </c>
      <c r="H788" s="33">
        <v>165</v>
      </c>
      <c r="I788" s="34">
        <v>50345</v>
      </c>
      <c r="J788" s="35" t="e">
        <f t="shared" si="294"/>
        <v>#NUM!</v>
      </c>
      <c r="K788" s="36" t="e">
        <f t="shared" si="295"/>
        <v>#NUM!</v>
      </c>
      <c r="L788" s="38" t="e">
        <f t="shared" si="296"/>
        <v>#NUM!</v>
      </c>
      <c r="M788" s="37" t="e">
        <f t="shared" si="297"/>
        <v>#NUM!</v>
      </c>
      <c r="O788" s="33">
        <v>165</v>
      </c>
      <c r="P788" s="34">
        <v>50345</v>
      </c>
      <c r="Q788" s="35" t="e">
        <f t="shared" si="298"/>
        <v>#NUM!</v>
      </c>
      <c r="R788" s="36" t="e">
        <f t="shared" si="286"/>
        <v>#NUM!</v>
      </c>
      <c r="S788" s="38" t="e">
        <f t="shared" si="299"/>
        <v>#NUM!</v>
      </c>
      <c r="T788" s="37" t="e">
        <f t="shared" si="287"/>
        <v>#NUM!</v>
      </c>
      <c r="V788" s="33">
        <v>165</v>
      </c>
      <c r="W788" s="34">
        <v>50345</v>
      </c>
      <c r="X788" s="35" t="e">
        <f t="shared" si="300"/>
        <v>#NUM!</v>
      </c>
      <c r="Y788" s="36" t="e">
        <f t="shared" si="288"/>
        <v>#NUM!</v>
      </c>
      <c r="Z788" s="39" t="e">
        <f t="shared" si="301"/>
        <v>#NUM!</v>
      </c>
      <c r="AA788" s="37" t="e">
        <f t="shared" si="289"/>
        <v>#NUM!</v>
      </c>
    </row>
    <row r="789" spans="1:27" x14ac:dyDescent="0.45">
      <c r="A789" s="47">
        <v>166</v>
      </c>
      <c r="B789" s="34">
        <v>50375</v>
      </c>
      <c r="C789" s="49" t="e">
        <f t="shared" si="290"/>
        <v>#NUM!</v>
      </c>
      <c r="D789" s="36" t="e">
        <f t="shared" si="291"/>
        <v>#NUM!</v>
      </c>
      <c r="E789" s="36" t="e">
        <f t="shared" si="292"/>
        <v>#NUM!</v>
      </c>
      <c r="F789" s="37" t="e">
        <f t="shared" si="293"/>
        <v>#NUM!</v>
      </c>
      <c r="H789" s="33">
        <v>166</v>
      </c>
      <c r="I789" s="34">
        <v>50375</v>
      </c>
      <c r="J789" s="35" t="e">
        <f t="shared" si="294"/>
        <v>#NUM!</v>
      </c>
      <c r="K789" s="36" t="e">
        <f t="shared" si="295"/>
        <v>#NUM!</v>
      </c>
      <c r="L789" s="38" t="e">
        <f t="shared" si="296"/>
        <v>#NUM!</v>
      </c>
      <c r="M789" s="37" t="e">
        <f t="shared" si="297"/>
        <v>#NUM!</v>
      </c>
      <c r="O789" s="33">
        <v>166</v>
      </c>
      <c r="P789" s="34">
        <v>50375</v>
      </c>
      <c r="Q789" s="35" t="e">
        <f t="shared" si="298"/>
        <v>#NUM!</v>
      </c>
      <c r="R789" s="36" t="e">
        <f t="shared" si="286"/>
        <v>#NUM!</v>
      </c>
      <c r="S789" s="38" t="e">
        <f t="shared" si="299"/>
        <v>#NUM!</v>
      </c>
      <c r="T789" s="37" t="e">
        <f t="shared" si="287"/>
        <v>#NUM!</v>
      </c>
      <c r="V789" s="33">
        <v>166</v>
      </c>
      <c r="W789" s="34">
        <v>50375</v>
      </c>
      <c r="X789" s="35" t="e">
        <f t="shared" si="300"/>
        <v>#NUM!</v>
      </c>
      <c r="Y789" s="36" t="e">
        <f t="shared" si="288"/>
        <v>#NUM!</v>
      </c>
      <c r="Z789" s="39" t="e">
        <f t="shared" si="301"/>
        <v>#NUM!</v>
      </c>
      <c r="AA789" s="37" t="e">
        <f t="shared" si="289"/>
        <v>#NUM!</v>
      </c>
    </row>
    <row r="790" spans="1:27" x14ac:dyDescent="0.45">
      <c r="A790" s="47">
        <v>167</v>
      </c>
      <c r="B790" s="34">
        <v>50406</v>
      </c>
      <c r="C790" s="49" t="e">
        <f t="shared" si="290"/>
        <v>#NUM!</v>
      </c>
      <c r="D790" s="36" t="e">
        <f t="shared" si="291"/>
        <v>#NUM!</v>
      </c>
      <c r="E790" s="36" t="e">
        <f t="shared" si="292"/>
        <v>#NUM!</v>
      </c>
      <c r="F790" s="37" t="e">
        <f t="shared" si="293"/>
        <v>#NUM!</v>
      </c>
      <c r="H790" s="33">
        <v>167</v>
      </c>
      <c r="I790" s="34">
        <v>50406</v>
      </c>
      <c r="J790" s="35" t="e">
        <f t="shared" si="294"/>
        <v>#NUM!</v>
      </c>
      <c r="K790" s="36" t="e">
        <f t="shared" si="295"/>
        <v>#NUM!</v>
      </c>
      <c r="L790" s="38" t="e">
        <f t="shared" si="296"/>
        <v>#NUM!</v>
      </c>
      <c r="M790" s="37" t="e">
        <f t="shared" si="297"/>
        <v>#NUM!</v>
      </c>
      <c r="O790" s="33">
        <v>167</v>
      </c>
      <c r="P790" s="34">
        <v>50406</v>
      </c>
      <c r="Q790" s="35" t="e">
        <f t="shared" si="298"/>
        <v>#NUM!</v>
      </c>
      <c r="R790" s="36" t="e">
        <f t="shared" si="286"/>
        <v>#NUM!</v>
      </c>
      <c r="S790" s="38" t="e">
        <f t="shared" si="299"/>
        <v>#NUM!</v>
      </c>
      <c r="T790" s="37" t="e">
        <f t="shared" si="287"/>
        <v>#NUM!</v>
      </c>
      <c r="V790" s="33">
        <v>167</v>
      </c>
      <c r="W790" s="34">
        <v>50406</v>
      </c>
      <c r="X790" s="35" t="e">
        <f t="shared" si="300"/>
        <v>#NUM!</v>
      </c>
      <c r="Y790" s="36" t="e">
        <f t="shared" si="288"/>
        <v>#NUM!</v>
      </c>
      <c r="Z790" s="39" t="e">
        <f t="shared" si="301"/>
        <v>#NUM!</v>
      </c>
      <c r="AA790" s="37" t="e">
        <f t="shared" si="289"/>
        <v>#NUM!</v>
      </c>
    </row>
    <row r="791" spans="1:27" ht="14.65" thickBot="1" x14ac:dyDescent="0.5">
      <c r="A791" s="47">
        <v>168</v>
      </c>
      <c r="B791" s="34">
        <v>50437</v>
      </c>
      <c r="C791" s="50" t="e">
        <f t="shared" si="290"/>
        <v>#NUM!</v>
      </c>
      <c r="D791" s="43" t="e">
        <f t="shared" si="291"/>
        <v>#NUM!</v>
      </c>
      <c r="E791" s="43" t="e">
        <f t="shared" si="292"/>
        <v>#NUM!</v>
      </c>
      <c r="F791" s="44" t="e">
        <f t="shared" si="293"/>
        <v>#NUM!</v>
      </c>
      <c r="H791" s="40">
        <v>168</v>
      </c>
      <c r="I791" s="41">
        <v>50437</v>
      </c>
      <c r="J791" s="42" t="e">
        <f t="shared" si="294"/>
        <v>#NUM!</v>
      </c>
      <c r="K791" s="43" t="e">
        <f t="shared" si="295"/>
        <v>#NUM!</v>
      </c>
      <c r="L791" s="45" t="e">
        <f t="shared" si="296"/>
        <v>#NUM!</v>
      </c>
      <c r="M791" s="44" t="e">
        <f t="shared" si="297"/>
        <v>#NUM!</v>
      </c>
      <c r="O791" s="40">
        <v>168</v>
      </c>
      <c r="P791" s="41">
        <v>50437</v>
      </c>
      <c r="Q791" s="42" t="e">
        <f t="shared" si="298"/>
        <v>#NUM!</v>
      </c>
      <c r="R791" s="43" t="e">
        <f t="shared" si="286"/>
        <v>#NUM!</v>
      </c>
      <c r="S791" s="45" t="e">
        <f t="shared" si="299"/>
        <v>#NUM!</v>
      </c>
      <c r="T791" s="44" t="e">
        <f t="shared" si="287"/>
        <v>#NUM!</v>
      </c>
      <c r="V791" s="40">
        <v>168</v>
      </c>
      <c r="W791" s="41">
        <v>50437</v>
      </c>
      <c r="X791" s="42" t="e">
        <f t="shared" si="300"/>
        <v>#NUM!</v>
      </c>
      <c r="Y791" s="43" t="e">
        <f t="shared" si="288"/>
        <v>#NUM!</v>
      </c>
      <c r="Z791" s="46" t="e">
        <f t="shared" si="301"/>
        <v>#NUM!</v>
      </c>
      <c r="AA791" s="44" t="e">
        <f t="shared" si="289"/>
        <v>#NUM!</v>
      </c>
    </row>
    <row r="792" spans="1:27" x14ac:dyDescent="0.45">
      <c r="A792" s="51">
        <v>169</v>
      </c>
      <c r="B792" s="52">
        <v>50465</v>
      </c>
      <c r="C792" s="53" t="e">
        <f t="shared" si="290"/>
        <v>#NUM!</v>
      </c>
      <c r="D792" s="29" t="e">
        <f t="shared" si="291"/>
        <v>#NUM!</v>
      </c>
      <c r="E792" s="29" t="e">
        <f t="shared" si="292"/>
        <v>#NUM!</v>
      </c>
      <c r="F792" s="30" t="e">
        <f t="shared" si="293"/>
        <v>#NUM!</v>
      </c>
      <c r="H792" s="26">
        <v>169</v>
      </c>
      <c r="I792" s="27">
        <v>50465</v>
      </c>
      <c r="J792" s="28" t="e">
        <f t="shared" si="294"/>
        <v>#NUM!</v>
      </c>
      <c r="K792" s="29" t="e">
        <f t="shared" si="295"/>
        <v>#NUM!</v>
      </c>
      <c r="L792" s="31" t="e">
        <f t="shared" si="296"/>
        <v>#NUM!</v>
      </c>
      <c r="M792" s="30" t="e">
        <f t="shared" si="297"/>
        <v>#NUM!</v>
      </c>
      <c r="O792" s="26">
        <v>169</v>
      </c>
      <c r="P792" s="27">
        <v>50465</v>
      </c>
      <c r="Q792" s="28" t="e">
        <f t="shared" si="298"/>
        <v>#NUM!</v>
      </c>
      <c r="R792" s="29" t="e">
        <f t="shared" si="286"/>
        <v>#NUM!</v>
      </c>
      <c r="S792" s="31" t="e">
        <f t="shared" si="299"/>
        <v>#NUM!</v>
      </c>
      <c r="T792" s="30" t="e">
        <f t="shared" si="287"/>
        <v>#NUM!</v>
      </c>
      <c r="V792" s="26">
        <v>169</v>
      </c>
      <c r="W792" s="27">
        <v>50465</v>
      </c>
      <c r="X792" s="28" t="e">
        <f t="shared" si="300"/>
        <v>#NUM!</v>
      </c>
      <c r="Y792" s="29" t="e">
        <f t="shared" si="288"/>
        <v>#NUM!</v>
      </c>
      <c r="Z792" s="32" t="e">
        <f t="shared" si="301"/>
        <v>#NUM!</v>
      </c>
      <c r="AA792" s="30" t="e">
        <f t="shared" si="289"/>
        <v>#NUM!</v>
      </c>
    </row>
    <row r="793" spans="1:27" x14ac:dyDescent="0.45">
      <c r="A793" s="47">
        <v>170</v>
      </c>
      <c r="B793" s="34">
        <v>50496</v>
      </c>
      <c r="C793" s="49" t="e">
        <f t="shared" si="290"/>
        <v>#NUM!</v>
      </c>
      <c r="D793" s="36" t="e">
        <f t="shared" si="291"/>
        <v>#NUM!</v>
      </c>
      <c r="E793" s="36" t="e">
        <f t="shared" si="292"/>
        <v>#NUM!</v>
      </c>
      <c r="F793" s="37" t="e">
        <f t="shared" si="293"/>
        <v>#NUM!</v>
      </c>
      <c r="H793" s="33">
        <v>170</v>
      </c>
      <c r="I793" s="34">
        <v>50496</v>
      </c>
      <c r="J793" s="35" t="e">
        <f t="shared" si="294"/>
        <v>#NUM!</v>
      </c>
      <c r="K793" s="36" t="e">
        <f t="shared" si="295"/>
        <v>#NUM!</v>
      </c>
      <c r="L793" s="38" t="e">
        <f t="shared" si="296"/>
        <v>#NUM!</v>
      </c>
      <c r="M793" s="37" t="e">
        <f t="shared" si="297"/>
        <v>#NUM!</v>
      </c>
      <c r="O793" s="33">
        <v>170</v>
      </c>
      <c r="P793" s="34">
        <v>50496</v>
      </c>
      <c r="Q793" s="35" t="e">
        <f t="shared" si="298"/>
        <v>#NUM!</v>
      </c>
      <c r="R793" s="36" t="e">
        <f t="shared" si="286"/>
        <v>#NUM!</v>
      </c>
      <c r="S793" s="38" t="e">
        <f t="shared" si="299"/>
        <v>#NUM!</v>
      </c>
      <c r="T793" s="37" t="e">
        <f t="shared" si="287"/>
        <v>#NUM!</v>
      </c>
      <c r="V793" s="33">
        <v>170</v>
      </c>
      <c r="W793" s="34">
        <v>50496</v>
      </c>
      <c r="X793" s="35" t="e">
        <f t="shared" si="300"/>
        <v>#NUM!</v>
      </c>
      <c r="Y793" s="36" t="e">
        <f t="shared" si="288"/>
        <v>#NUM!</v>
      </c>
      <c r="Z793" s="39" t="e">
        <f t="shared" si="301"/>
        <v>#NUM!</v>
      </c>
      <c r="AA793" s="37" t="e">
        <f t="shared" si="289"/>
        <v>#NUM!</v>
      </c>
    </row>
    <row r="794" spans="1:27" x14ac:dyDescent="0.45">
      <c r="A794" s="47">
        <v>171</v>
      </c>
      <c r="B794" s="34">
        <v>50526</v>
      </c>
      <c r="C794" s="49" t="e">
        <f t="shared" si="290"/>
        <v>#NUM!</v>
      </c>
      <c r="D794" s="36" t="e">
        <f t="shared" si="291"/>
        <v>#NUM!</v>
      </c>
      <c r="E794" s="36" t="e">
        <f t="shared" si="292"/>
        <v>#NUM!</v>
      </c>
      <c r="F794" s="37" t="e">
        <f t="shared" si="293"/>
        <v>#NUM!</v>
      </c>
      <c r="H794" s="33">
        <v>171</v>
      </c>
      <c r="I794" s="34">
        <v>50526</v>
      </c>
      <c r="J794" s="35" t="e">
        <f t="shared" si="294"/>
        <v>#NUM!</v>
      </c>
      <c r="K794" s="36" t="e">
        <f t="shared" si="295"/>
        <v>#NUM!</v>
      </c>
      <c r="L794" s="38" t="e">
        <f t="shared" si="296"/>
        <v>#NUM!</v>
      </c>
      <c r="M794" s="37" t="e">
        <f t="shared" si="297"/>
        <v>#NUM!</v>
      </c>
      <c r="O794" s="33">
        <v>171</v>
      </c>
      <c r="P794" s="34">
        <v>50526</v>
      </c>
      <c r="Q794" s="35" t="e">
        <f t="shared" si="298"/>
        <v>#NUM!</v>
      </c>
      <c r="R794" s="36" t="e">
        <f t="shared" si="286"/>
        <v>#NUM!</v>
      </c>
      <c r="S794" s="38" t="e">
        <f t="shared" si="299"/>
        <v>#NUM!</v>
      </c>
      <c r="T794" s="37" t="e">
        <f t="shared" si="287"/>
        <v>#NUM!</v>
      </c>
      <c r="V794" s="33">
        <v>171</v>
      </c>
      <c r="W794" s="34">
        <v>50526</v>
      </c>
      <c r="X794" s="35" t="e">
        <f t="shared" si="300"/>
        <v>#NUM!</v>
      </c>
      <c r="Y794" s="36" t="e">
        <f t="shared" si="288"/>
        <v>#NUM!</v>
      </c>
      <c r="Z794" s="39" t="e">
        <f t="shared" si="301"/>
        <v>#NUM!</v>
      </c>
      <c r="AA794" s="37" t="e">
        <f t="shared" si="289"/>
        <v>#NUM!</v>
      </c>
    </row>
    <row r="795" spans="1:27" x14ac:dyDescent="0.45">
      <c r="A795" s="47">
        <v>172</v>
      </c>
      <c r="B795" s="34">
        <v>50557</v>
      </c>
      <c r="C795" s="49" t="e">
        <f t="shared" si="290"/>
        <v>#NUM!</v>
      </c>
      <c r="D795" s="36" t="e">
        <f t="shared" si="291"/>
        <v>#NUM!</v>
      </c>
      <c r="E795" s="36" t="e">
        <f t="shared" si="292"/>
        <v>#NUM!</v>
      </c>
      <c r="F795" s="37" t="e">
        <f t="shared" si="293"/>
        <v>#NUM!</v>
      </c>
      <c r="H795" s="33">
        <v>172</v>
      </c>
      <c r="I795" s="34">
        <v>50557</v>
      </c>
      <c r="J795" s="35" t="e">
        <f t="shared" si="294"/>
        <v>#NUM!</v>
      </c>
      <c r="K795" s="36" t="e">
        <f t="shared" si="295"/>
        <v>#NUM!</v>
      </c>
      <c r="L795" s="38" t="e">
        <f t="shared" si="296"/>
        <v>#NUM!</v>
      </c>
      <c r="M795" s="37" t="e">
        <f t="shared" si="297"/>
        <v>#NUM!</v>
      </c>
      <c r="O795" s="33">
        <v>172</v>
      </c>
      <c r="P795" s="34">
        <v>50557</v>
      </c>
      <c r="Q795" s="35" t="e">
        <f t="shared" si="298"/>
        <v>#NUM!</v>
      </c>
      <c r="R795" s="36" t="e">
        <f t="shared" si="286"/>
        <v>#NUM!</v>
      </c>
      <c r="S795" s="38" t="e">
        <f t="shared" si="299"/>
        <v>#NUM!</v>
      </c>
      <c r="T795" s="37" t="e">
        <f t="shared" si="287"/>
        <v>#NUM!</v>
      </c>
      <c r="V795" s="33">
        <v>172</v>
      </c>
      <c r="W795" s="34">
        <v>50557</v>
      </c>
      <c r="X795" s="35" t="e">
        <f t="shared" si="300"/>
        <v>#NUM!</v>
      </c>
      <c r="Y795" s="36" t="e">
        <f t="shared" si="288"/>
        <v>#NUM!</v>
      </c>
      <c r="Z795" s="39" t="e">
        <f t="shared" si="301"/>
        <v>#NUM!</v>
      </c>
      <c r="AA795" s="37" t="e">
        <f t="shared" si="289"/>
        <v>#NUM!</v>
      </c>
    </row>
    <row r="796" spans="1:27" x14ac:dyDescent="0.45">
      <c r="A796" s="47">
        <v>173</v>
      </c>
      <c r="B796" s="34">
        <v>50587</v>
      </c>
      <c r="C796" s="49" t="e">
        <f t="shared" si="290"/>
        <v>#NUM!</v>
      </c>
      <c r="D796" s="36" t="e">
        <f t="shared" si="291"/>
        <v>#NUM!</v>
      </c>
      <c r="E796" s="36" t="e">
        <f t="shared" si="292"/>
        <v>#NUM!</v>
      </c>
      <c r="F796" s="37" t="e">
        <f t="shared" si="293"/>
        <v>#NUM!</v>
      </c>
      <c r="H796" s="33">
        <v>173</v>
      </c>
      <c r="I796" s="34">
        <v>50587</v>
      </c>
      <c r="J796" s="35" t="e">
        <f t="shared" si="294"/>
        <v>#NUM!</v>
      </c>
      <c r="K796" s="36" t="e">
        <f t="shared" si="295"/>
        <v>#NUM!</v>
      </c>
      <c r="L796" s="38" t="e">
        <f t="shared" si="296"/>
        <v>#NUM!</v>
      </c>
      <c r="M796" s="37" t="e">
        <f t="shared" si="297"/>
        <v>#NUM!</v>
      </c>
      <c r="O796" s="33">
        <v>173</v>
      </c>
      <c r="P796" s="34">
        <v>50587</v>
      </c>
      <c r="Q796" s="35" t="e">
        <f t="shared" si="298"/>
        <v>#NUM!</v>
      </c>
      <c r="R796" s="36" t="e">
        <f t="shared" si="286"/>
        <v>#NUM!</v>
      </c>
      <c r="S796" s="38" t="e">
        <f t="shared" si="299"/>
        <v>#NUM!</v>
      </c>
      <c r="T796" s="37" t="e">
        <f t="shared" si="287"/>
        <v>#NUM!</v>
      </c>
      <c r="V796" s="33">
        <v>173</v>
      </c>
      <c r="W796" s="34">
        <v>50587</v>
      </c>
      <c r="X796" s="35" t="e">
        <f t="shared" si="300"/>
        <v>#NUM!</v>
      </c>
      <c r="Y796" s="36" t="e">
        <f t="shared" si="288"/>
        <v>#NUM!</v>
      </c>
      <c r="Z796" s="39" t="e">
        <f t="shared" si="301"/>
        <v>#NUM!</v>
      </c>
      <c r="AA796" s="37" t="e">
        <f t="shared" si="289"/>
        <v>#NUM!</v>
      </c>
    </row>
    <row r="797" spans="1:27" x14ac:dyDescent="0.45">
      <c r="A797" s="47">
        <v>174</v>
      </c>
      <c r="B797" s="34">
        <v>50618</v>
      </c>
      <c r="C797" s="49" t="e">
        <f t="shared" si="290"/>
        <v>#NUM!</v>
      </c>
      <c r="D797" s="36" t="e">
        <f t="shared" si="291"/>
        <v>#NUM!</v>
      </c>
      <c r="E797" s="36" t="e">
        <f t="shared" si="292"/>
        <v>#NUM!</v>
      </c>
      <c r="F797" s="37" t="e">
        <f t="shared" si="293"/>
        <v>#NUM!</v>
      </c>
      <c r="H797" s="33">
        <v>174</v>
      </c>
      <c r="I797" s="34">
        <v>50618</v>
      </c>
      <c r="J797" s="35" t="e">
        <f t="shared" si="294"/>
        <v>#NUM!</v>
      </c>
      <c r="K797" s="36" t="e">
        <f t="shared" si="295"/>
        <v>#NUM!</v>
      </c>
      <c r="L797" s="38" t="e">
        <f t="shared" si="296"/>
        <v>#NUM!</v>
      </c>
      <c r="M797" s="37" t="e">
        <f t="shared" si="297"/>
        <v>#NUM!</v>
      </c>
      <c r="O797" s="33">
        <v>174</v>
      </c>
      <c r="P797" s="34">
        <v>50618</v>
      </c>
      <c r="Q797" s="35" t="e">
        <f t="shared" si="298"/>
        <v>#NUM!</v>
      </c>
      <c r="R797" s="36" t="e">
        <f t="shared" si="286"/>
        <v>#NUM!</v>
      </c>
      <c r="S797" s="38" t="e">
        <f t="shared" si="299"/>
        <v>#NUM!</v>
      </c>
      <c r="T797" s="37" t="e">
        <f t="shared" si="287"/>
        <v>#NUM!</v>
      </c>
      <c r="V797" s="33">
        <v>174</v>
      </c>
      <c r="W797" s="34">
        <v>50618</v>
      </c>
      <c r="X797" s="35" t="e">
        <f t="shared" si="300"/>
        <v>#NUM!</v>
      </c>
      <c r="Y797" s="36" t="e">
        <f t="shared" si="288"/>
        <v>#NUM!</v>
      </c>
      <c r="Z797" s="39" t="e">
        <f t="shared" si="301"/>
        <v>#NUM!</v>
      </c>
      <c r="AA797" s="37" t="e">
        <f t="shared" si="289"/>
        <v>#NUM!</v>
      </c>
    </row>
    <row r="798" spans="1:27" x14ac:dyDescent="0.45">
      <c r="A798" s="47">
        <v>175</v>
      </c>
      <c r="B798" s="34">
        <v>50649</v>
      </c>
      <c r="C798" s="49" t="e">
        <f t="shared" si="290"/>
        <v>#NUM!</v>
      </c>
      <c r="D798" s="36" t="e">
        <f t="shared" si="291"/>
        <v>#NUM!</v>
      </c>
      <c r="E798" s="36" t="e">
        <f t="shared" si="292"/>
        <v>#NUM!</v>
      </c>
      <c r="F798" s="37" t="e">
        <f t="shared" si="293"/>
        <v>#NUM!</v>
      </c>
      <c r="H798" s="33">
        <v>175</v>
      </c>
      <c r="I798" s="34">
        <v>50649</v>
      </c>
      <c r="J798" s="35" t="e">
        <f t="shared" si="294"/>
        <v>#NUM!</v>
      </c>
      <c r="K798" s="36" t="e">
        <f t="shared" si="295"/>
        <v>#NUM!</v>
      </c>
      <c r="L798" s="38" t="e">
        <f t="shared" si="296"/>
        <v>#NUM!</v>
      </c>
      <c r="M798" s="37" t="e">
        <f t="shared" si="297"/>
        <v>#NUM!</v>
      </c>
      <c r="O798" s="33">
        <v>175</v>
      </c>
      <c r="P798" s="34">
        <v>50649</v>
      </c>
      <c r="Q798" s="35" t="e">
        <f t="shared" si="298"/>
        <v>#NUM!</v>
      </c>
      <c r="R798" s="36" t="e">
        <f t="shared" si="286"/>
        <v>#NUM!</v>
      </c>
      <c r="S798" s="38" t="e">
        <f t="shared" si="299"/>
        <v>#NUM!</v>
      </c>
      <c r="T798" s="37" t="e">
        <f t="shared" si="287"/>
        <v>#NUM!</v>
      </c>
      <c r="V798" s="33">
        <v>175</v>
      </c>
      <c r="W798" s="34">
        <v>50649</v>
      </c>
      <c r="X798" s="35" t="e">
        <f t="shared" si="300"/>
        <v>#NUM!</v>
      </c>
      <c r="Y798" s="36" t="e">
        <f t="shared" si="288"/>
        <v>#NUM!</v>
      </c>
      <c r="Z798" s="39" t="e">
        <f t="shared" si="301"/>
        <v>#NUM!</v>
      </c>
      <c r="AA798" s="37" t="e">
        <f t="shared" si="289"/>
        <v>#NUM!</v>
      </c>
    </row>
    <row r="799" spans="1:27" x14ac:dyDescent="0.45">
      <c r="A799" s="47">
        <v>176</v>
      </c>
      <c r="B799" s="34">
        <v>50679</v>
      </c>
      <c r="C799" s="49" t="e">
        <f t="shared" si="290"/>
        <v>#NUM!</v>
      </c>
      <c r="D799" s="36" t="e">
        <f t="shared" si="291"/>
        <v>#NUM!</v>
      </c>
      <c r="E799" s="36" t="e">
        <f t="shared" si="292"/>
        <v>#NUM!</v>
      </c>
      <c r="F799" s="37" t="e">
        <f t="shared" si="293"/>
        <v>#NUM!</v>
      </c>
      <c r="H799" s="33">
        <v>176</v>
      </c>
      <c r="I799" s="34">
        <v>50679</v>
      </c>
      <c r="J799" s="35" t="e">
        <f t="shared" si="294"/>
        <v>#NUM!</v>
      </c>
      <c r="K799" s="36" t="e">
        <f t="shared" si="295"/>
        <v>#NUM!</v>
      </c>
      <c r="L799" s="38" t="e">
        <f t="shared" si="296"/>
        <v>#NUM!</v>
      </c>
      <c r="M799" s="37" t="e">
        <f t="shared" si="297"/>
        <v>#NUM!</v>
      </c>
      <c r="O799" s="33">
        <v>176</v>
      </c>
      <c r="P799" s="34">
        <v>50679</v>
      </c>
      <c r="Q799" s="35" t="e">
        <f t="shared" si="298"/>
        <v>#NUM!</v>
      </c>
      <c r="R799" s="36" t="e">
        <f t="shared" si="286"/>
        <v>#NUM!</v>
      </c>
      <c r="S799" s="38" t="e">
        <f t="shared" si="299"/>
        <v>#NUM!</v>
      </c>
      <c r="T799" s="37" t="e">
        <f t="shared" si="287"/>
        <v>#NUM!</v>
      </c>
      <c r="V799" s="33">
        <v>176</v>
      </c>
      <c r="W799" s="34">
        <v>50679</v>
      </c>
      <c r="X799" s="35" t="e">
        <f t="shared" si="300"/>
        <v>#NUM!</v>
      </c>
      <c r="Y799" s="36" t="e">
        <f t="shared" si="288"/>
        <v>#NUM!</v>
      </c>
      <c r="Z799" s="39" t="e">
        <f t="shared" si="301"/>
        <v>#NUM!</v>
      </c>
      <c r="AA799" s="37" t="e">
        <f t="shared" si="289"/>
        <v>#NUM!</v>
      </c>
    </row>
    <row r="800" spans="1:27" x14ac:dyDescent="0.45">
      <c r="A800" s="47">
        <v>177</v>
      </c>
      <c r="B800" s="34">
        <v>50710</v>
      </c>
      <c r="C800" s="49" t="e">
        <f t="shared" si="290"/>
        <v>#NUM!</v>
      </c>
      <c r="D800" s="36" t="e">
        <f t="shared" si="291"/>
        <v>#NUM!</v>
      </c>
      <c r="E800" s="36" t="e">
        <f t="shared" si="292"/>
        <v>#NUM!</v>
      </c>
      <c r="F800" s="37" t="e">
        <f t="shared" si="293"/>
        <v>#NUM!</v>
      </c>
      <c r="H800" s="33">
        <v>177</v>
      </c>
      <c r="I800" s="34">
        <v>50710</v>
      </c>
      <c r="J800" s="35" t="e">
        <f t="shared" si="294"/>
        <v>#NUM!</v>
      </c>
      <c r="K800" s="36" t="e">
        <f t="shared" si="295"/>
        <v>#NUM!</v>
      </c>
      <c r="L800" s="38" t="e">
        <f t="shared" si="296"/>
        <v>#NUM!</v>
      </c>
      <c r="M800" s="37" t="e">
        <f t="shared" si="297"/>
        <v>#NUM!</v>
      </c>
      <c r="O800" s="33">
        <v>177</v>
      </c>
      <c r="P800" s="34">
        <v>50710</v>
      </c>
      <c r="Q800" s="35" t="e">
        <f t="shared" si="298"/>
        <v>#NUM!</v>
      </c>
      <c r="R800" s="36" t="e">
        <f t="shared" si="286"/>
        <v>#NUM!</v>
      </c>
      <c r="S800" s="38" t="e">
        <f t="shared" si="299"/>
        <v>#NUM!</v>
      </c>
      <c r="T800" s="37" t="e">
        <f t="shared" si="287"/>
        <v>#NUM!</v>
      </c>
      <c r="V800" s="33">
        <v>177</v>
      </c>
      <c r="W800" s="34">
        <v>50710</v>
      </c>
      <c r="X800" s="35" t="e">
        <f t="shared" si="300"/>
        <v>#NUM!</v>
      </c>
      <c r="Y800" s="36" t="e">
        <f t="shared" si="288"/>
        <v>#NUM!</v>
      </c>
      <c r="Z800" s="39" t="e">
        <f t="shared" si="301"/>
        <v>#NUM!</v>
      </c>
      <c r="AA800" s="37" t="e">
        <f t="shared" si="289"/>
        <v>#NUM!</v>
      </c>
    </row>
    <row r="801" spans="1:27" x14ac:dyDescent="0.45">
      <c r="A801" s="47">
        <v>178</v>
      </c>
      <c r="B801" s="34">
        <v>50740</v>
      </c>
      <c r="C801" s="49" t="e">
        <f t="shared" si="290"/>
        <v>#NUM!</v>
      </c>
      <c r="D801" s="36" t="e">
        <f t="shared" si="291"/>
        <v>#NUM!</v>
      </c>
      <c r="E801" s="36" t="e">
        <f t="shared" si="292"/>
        <v>#NUM!</v>
      </c>
      <c r="F801" s="37" t="e">
        <f t="shared" si="293"/>
        <v>#NUM!</v>
      </c>
      <c r="H801" s="33">
        <v>178</v>
      </c>
      <c r="I801" s="34">
        <v>50740</v>
      </c>
      <c r="J801" s="35" t="e">
        <f t="shared" si="294"/>
        <v>#NUM!</v>
      </c>
      <c r="K801" s="36" t="e">
        <f t="shared" si="295"/>
        <v>#NUM!</v>
      </c>
      <c r="L801" s="38" t="e">
        <f t="shared" si="296"/>
        <v>#NUM!</v>
      </c>
      <c r="M801" s="37" t="e">
        <f t="shared" si="297"/>
        <v>#NUM!</v>
      </c>
      <c r="O801" s="33">
        <v>178</v>
      </c>
      <c r="P801" s="34">
        <v>50740</v>
      </c>
      <c r="Q801" s="35" t="e">
        <f t="shared" si="298"/>
        <v>#NUM!</v>
      </c>
      <c r="R801" s="36" t="e">
        <f t="shared" si="286"/>
        <v>#NUM!</v>
      </c>
      <c r="S801" s="38" t="e">
        <f t="shared" si="299"/>
        <v>#NUM!</v>
      </c>
      <c r="T801" s="37" t="e">
        <f t="shared" si="287"/>
        <v>#NUM!</v>
      </c>
      <c r="V801" s="33">
        <v>178</v>
      </c>
      <c r="W801" s="34">
        <v>50740</v>
      </c>
      <c r="X801" s="35" t="e">
        <f t="shared" si="300"/>
        <v>#NUM!</v>
      </c>
      <c r="Y801" s="36" t="e">
        <f t="shared" si="288"/>
        <v>#NUM!</v>
      </c>
      <c r="Z801" s="39" t="e">
        <f t="shared" si="301"/>
        <v>#NUM!</v>
      </c>
      <c r="AA801" s="37" t="e">
        <f t="shared" si="289"/>
        <v>#NUM!</v>
      </c>
    </row>
    <row r="802" spans="1:27" x14ac:dyDescent="0.45">
      <c r="A802" s="47">
        <v>179</v>
      </c>
      <c r="B802" s="34">
        <v>50771</v>
      </c>
      <c r="C802" s="49" t="e">
        <f t="shared" si="290"/>
        <v>#NUM!</v>
      </c>
      <c r="D802" s="36" t="e">
        <f t="shared" si="291"/>
        <v>#NUM!</v>
      </c>
      <c r="E802" s="36" t="e">
        <f t="shared" si="292"/>
        <v>#NUM!</v>
      </c>
      <c r="F802" s="37" t="e">
        <f t="shared" si="293"/>
        <v>#NUM!</v>
      </c>
      <c r="H802" s="33">
        <v>179</v>
      </c>
      <c r="I802" s="34">
        <v>50771</v>
      </c>
      <c r="J802" s="35" t="e">
        <f t="shared" si="294"/>
        <v>#NUM!</v>
      </c>
      <c r="K802" s="36" t="e">
        <f t="shared" si="295"/>
        <v>#NUM!</v>
      </c>
      <c r="L802" s="38" t="e">
        <f t="shared" si="296"/>
        <v>#NUM!</v>
      </c>
      <c r="M802" s="37" t="e">
        <f t="shared" si="297"/>
        <v>#NUM!</v>
      </c>
      <c r="O802" s="33">
        <v>179</v>
      </c>
      <c r="P802" s="34">
        <v>50771</v>
      </c>
      <c r="Q802" s="35" t="e">
        <f t="shared" si="298"/>
        <v>#NUM!</v>
      </c>
      <c r="R802" s="36" t="e">
        <f t="shared" si="286"/>
        <v>#NUM!</v>
      </c>
      <c r="S802" s="38" t="e">
        <f t="shared" si="299"/>
        <v>#NUM!</v>
      </c>
      <c r="T802" s="37" t="e">
        <f t="shared" si="287"/>
        <v>#NUM!</v>
      </c>
      <c r="V802" s="33">
        <v>179</v>
      </c>
      <c r="W802" s="34">
        <v>50771</v>
      </c>
      <c r="X802" s="35" t="e">
        <f t="shared" si="300"/>
        <v>#NUM!</v>
      </c>
      <c r="Y802" s="36" t="e">
        <f t="shared" si="288"/>
        <v>#NUM!</v>
      </c>
      <c r="Z802" s="39" t="e">
        <f t="shared" si="301"/>
        <v>#NUM!</v>
      </c>
      <c r="AA802" s="37" t="e">
        <f t="shared" si="289"/>
        <v>#NUM!</v>
      </c>
    </row>
    <row r="803" spans="1:27" ht="14.65" thickBot="1" x14ac:dyDescent="0.5">
      <c r="A803" s="750">
        <v>180</v>
      </c>
      <c r="B803" s="267">
        <v>50802</v>
      </c>
      <c r="C803" s="50" t="e">
        <f t="shared" si="290"/>
        <v>#NUM!</v>
      </c>
      <c r="D803" s="43" t="e">
        <f t="shared" si="291"/>
        <v>#NUM!</v>
      </c>
      <c r="E803" s="43" t="e">
        <f t="shared" si="292"/>
        <v>#NUM!</v>
      </c>
      <c r="F803" s="44" t="e">
        <f t="shared" si="293"/>
        <v>#NUM!</v>
      </c>
      <c r="H803" s="40">
        <v>180</v>
      </c>
      <c r="I803" s="41">
        <v>50802</v>
      </c>
      <c r="J803" s="42" t="e">
        <f t="shared" si="294"/>
        <v>#NUM!</v>
      </c>
      <c r="K803" s="43" t="e">
        <f t="shared" si="295"/>
        <v>#NUM!</v>
      </c>
      <c r="L803" s="45" t="e">
        <f t="shared" si="296"/>
        <v>#NUM!</v>
      </c>
      <c r="M803" s="44" t="e">
        <f t="shared" si="297"/>
        <v>#NUM!</v>
      </c>
      <c r="O803" s="40">
        <v>180</v>
      </c>
      <c r="P803" s="41">
        <v>50802</v>
      </c>
      <c r="Q803" s="42" t="e">
        <f t="shared" si="298"/>
        <v>#NUM!</v>
      </c>
      <c r="R803" s="43" t="e">
        <f t="shared" si="286"/>
        <v>#NUM!</v>
      </c>
      <c r="S803" s="45" t="e">
        <f t="shared" si="299"/>
        <v>#NUM!</v>
      </c>
      <c r="T803" s="44" t="e">
        <f t="shared" si="287"/>
        <v>#NUM!</v>
      </c>
      <c r="V803" s="40">
        <v>180</v>
      </c>
      <c r="W803" s="41">
        <v>50802</v>
      </c>
      <c r="X803" s="42" t="e">
        <f t="shared" si="300"/>
        <v>#NUM!</v>
      </c>
      <c r="Y803" s="43" t="e">
        <f t="shared" si="288"/>
        <v>#NUM!</v>
      </c>
      <c r="Z803" s="46" t="e">
        <f t="shared" si="301"/>
        <v>#NUM!</v>
      </c>
      <c r="AA803" s="44" t="e">
        <f t="shared" si="289"/>
        <v>#NUM!</v>
      </c>
    </row>
    <row r="804" spans="1:27" x14ac:dyDescent="0.45">
      <c r="A804" s="47">
        <v>181</v>
      </c>
      <c r="B804" s="34">
        <v>50830</v>
      </c>
      <c r="C804" s="53" t="e">
        <f t="shared" si="290"/>
        <v>#NUM!</v>
      </c>
      <c r="D804" s="29" t="e">
        <f t="shared" si="291"/>
        <v>#NUM!</v>
      </c>
      <c r="E804" s="29" t="e">
        <f t="shared" si="292"/>
        <v>#NUM!</v>
      </c>
      <c r="F804" s="30" t="e">
        <f t="shared" si="293"/>
        <v>#NUM!</v>
      </c>
      <c r="H804" s="26">
        <v>181</v>
      </c>
      <c r="I804" s="27">
        <v>50830</v>
      </c>
      <c r="J804" s="28" t="e">
        <f t="shared" si="294"/>
        <v>#NUM!</v>
      </c>
      <c r="K804" s="29" t="e">
        <f t="shared" si="295"/>
        <v>#NUM!</v>
      </c>
      <c r="L804" s="31" t="e">
        <f t="shared" si="296"/>
        <v>#NUM!</v>
      </c>
      <c r="M804" s="30" t="e">
        <f t="shared" si="297"/>
        <v>#NUM!</v>
      </c>
      <c r="O804" s="26">
        <v>181</v>
      </c>
      <c r="P804" s="27">
        <v>50830</v>
      </c>
      <c r="Q804" s="28" t="e">
        <f t="shared" si="298"/>
        <v>#NUM!</v>
      </c>
      <c r="R804" s="29" t="e">
        <f t="shared" si="286"/>
        <v>#NUM!</v>
      </c>
      <c r="S804" s="31" t="e">
        <f t="shared" si="299"/>
        <v>#NUM!</v>
      </c>
      <c r="T804" s="30" t="e">
        <f t="shared" si="287"/>
        <v>#NUM!</v>
      </c>
      <c r="V804" s="26">
        <v>181</v>
      </c>
      <c r="W804" s="27">
        <v>50830</v>
      </c>
      <c r="X804" s="28" t="e">
        <f t="shared" si="300"/>
        <v>#NUM!</v>
      </c>
      <c r="Y804" s="29" t="e">
        <f t="shared" si="288"/>
        <v>#NUM!</v>
      </c>
      <c r="Z804" s="32" t="e">
        <f t="shared" si="301"/>
        <v>#NUM!</v>
      </c>
      <c r="AA804" s="30" t="e">
        <f t="shared" si="289"/>
        <v>#NUM!</v>
      </c>
    </row>
    <row r="805" spans="1:27" x14ac:dyDescent="0.45">
      <c r="A805" s="47">
        <v>182</v>
      </c>
      <c r="B805" s="34">
        <v>50861</v>
      </c>
      <c r="C805" s="49" t="e">
        <f t="shared" si="290"/>
        <v>#NUM!</v>
      </c>
      <c r="D805" s="36" t="e">
        <f t="shared" si="291"/>
        <v>#NUM!</v>
      </c>
      <c r="E805" s="36" t="e">
        <f t="shared" si="292"/>
        <v>#NUM!</v>
      </c>
      <c r="F805" s="37" t="e">
        <f t="shared" si="293"/>
        <v>#NUM!</v>
      </c>
      <c r="H805" s="33">
        <v>182</v>
      </c>
      <c r="I805" s="34">
        <v>50861</v>
      </c>
      <c r="J805" s="35" t="e">
        <f t="shared" si="294"/>
        <v>#NUM!</v>
      </c>
      <c r="K805" s="36" t="e">
        <f t="shared" si="295"/>
        <v>#NUM!</v>
      </c>
      <c r="L805" s="38" t="e">
        <f t="shared" si="296"/>
        <v>#NUM!</v>
      </c>
      <c r="M805" s="37" t="e">
        <f t="shared" si="297"/>
        <v>#NUM!</v>
      </c>
      <c r="O805" s="33">
        <v>182</v>
      </c>
      <c r="P805" s="34">
        <v>50861</v>
      </c>
      <c r="Q805" s="35" t="e">
        <f t="shared" si="298"/>
        <v>#NUM!</v>
      </c>
      <c r="R805" s="36" t="e">
        <f t="shared" si="286"/>
        <v>#NUM!</v>
      </c>
      <c r="S805" s="38" t="e">
        <f t="shared" si="299"/>
        <v>#NUM!</v>
      </c>
      <c r="T805" s="37" t="e">
        <f t="shared" si="287"/>
        <v>#NUM!</v>
      </c>
      <c r="V805" s="33">
        <v>182</v>
      </c>
      <c r="W805" s="34">
        <v>50861</v>
      </c>
      <c r="X805" s="35" t="e">
        <f t="shared" si="300"/>
        <v>#NUM!</v>
      </c>
      <c r="Y805" s="36" t="e">
        <f t="shared" si="288"/>
        <v>#NUM!</v>
      </c>
      <c r="Z805" s="39" t="e">
        <f t="shared" si="301"/>
        <v>#NUM!</v>
      </c>
      <c r="AA805" s="37" t="e">
        <f t="shared" si="289"/>
        <v>#NUM!</v>
      </c>
    </row>
    <row r="806" spans="1:27" x14ac:dyDescent="0.45">
      <c r="A806" s="47">
        <v>183</v>
      </c>
      <c r="B806" s="34">
        <v>50891</v>
      </c>
      <c r="C806" s="49" t="e">
        <f t="shared" si="290"/>
        <v>#NUM!</v>
      </c>
      <c r="D806" s="36" t="e">
        <f t="shared" si="291"/>
        <v>#NUM!</v>
      </c>
      <c r="E806" s="36" t="e">
        <f t="shared" si="292"/>
        <v>#NUM!</v>
      </c>
      <c r="F806" s="37" t="e">
        <f t="shared" si="293"/>
        <v>#NUM!</v>
      </c>
      <c r="H806" s="33">
        <v>183</v>
      </c>
      <c r="I806" s="34">
        <v>50891</v>
      </c>
      <c r="J806" s="35" t="e">
        <f t="shared" si="294"/>
        <v>#NUM!</v>
      </c>
      <c r="K806" s="36" t="e">
        <f t="shared" si="295"/>
        <v>#NUM!</v>
      </c>
      <c r="L806" s="38" t="e">
        <f t="shared" si="296"/>
        <v>#NUM!</v>
      </c>
      <c r="M806" s="37" t="e">
        <f t="shared" si="297"/>
        <v>#NUM!</v>
      </c>
      <c r="O806" s="33">
        <v>183</v>
      </c>
      <c r="P806" s="34">
        <v>50891</v>
      </c>
      <c r="Q806" s="35" t="e">
        <f t="shared" si="298"/>
        <v>#NUM!</v>
      </c>
      <c r="R806" s="36" t="e">
        <f t="shared" si="286"/>
        <v>#NUM!</v>
      </c>
      <c r="S806" s="38" t="e">
        <f t="shared" si="299"/>
        <v>#NUM!</v>
      </c>
      <c r="T806" s="37" t="e">
        <f t="shared" si="287"/>
        <v>#NUM!</v>
      </c>
      <c r="V806" s="33">
        <v>183</v>
      </c>
      <c r="W806" s="34">
        <v>50891</v>
      </c>
      <c r="X806" s="35" t="e">
        <f t="shared" si="300"/>
        <v>#NUM!</v>
      </c>
      <c r="Y806" s="36" t="e">
        <f t="shared" si="288"/>
        <v>#NUM!</v>
      </c>
      <c r="Z806" s="39" t="e">
        <f t="shared" si="301"/>
        <v>#NUM!</v>
      </c>
      <c r="AA806" s="37" t="e">
        <f t="shared" si="289"/>
        <v>#NUM!</v>
      </c>
    </row>
    <row r="807" spans="1:27" x14ac:dyDescent="0.45">
      <c r="A807" s="47">
        <v>184</v>
      </c>
      <c r="B807" s="34">
        <v>50922</v>
      </c>
      <c r="C807" s="49" t="e">
        <f t="shared" si="290"/>
        <v>#NUM!</v>
      </c>
      <c r="D807" s="36" t="e">
        <f t="shared" si="291"/>
        <v>#NUM!</v>
      </c>
      <c r="E807" s="36" t="e">
        <f t="shared" si="292"/>
        <v>#NUM!</v>
      </c>
      <c r="F807" s="37" t="e">
        <f t="shared" si="293"/>
        <v>#NUM!</v>
      </c>
      <c r="H807" s="33">
        <v>184</v>
      </c>
      <c r="I807" s="34">
        <v>50922</v>
      </c>
      <c r="J807" s="35" t="e">
        <f t="shared" si="294"/>
        <v>#NUM!</v>
      </c>
      <c r="K807" s="36" t="e">
        <f t="shared" si="295"/>
        <v>#NUM!</v>
      </c>
      <c r="L807" s="38" t="e">
        <f t="shared" si="296"/>
        <v>#NUM!</v>
      </c>
      <c r="M807" s="37" t="e">
        <f t="shared" si="297"/>
        <v>#NUM!</v>
      </c>
      <c r="O807" s="33">
        <v>184</v>
      </c>
      <c r="P807" s="34">
        <v>50922</v>
      </c>
      <c r="Q807" s="35" t="e">
        <f t="shared" si="298"/>
        <v>#NUM!</v>
      </c>
      <c r="R807" s="36" t="e">
        <f t="shared" si="286"/>
        <v>#NUM!</v>
      </c>
      <c r="S807" s="38" t="e">
        <f t="shared" si="299"/>
        <v>#NUM!</v>
      </c>
      <c r="T807" s="37" t="e">
        <f t="shared" si="287"/>
        <v>#NUM!</v>
      </c>
      <c r="V807" s="33">
        <v>184</v>
      </c>
      <c r="W807" s="34">
        <v>50922</v>
      </c>
      <c r="X807" s="35" t="e">
        <f t="shared" si="300"/>
        <v>#NUM!</v>
      </c>
      <c r="Y807" s="36" t="e">
        <f t="shared" si="288"/>
        <v>#NUM!</v>
      </c>
      <c r="Z807" s="39" t="e">
        <f t="shared" si="301"/>
        <v>#NUM!</v>
      </c>
      <c r="AA807" s="37" t="e">
        <f t="shared" si="289"/>
        <v>#NUM!</v>
      </c>
    </row>
    <row r="808" spans="1:27" x14ac:dyDescent="0.45">
      <c r="A808" s="47">
        <v>185</v>
      </c>
      <c r="B808" s="34">
        <v>50952</v>
      </c>
      <c r="C808" s="49" t="e">
        <f t="shared" si="290"/>
        <v>#NUM!</v>
      </c>
      <c r="D808" s="36" t="e">
        <f t="shared" si="291"/>
        <v>#NUM!</v>
      </c>
      <c r="E808" s="36" t="e">
        <f t="shared" si="292"/>
        <v>#NUM!</v>
      </c>
      <c r="F808" s="37" t="e">
        <f t="shared" si="293"/>
        <v>#NUM!</v>
      </c>
      <c r="H808" s="33">
        <v>185</v>
      </c>
      <c r="I808" s="34">
        <v>50952</v>
      </c>
      <c r="J808" s="35" t="e">
        <f t="shared" si="294"/>
        <v>#NUM!</v>
      </c>
      <c r="K808" s="36" t="e">
        <f t="shared" si="295"/>
        <v>#NUM!</v>
      </c>
      <c r="L808" s="38" t="e">
        <f t="shared" si="296"/>
        <v>#NUM!</v>
      </c>
      <c r="M808" s="37" t="e">
        <f t="shared" si="297"/>
        <v>#NUM!</v>
      </c>
      <c r="O808" s="33">
        <v>185</v>
      </c>
      <c r="P808" s="34">
        <v>50952</v>
      </c>
      <c r="Q808" s="35" t="e">
        <f t="shared" si="298"/>
        <v>#NUM!</v>
      </c>
      <c r="R808" s="36" t="e">
        <f t="shared" si="286"/>
        <v>#NUM!</v>
      </c>
      <c r="S808" s="38" t="e">
        <f t="shared" si="299"/>
        <v>#NUM!</v>
      </c>
      <c r="T808" s="37" t="e">
        <f t="shared" si="287"/>
        <v>#NUM!</v>
      </c>
      <c r="V808" s="33">
        <v>185</v>
      </c>
      <c r="W808" s="34">
        <v>50952</v>
      </c>
      <c r="X808" s="35" t="e">
        <f t="shared" si="300"/>
        <v>#NUM!</v>
      </c>
      <c r="Y808" s="36" t="e">
        <f t="shared" si="288"/>
        <v>#NUM!</v>
      </c>
      <c r="Z808" s="39" t="e">
        <f t="shared" si="301"/>
        <v>#NUM!</v>
      </c>
      <c r="AA808" s="37" t="e">
        <f t="shared" si="289"/>
        <v>#NUM!</v>
      </c>
    </row>
    <row r="809" spans="1:27" x14ac:dyDescent="0.45">
      <c r="A809" s="47">
        <v>186</v>
      </c>
      <c r="B809" s="34">
        <v>50983</v>
      </c>
      <c r="C809" s="49" t="e">
        <f t="shared" si="290"/>
        <v>#NUM!</v>
      </c>
      <c r="D809" s="36" t="e">
        <f t="shared" si="291"/>
        <v>#NUM!</v>
      </c>
      <c r="E809" s="36" t="e">
        <f t="shared" si="292"/>
        <v>#NUM!</v>
      </c>
      <c r="F809" s="37" t="e">
        <f t="shared" si="293"/>
        <v>#NUM!</v>
      </c>
      <c r="H809" s="33">
        <v>186</v>
      </c>
      <c r="I809" s="34">
        <v>50983</v>
      </c>
      <c r="J809" s="35" t="e">
        <f t="shared" si="294"/>
        <v>#NUM!</v>
      </c>
      <c r="K809" s="36" t="e">
        <f t="shared" si="295"/>
        <v>#NUM!</v>
      </c>
      <c r="L809" s="38" t="e">
        <f t="shared" si="296"/>
        <v>#NUM!</v>
      </c>
      <c r="M809" s="37" t="e">
        <f t="shared" si="297"/>
        <v>#NUM!</v>
      </c>
      <c r="O809" s="33">
        <v>186</v>
      </c>
      <c r="P809" s="34">
        <v>50983</v>
      </c>
      <c r="Q809" s="35" t="e">
        <f t="shared" si="298"/>
        <v>#NUM!</v>
      </c>
      <c r="R809" s="36" t="e">
        <f t="shared" si="286"/>
        <v>#NUM!</v>
      </c>
      <c r="S809" s="38" t="e">
        <f t="shared" si="299"/>
        <v>#NUM!</v>
      </c>
      <c r="T809" s="37" t="e">
        <f t="shared" si="287"/>
        <v>#NUM!</v>
      </c>
      <c r="V809" s="33">
        <v>186</v>
      </c>
      <c r="W809" s="34">
        <v>50983</v>
      </c>
      <c r="X809" s="35" t="e">
        <f t="shared" si="300"/>
        <v>#NUM!</v>
      </c>
      <c r="Y809" s="36" t="e">
        <f t="shared" si="288"/>
        <v>#NUM!</v>
      </c>
      <c r="Z809" s="39" t="e">
        <f t="shared" si="301"/>
        <v>#NUM!</v>
      </c>
      <c r="AA809" s="37" t="e">
        <f t="shared" si="289"/>
        <v>#NUM!</v>
      </c>
    </row>
    <row r="810" spans="1:27" x14ac:dyDescent="0.45">
      <c r="A810" s="47">
        <v>187</v>
      </c>
      <c r="B810" s="34">
        <v>51014</v>
      </c>
      <c r="C810" s="49" t="e">
        <f t="shared" si="290"/>
        <v>#NUM!</v>
      </c>
      <c r="D810" s="36" t="e">
        <f t="shared" si="291"/>
        <v>#NUM!</v>
      </c>
      <c r="E810" s="36" t="e">
        <f t="shared" si="292"/>
        <v>#NUM!</v>
      </c>
      <c r="F810" s="37" t="e">
        <f t="shared" si="293"/>
        <v>#NUM!</v>
      </c>
      <c r="H810" s="33">
        <v>187</v>
      </c>
      <c r="I810" s="34">
        <v>51014</v>
      </c>
      <c r="J810" s="35" t="e">
        <f t="shared" si="294"/>
        <v>#NUM!</v>
      </c>
      <c r="K810" s="36" t="e">
        <f t="shared" si="295"/>
        <v>#NUM!</v>
      </c>
      <c r="L810" s="38" t="e">
        <f t="shared" si="296"/>
        <v>#NUM!</v>
      </c>
      <c r="M810" s="37" t="e">
        <f t="shared" si="297"/>
        <v>#NUM!</v>
      </c>
      <c r="O810" s="33">
        <v>187</v>
      </c>
      <c r="P810" s="34">
        <v>51014</v>
      </c>
      <c r="Q810" s="35" t="e">
        <f t="shared" si="298"/>
        <v>#NUM!</v>
      </c>
      <c r="R810" s="36" t="e">
        <f t="shared" si="286"/>
        <v>#NUM!</v>
      </c>
      <c r="S810" s="38" t="e">
        <f t="shared" si="299"/>
        <v>#NUM!</v>
      </c>
      <c r="T810" s="37" t="e">
        <f t="shared" si="287"/>
        <v>#NUM!</v>
      </c>
      <c r="V810" s="33">
        <v>187</v>
      </c>
      <c r="W810" s="34">
        <v>51014</v>
      </c>
      <c r="X810" s="35" t="e">
        <f t="shared" si="300"/>
        <v>#NUM!</v>
      </c>
      <c r="Y810" s="36" t="e">
        <f t="shared" si="288"/>
        <v>#NUM!</v>
      </c>
      <c r="Z810" s="39" t="e">
        <f t="shared" si="301"/>
        <v>#NUM!</v>
      </c>
      <c r="AA810" s="37" t="e">
        <f t="shared" si="289"/>
        <v>#NUM!</v>
      </c>
    </row>
    <row r="811" spans="1:27" x14ac:dyDescent="0.45">
      <c r="A811" s="47">
        <v>188</v>
      </c>
      <c r="B811" s="34">
        <v>51044</v>
      </c>
      <c r="C811" s="49" t="e">
        <f t="shared" si="290"/>
        <v>#NUM!</v>
      </c>
      <c r="D811" s="36" t="e">
        <f t="shared" si="291"/>
        <v>#NUM!</v>
      </c>
      <c r="E811" s="36" t="e">
        <f t="shared" si="292"/>
        <v>#NUM!</v>
      </c>
      <c r="F811" s="37" t="e">
        <f t="shared" si="293"/>
        <v>#NUM!</v>
      </c>
      <c r="H811" s="33">
        <v>188</v>
      </c>
      <c r="I811" s="34">
        <v>51044</v>
      </c>
      <c r="J811" s="35" t="e">
        <f t="shared" si="294"/>
        <v>#NUM!</v>
      </c>
      <c r="K811" s="36" t="e">
        <f t="shared" si="295"/>
        <v>#NUM!</v>
      </c>
      <c r="L811" s="38" t="e">
        <f t="shared" si="296"/>
        <v>#NUM!</v>
      </c>
      <c r="M811" s="37" t="e">
        <f t="shared" si="297"/>
        <v>#NUM!</v>
      </c>
      <c r="O811" s="33">
        <v>188</v>
      </c>
      <c r="P811" s="34">
        <v>51044</v>
      </c>
      <c r="Q811" s="35" t="e">
        <f t="shared" si="298"/>
        <v>#NUM!</v>
      </c>
      <c r="R811" s="36" t="e">
        <f t="shared" si="286"/>
        <v>#NUM!</v>
      </c>
      <c r="S811" s="38" t="e">
        <f t="shared" si="299"/>
        <v>#NUM!</v>
      </c>
      <c r="T811" s="37" t="e">
        <f t="shared" si="287"/>
        <v>#NUM!</v>
      </c>
      <c r="V811" s="33">
        <v>188</v>
      </c>
      <c r="W811" s="34">
        <v>51044</v>
      </c>
      <c r="X811" s="35" t="e">
        <f t="shared" si="300"/>
        <v>#NUM!</v>
      </c>
      <c r="Y811" s="36" t="e">
        <f t="shared" si="288"/>
        <v>#NUM!</v>
      </c>
      <c r="Z811" s="39" t="e">
        <f t="shared" si="301"/>
        <v>#NUM!</v>
      </c>
      <c r="AA811" s="37" t="e">
        <f t="shared" si="289"/>
        <v>#NUM!</v>
      </c>
    </row>
    <row r="812" spans="1:27" x14ac:dyDescent="0.45">
      <c r="A812" s="47">
        <v>189</v>
      </c>
      <c r="B812" s="34">
        <v>51075</v>
      </c>
      <c r="C812" s="49" t="e">
        <f t="shared" si="290"/>
        <v>#NUM!</v>
      </c>
      <c r="D812" s="36" t="e">
        <f t="shared" si="291"/>
        <v>#NUM!</v>
      </c>
      <c r="E812" s="36" t="e">
        <f t="shared" si="292"/>
        <v>#NUM!</v>
      </c>
      <c r="F812" s="37" t="e">
        <f t="shared" si="293"/>
        <v>#NUM!</v>
      </c>
      <c r="H812" s="33">
        <v>189</v>
      </c>
      <c r="I812" s="34">
        <v>51075</v>
      </c>
      <c r="J812" s="35" t="e">
        <f t="shared" si="294"/>
        <v>#NUM!</v>
      </c>
      <c r="K812" s="36" t="e">
        <f t="shared" si="295"/>
        <v>#NUM!</v>
      </c>
      <c r="L812" s="38" t="e">
        <f t="shared" si="296"/>
        <v>#NUM!</v>
      </c>
      <c r="M812" s="37" t="e">
        <f t="shared" si="297"/>
        <v>#NUM!</v>
      </c>
      <c r="O812" s="33">
        <v>189</v>
      </c>
      <c r="P812" s="34">
        <v>51075</v>
      </c>
      <c r="Q812" s="35" t="e">
        <f t="shared" si="298"/>
        <v>#NUM!</v>
      </c>
      <c r="R812" s="36" t="e">
        <f t="shared" si="286"/>
        <v>#NUM!</v>
      </c>
      <c r="S812" s="38" t="e">
        <f t="shared" si="299"/>
        <v>#NUM!</v>
      </c>
      <c r="T812" s="37" t="e">
        <f t="shared" si="287"/>
        <v>#NUM!</v>
      </c>
      <c r="V812" s="33">
        <v>189</v>
      </c>
      <c r="W812" s="34">
        <v>51075</v>
      </c>
      <c r="X812" s="35" t="e">
        <f t="shared" si="300"/>
        <v>#NUM!</v>
      </c>
      <c r="Y812" s="36" t="e">
        <f t="shared" si="288"/>
        <v>#NUM!</v>
      </c>
      <c r="Z812" s="39" t="e">
        <f t="shared" si="301"/>
        <v>#NUM!</v>
      </c>
      <c r="AA812" s="37" t="e">
        <f t="shared" si="289"/>
        <v>#NUM!</v>
      </c>
    </row>
    <row r="813" spans="1:27" x14ac:dyDescent="0.45">
      <c r="A813" s="47">
        <v>190</v>
      </c>
      <c r="B813" s="34">
        <v>51105</v>
      </c>
      <c r="C813" s="49" t="e">
        <f t="shared" si="290"/>
        <v>#NUM!</v>
      </c>
      <c r="D813" s="36" t="e">
        <f t="shared" si="291"/>
        <v>#NUM!</v>
      </c>
      <c r="E813" s="36" t="e">
        <f t="shared" si="292"/>
        <v>#NUM!</v>
      </c>
      <c r="F813" s="37" t="e">
        <f t="shared" si="293"/>
        <v>#NUM!</v>
      </c>
      <c r="H813" s="33">
        <v>190</v>
      </c>
      <c r="I813" s="34">
        <v>51105</v>
      </c>
      <c r="J813" s="35" t="e">
        <f t="shared" si="294"/>
        <v>#NUM!</v>
      </c>
      <c r="K813" s="36" t="e">
        <f t="shared" si="295"/>
        <v>#NUM!</v>
      </c>
      <c r="L813" s="38" t="e">
        <f t="shared" si="296"/>
        <v>#NUM!</v>
      </c>
      <c r="M813" s="37" t="e">
        <f t="shared" si="297"/>
        <v>#NUM!</v>
      </c>
      <c r="O813" s="33">
        <v>190</v>
      </c>
      <c r="P813" s="34">
        <v>51105</v>
      </c>
      <c r="Q813" s="35" t="e">
        <f t="shared" si="298"/>
        <v>#NUM!</v>
      </c>
      <c r="R813" s="36" t="e">
        <f t="shared" si="286"/>
        <v>#NUM!</v>
      </c>
      <c r="S813" s="38" t="e">
        <f t="shared" si="299"/>
        <v>#NUM!</v>
      </c>
      <c r="T813" s="37" t="e">
        <f t="shared" si="287"/>
        <v>#NUM!</v>
      </c>
      <c r="V813" s="33">
        <v>190</v>
      </c>
      <c r="W813" s="34">
        <v>51105</v>
      </c>
      <c r="X813" s="35" t="e">
        <f t="shared" si="300"/>
        <v>#NUM!</v>
      </c>
      <c r="Y813" s="36" t="e">
        <f t="shared" si="288"/>
        <v>#NUM!</v>
      </c>
      <c r="Z813" s="39" t="e">
        <f t="shared" si="301"/>
        <v>#NUM!</v>
      </c>
      <c r="AA813" s="37" t="e">
        <f t="shared" si="289"/>
        <v>#NUM!</v>
      </c>
    </row>
    <row r="814" spans="1:27" x14ac:dyDescent="0.45">
      <c r="A814" s="47">
        <v>191</v>
      </c>
      <c r="B814" s="34">
        <v>51136</v>
      </c>
      <c r="C814" s="49" t="e">
        <f t="shared" si="290"/>
        <v>#NUM!</v>
      </c>
      <c r="D814" s="36" t="e">
        <f t="shared" si="291"/>
        <v>#NUM!</v>
      </c>
      <c r="E814" s="36" t="e">
        <f t="shared" si="292"/>
        <v>#NUM!</v>
      </c>
      <c r="F814" s="37" t="e">
        <f t="shared" si="293"/>
        <v>#NUM!</v>
      </c>
      <c r="H814" s="33">
        <v>191</v>
      </c>
      <c r="I814" s="34">
        <v>51136</v>
      </c>
      <c r="J814" s="35" t="e">
        <f t="shared" si="294"/>
        <v>#NUM!</v>
      </c>
      <c r="K814" s="36" t="e">
        <f t="shared" si="295"/>
        <v>#NUM!</v>
      </c>
      <c r="L814" s="38" t="e">
        <f t="shared" si="296"/>
        <v>#NUM!</v>
      </c>
      <c r="M814" s="37" t="e">
        <f t="shared" si="297"/>
        <v>#NUM!</v>
      </c>
      <c r="O814" s="33">
        <v>191</v>
      </c>
      <c r="P814" s="34">
        <v>51136</v>
      </c>
      <c r="Q814" s="35" t="e">
        <f t="shared" si="298"/>
        <v>#NUM!</v>
      </c>
      <c r="R814" s="36" t="e">
        <f t="shared" si="286"/>
        <v>#NUM!</v>
      </c>
      <c r="S814" s="38" t="e">
        <f t="shared" si="299"/>
        <v>#NUM!</v>
      </c>
      <c r="T814" s="37" t="e">
        <f t="shared" si="287"/>
        <v>#NUM!</v>
      </c>
      <c r="V814" s="33">
        <v>191</v>
      </c>
      <c r="W814" s="34">
        <v>51136</v>
      </c>
      <c r="X814" s="35" t="e">
        <f t="shared" si="300"/>
        <v>#NUM!</v>
      </c>
      <c r="Y814" s="36" t="e">
        <f t="shared" si="288"/>
        <v>#NUM!</v>
      </c>
      <c r="Z814" s="39" t="e">
        <f t="shared" si="301"/>
        <v>#NUM!</v>
      </c>
      <c r="AA814" s="37" t="e">
        <f t="shared" si="289"/>
        <v>#NUM!</v>
      </c>
    </row>
    <row r="815" spans="1:27" ht="14.65" thickBot="1" x14ac:dyDescent="0.5">
      <c r="A815" s="47">
        <v>192</v>
      </c>
      <c r="B815" s="34">
        <v>51167</v>
      </c>
      <c r="C815" s="50" t="e">
        <f t="shared" si="290"/>
        <v>#NUM!</v>
      </c>
      <c r="D815" s="43" t="e">
        <f t="shared" si="291"/>
        <v>#NUM!</v>
      </c>
      <c r="E815" s="43" t="e">
        <f t="shared" si="292"/>
        <v>#NUM!</v>
      </c>
      <c r="F815" s="44" t="e">
        <f t="shared" si="293"/>
        <v>#NUM!</v>
      </c>
      <c r="H815" s="40">
        <v>192</v>
      </c>
      <c r="I815" s="41">
        <v>51167</v>
      </c>
      <c r="J815" s="42" t="e">
        <f t="shared" si="294"/>
        <v>#NUM!</v>
      </c>
      <c r="K815" s="43" t="e">
        <f t="shared" si="295"/>
        <v>#NUM!</v>
      </c>
      <c r="L815" s="45" t="e">
        <f t="shared" si="296"/>
        <v>#NUM!</v>
      </c>
      <c r="M815" s="44" t="e">
        <f t="shared" si="297"/>
        <v>#NUM!</v>
      </c>
      <c r="O815" s="40">
        <v>192</v>
      </c>
      <c r="P815" s="41">
        <v>51167</v>
      </c>
      <c r="Q815" s="42" t="e">
        <f t="shared" si="298"/>
        <v>#NUM!</v>
      </c>
      <c r="R815" s="43" t="e">
        <f t="shared" si="286"/>
        <v>#NUM!</v>
      </c>
      <c r="S815" s="45" t="e">
        <f t="shared" si="299"/>
        <v>#NUM!</v>
      </c>
      <c r="T815" s="44" t="e">
        <f t="shared" si="287"/>
        <v>#NUM!</v>
      </c>
      <c r="V815" s="40">
        <v>192</v>
      </c>
      <c r="W815" s="41">
        <v>51167</v>
      </c>
      <c r="X815" s="42" t="e">
        <f t="shared" si="300"/>
        <v>#NUM!</v>
      </c>
      <c r="Y815" s="43" t="e">
        <f t="shared" si="288"/>
        <v>#NUM!</v>
      </c>
      <c r="Z815" s="46" t="e">
        <f t="shared" si="301"/>
        <v>#NUM!</v>
      </c>
      <c r="AA815" s="44" t="e">
        <f t="shared" si="289"/>
        <v>#NUM!</v>
      </c>
    </row>
    <row r="816" spans="1:27" x14ac:dyDescent="0.45">
      <c r="A816" s="51">
        <v>193</v>
      </c>
      <c r="B816" s="52">
        <v>51196</v>
      </c>
      <c r="C816" s="53" t="e">
        <f t="shared" si="290"/>
        <v>#NUM!</v>
      </c>
      <c r="D816" s="29" t="e">
        <f t="shared" si="291"/>
        <v>#NUM!</v>
      </c>
      <c r="E816" s="29" t="e">
        <f t="shared" si="292"/>
        <v>#NUM!</v>
      </c>
      <c r="F816" s="30" t="e">
        <f t="shared" si="293"/>
        <v>#NUM!</v>
      </c>
      <c r="H816" s="26">
        <v>193</v>
      </c>
      <c r="I816" s="27">
        <v>51196</v>
      </c>
      <c r="J816" s="28" t="e">
        <f t="shared" si="294"/>
        <v>#NUM!</v>
      </c>
      <c r="K816" s="29" t="e">
        <f t="shared" si="295"/>
        <v>#NUM!</v>
      </c>
      <c r="L816" s="31" t="e">
        <f t="shared" si="296"/>
        <v>#NUM!</v>
      </c>
      <c r="M816" s="30" t="e">
        <f t="shared" si="297"/>
        <v>#NUM!</v>
      </c>
      <c r="O816" s="26">
        <v>193</v>
      </c>
      <c r="P816" s="27">
        <v>51196</v>
      </c>
      <c r="Q816" s="28" t="e">
        <f t="shared" si="298"/>
        <v>#NUM!</v>
      </c>
      <c r="R816" s="29" t="e">
        <f t="shared" ref="R816:R879" si="302">IF($D$128="I/O",0,-PPMT($C$126/12,O816,$D$126*$D$128,$C$125))</f>
        <v>#NUM!</v>
      </c>
      <c r="S816" s="31" t="e">
        <f t="shared" si="299"/>
        <v>#NUM!</v>
      </c>
      <c r="T816" s="30" t="e">
        <f t="shared" ref="T816:T879" si="303">$D$125</f>
        <v>#NUM!</v>
      </c>
      <c r="V816" s="26">
        <v>193</v>
      </c>
      <c r="W816" s="27">
        <v>51196</v>
      </c>
      <c r="X816" s="28" t="e">
        <f t="shared" si="300"/>
        <v>#NUM!</v>
      </c>
      <c r="Y816" s="29" t="e">
        <f t="shared" ref="Y816:Y879" si="304">IF($K$128="I/O",0,-PPMT($J$126/12,V816,$K$126*$K$128,$J$125))</f>
        <v>#NUM!</v>
      </c>
      <c r="Z816" s="32" t="e">
        <f t="shared" si="301"/>
        <v>#NUM!</v>
      </c>
      <c r="AA816" s="30" t="e">
        <f t="shared" ref="AA816:AA879" si="305">$K$125</f>
        <v>#NUM!</v>
      </c>
    </row>
    <row r="817" spans="1:27" x14ac:dyDescent="0.45">
      <c r="A817" s="47">
        <v>194</v>
      </c>
      <c r="B817" s="34">
        <v>51227</v>
      </c>
      <c r="C817" s="49" t="e">
        <f t="shared" ref="C817:C880" si="306">C816-D817</f>
        <v>#NUM!</v>
      </c>
      <c r="D817" s="36" t="e">
        <f t="shared" ref="D817:D880" si="307">IF($D$620="I/O",0,-PPMT($C$618/12,A817,$D$618*$D$620,$C$617))</f>
        <v>#NUM!</v>
      </c>
      <c r="E817" s="36" t="e">
        <f t="shared" ref="E817:E880" si="308">F817-D817</f>
        <v>#NUM!</v>
      </c>
      <c r="F817" s="37" t="e">
        <f t="shared" ref="F817:F880" si="309">$D$617</f>
        <v>#NUM!</v>
      </c>
      <c r="H817" s="33">
        <v>194</v>
      </c>
      <c r="I817" s="34">
        <v>51227</v>
      </c>
      <c r="J817" s="35" t="e">
        <f t="shared" ref="J817:J880" si="310">J816-K817</f>
        <v>#NUM!</v>
      </c>
      <c r="K817" s="36" t="e">
        <f t="shared" ref="K817:K880" si="311">IF($K$620="I/O",0,-PPMT($J$618/12,H817,$K$618*$K$620,$J$617))</f>
        <v>#NUM!</v>
      </c>
      <c r="L817" s="38" t="e">
        <f t="shared" ref="L817:L880" si="312">M817-K817</f>
        <v>#NUM!</v>
      </c>
      <c r="M817" s="37" t="e">
        <f t="shared" ref="M817:M880" si="313">$K$617</f>
        <v>#NUM!</v>
      </c>
      <c r="O817" s="33">
        <v>194</v>
      </c>
      <c r="P817" s="34">
        <v>51227</v>
      </c>
      <c r="Q817" s="35" t="e">
        <f t="shared" ref="Q817:Q880" si="314">Q816-R817</f>
        <v>#NUM!</v>
      </c>
      <c r="R817" s="36" t="e">
        <f t="shared" si="302"/>
        <v>#NUM!</v>
      </c>
      <c r="S817" s="38" t="e">
        <f t="shared" ref="S817:S880" si="315">T817-R817</f>
        <v>#NUM!</v>
      </c>
      <c r="T817" s="37" t="e">
        <f t="shared" si="303"/>
        <v>#NUM!</v>
      </c>
      <c r="V817" s="33">
        <v>194</v>
      </c>
      <c r="W817" s="34">
        <v>51227</v>
      </c>
      <c r="X817" s="35" t="e">
        <f t="shared" ref="X817:X880" si="316">X816-Y817</f>
        <v>#NUM!</v>
      </c>
      <c r="Y817" s="36" t="e">
        <f t="shared" si="304"/>
        <v>#NUM!</v>
      </c>
      <c r="Z817" s="39" t="e">
        <f t="shared" ref="Z817:Z880" si="317">AA817-Y817</f>
        <v>#NUM!</v>
      </c>
      <c r="AA817" s="37" t="e">
        <f t="shared" si="305"/>
        <v>#NUM!</v>
      </c>
    </row>
    <row r="818" spans="1:27" x14ac:dyDescent="0.45">
      <c r="A818" s="47">
        <v>195</v>
      </c>
      <c r="B818" s="34">
        <v>51257</v>
      </c>
      <c r="C818" s="49" t="e">
        <f t="shared" si="306"/>
        <v>#NUM!</v>
      </c>
      <c r="D818" s="36" t="e">
        <f t="shared" si="307"/>
        <v>#NUM!</v>
      </c>
      <c r="E818" s="36" t="e">
        <f t="shared" si="308"/>
        <v>#NUM!</v>
      </c>
      <c r="F818" s="37" t="e">
        <f t="shared" si="309"/>
        <v>#NUM!</v>
      </c>
      <c r="H818" s="33">
        <v>195</v>
      </c>
      <c r="I818" s="34">
        <v>51257</v>
      </c>
      <c r="J818" s="35" t="e">
        <f t="shared" si="310"/>
        <v>#NUM!</v>
      </c>
      <c r="K818" s="36" t="e">
        <f t="shared" si="311"/>
        <v>#NUM!</v>
      </c>
      <c r="L818" s="38" t="e">
        <f t="shared" si="312"/>
        <v>#NUM!</v>
      </c>
      <c r="M818" s="37" t="e">
        <f t="shared" si="313"/>
        <v>#NUM!</v>
      </c>
      <c r="O818" s="33">
        <v>195</v>
      </c>
      <c r="P818" s="34">
        <v>51257</v>
      </c>
      <c r="Q818" s="35" t="e">
        <f t="shared" si="314"/>
        <v>#NUM!</v>
      </c>
      <c r="R818" s="36" t="e">
        <f t="shared" si="302"/>
        <v>#NUM!</v>
      </c>
      <c r="S818" s="38" t="e">
        <f t="shared" si="315"/>
        <v>#NUM!</v>
      </c>
      <c r="T818" s="37" t="e">
        <f t="shared" si="303"/>
        <v>#NUM!</v>
      </c>
      <c r="V818" s="33">
        <v>195</v>
      </c>
      <c r="W818" s="34">
        <v>51257</v>
      </c>
      <c r="X818" s="35" t="e">
        <f t="shared" si="316"/>
        <v>#NUM!</v>
      </c>
      <c r="Y818" s="36" t="e">
        <f t="shared" si="304"/>
        <v>#NUM!</v>
      </c>
      <c r="Z818" s="39" t="e">
        <f t="shared" si="317"/>
        <v>#NUM!</v>
      </c>
      <c r="AA818" s="37" t="e">
        <f t="shared" si="305"/>
        <v>#NUM!</v>
      </c>
    </row>
    <row r="819" spans="1:27" x14ac:dyDescent="0.45">
      <c r="A819" s="47">
        <v>196</v>
      </c>
      <c r="B819" s="34">
        <v>51288</v>
      </c>
      <c r="C819" s="49" t="e">
        <f t="shared" si="306"/>
        <v>#NUM!</v>
      </c>
      <c r="D819" s="36" t="e">
        <f t="shared" si="307"/>
        <v>#NUM!</v>
      </c>
      <c r="E819" s="36" t="e">
        <f t="shared" si="308"/>
        <v>#NUM!</v>
      </c>
      <c r="F819" s="37" t="e">
        <f t="shared" si="309"/>
        <v>#NUM!</v>
      </c>
      <c r="H819" s="33">
        <v>196</v>
      </c>
      <c r="I819" s="34">
        <v>51288</v>
      </c>
      <c r="J819" s="35" t="e">
        <f t="shared" si="310"/>
        <v>#NUM!</v>
      </c>
      <c r="K819" s="36" t="e">
        <f t="shared" si="311"/>
        <v>#NUM!</v>
      </c>
      <c r="L819" s="38" t="e">
        <f t="shared" si="312"/>
        <v>#NUM!</v>
      </c>
      <c r="M819" s="37" t="e">
        <f t="shared" si="313"/>
        <v>#NUM!</v>
      </c>
      <c r="O819" s="33">
        <v>196</v>
      </c>
      <c r="P819" s="34">
        <v>51288</v>
      </c>
      <c r="Q819" s="35" t="e">
        <f t="shared" si="314"/>
        <v>#NUM!</v>
      </c>
      <c r="R819" s="36" t="e">
        <f t="shared" si="302"/>
        <v>#NUM!</v>
      </c>
      <c r="S819" s="38" t="e">
        <f t="shared" si="315"/>
        <v>#NUM!</v>
      </c>
      <c r="T819" s="37" t="e">
        <f t="shared" si="303"/>
        <v>#NUM!</v>
      </c>
      <c r="V819" s="33">
        <v>196</v>
      </c>
      <c r="W819" s="34">
        <v>51288</v>
      </c>
      <c r="X819" s="35" t="e">
        <f t="shared" si="316"/>
        <v>#NUM!</v>
      </c>
      <c r="Y819" s="36" t="e">
        <f t="shared" si="304"/>
        <v>#NUM!</v>
      </c>
      <c r="Z819" s="39" t="e">
        <f t="shared" si="317"/>
        <v>#NUM!</v>
      </c>
      <c r="AA819" s="37" t="e">
        <f t="shared" si="305"/>
        <v>#NUM!</v>
      </c>
    </row>
    <row r="820" spans="1:27" x14ac:dyDescent="0.45">
      <c r="A820" s="47">
        <v>197</v>
      </c>
      <c r="B820" s="34">
        <v>51318</v>
      </c>
      <c r="C820" s="49" t="e">
        <f t="shared" si="306"/>
        <v>#NUM!</v>
      </c>
      <c r="D820" s="36" t="e">
        <f t="shared" si="307"/>
        <v>#NUM!</v>
      </c>
      <c r="E820" s="36" t="e">
        <f t="shared" si="308"/>
        <v>#NUM!</v>
      </c>
      <c r="F820" s="37" t="e">
        <f t="shared" si="309"/>
        <v>#NUM!</v>
      </c>
      <c r="H820" s="33">
        <v>197</v>
      </c>
      <c r="I820" s="34">
        <v>51318</v>
      </c>
      <c r="J820" s="35" t="e">
        <f t="shared" si="310"/>
        <v>#NUM!</v>
      </c>
      <c r="K820" s="36" t="e">
        <f t="shared" si="311"/>
        <v>#NUM!</v>
      </c>
      <c r="L820" s="38" t="e">
        <f t="shared" si="312"/>
        <v>#NUM!</v>
      </c>
      <c r="M820" s="37" t="e">
        <f t="shared" si="313"/>
        <v>#NUM!</v>
      </c>
      <c r="O820" s="33">
        <v>197</v>
      </c>
      <c r="P820" s="34">
        <v>51318</v>
      </c>
      <c r="Q820" s="35" t="e">
        <f t="shared" si="314"/>
        <v>#NUM!</v>
      </c>
      <c r="R820" s="36" t="e">
        <f t="shared" si="302"/>
        <v>#NUM!</v>
      </c>
      <c r="S820" s="38" t="e">
        <f t="shared" si="315"/>
        <v>#NUM!</v>
      </c>
      <c r="T820" s="37" t="e">
        <f t="shared" si="303"/>
        <v>#NUM!</v>
      </c>
      <c r="V820" s="33">
        <v>197</v>
      </c>
      <c r="W820" s="34">
        <v>51318</v>
      </c>
      <c r="X820" s="35" t="e">
        <f t="shared" si="316"/>
        <v>#NUM!</v>
      </c>
      <c r="Y820" s="36" t="e">
        <f t="shared" si="304"/>
        <v>#NUM!</v>
      </c>
      <c r="Z820" s="39" t="e">
        <f t="shared" si="317"/>
        <v>#NUM!</v>
      </c>
      <c r="AA820" s="37" t="e">
        <f t="shared" si="305"/>
        <v>#NUM!</v>
      </c>
    </row>
    <row r="821" spans="1:27" x14ac:dyDescent="0.45">
      <c r="A821" s="47">
        <v>198</v>
      </c>
      <c r="B821" s="34">
        <v>51349</v>
      </c>
      <c r="C821" s="49" t="e">
        <f t="shared" si="306"/>
        <v>#NUM!</v>
      </c>
      <c r="D821" s="36" t="e">
        <f t="shared" si="307"/>
        <v>#NUM!</v>
      </c>
      <c r="E821" s="36" t="e">
        <f t="shared" si="308"/>
        <v>#NUM!</v>
      </c>
      <c r="F821" s="37" t="e">
        <f t="shared" si="309"/>
        <v>#NUM!</v>
      </c>
      <c r="H821" s="33">
        <v>198</v>
      </c>
      <c r="I821" s="34">
        <v>51349</v>
      </c>
      <c r="J821" s="35" t="e">
        <f t="shared" si="310"/>
        <v>#NUM!</v>
      </c>
      <c r="K821" s="36" t="e">
        <f t="shared" si="311"/>
        <v>#NUM!</v>
      </c>
      <c r="L821" s="38" t="e">
        <f t="shared" si="312"/>
        <v>#NUM!</v>
      </c>
      <c r="M821" s="37" t="e">
        <f t="shared" si="313"/>
        <v>#NUM!</v>
      </c>
      <c r="O821" s="33">
        <v>198</v>
      </c>
      <c r="P821" s="34">
        <v>51349</v>
      </c>
      <c r="Q821" s="35" t="e">
        <f t="shared" si="314"/>
        <v>#NUM!</v>
      </c>
      <c r="R821" s="36" t="e">
        <f t="shared" si="302"/>
        <v>#NUM!</v>
      </c>
      <c r="S821" s="38" t="e">
        <f t="shared" si="315"/>
        <v>#NUM!</v>
      </c>
      <c r="T821" s="37" t="e">
        <f t="shared" si="303"/>
        <v>#NUM!</v>
      </c>
      <c r="V821" s="33">
        <v>198</v>
      </c>
      <c r="W821" s="34">
        <v>51349</v>
      </c>
      <c r="X821" s="35" t="e">
        <f t="shared" si="316"/>
        <v>#NUM!</v>
      </c>
      <c r="Y821" s="36" t="e">
        <f t="shared" si="304"/>
        <v>#NUM!</v>
      </c>
      <c r="Z821" s="39" t="e">
        <f t="shared" si="317"/>
        <v>#NUM!</v>
      </c>
      <c r="AA821" s="37" t="e">
        <f t="shared" si="305"/>
        <v>#NUM!</v>
      </c>
    </row>
    <row r="822" spans="1:27" x14ac:dyDescent="0.45">
      <c r="A822" s="47">
        <v>199</v>
      </c>
      <c r="B822" s="34">
        <v>51380</v>
      </c>
      <c r="C822" s="49" t="e">
        <f t="shared" si="306"/>
        <v>#NUM!</v>
      </c>
      <c r="D822" s="36" t="e">
        <f t="shared" si="307"/>
        <v>#NUM!</v>
      </c>
      <c r="E822" s="36" t="e">
        <f t="shared" si="308"/>
        <v>#NUM!</v>
      </c>
      <c r="F822" s="37" t="e">
        <f t="shared" si="309"/>
        <v>#NUM!</v>
      </c>
      <c r="H822" s="33">
        <v>199</v>
      </c>
      <c r="I822" s="34">
        <v>51380</v>
      </c>
      <c r="J822" s="35" t="e">
        <f t="shared" si="310"/>
        <v>#NUM!</v>
      </c>
      <c r="K822" s="36" t="e">
        <f t="shared" si="311"/>
        <v>#NUM!</v>
      </c>
      <c r="L822" s="38" t="e">
        <f t="shared" si="312"/>
        <v>#NUM!</v>
      </c>
      <c r="M822" s="37" t="e">
        <f t="shared" si="313"/>
        <v>#NUM!</v>
      </c>
      <c r="O822" s="33">
        <v>199</v>
      </c>
      <c r="P822" s="34">
        <v>51380</v>
      </c>
      <c r="Q822" s="35" t="e">
        <f t="shared" si="314"/>
        <v>#NUM!</v>
      </c>
      <c r="R822" s="36" t="e">
        <f t="shared" si="302"/>
        <v>#NUM!</v>
      </c>
      <c r="S822" s="38" t="e">
        <f t="shared" si="315"/>
        <v>#NUM!</v>
      </c>
      <c r="T822" s="37" t="e">
        <f t="shared" si="303"/>
        <v>#NUM!</v>
      </c>
      <c r="V822" s="33">
        <v>199</v>
      </c>
      <c r="W822" s="34">
        <v>51380</v>
      </c>
      <c r="X822" s="35" t="e">
        <f t="shared" si="316"/>
        <v>#NUM!</v>
      </c>
      <c r="Y822" s="36" t="e">
        <f t="shared" si="304"/>
        <v>#NUM!</v>
      </c>
      <c r="Z822" s="39" t="e">
        <f t="shared" si="317"/>
        <v>#NUM!</v>
      </c>
      <c r="AA822" s="37" t="e">
        <f t="shared" si="305"/>
        <v>#NUM!</v>
      </c>
    </row>
    <row r="823" spans="1:27" x14ac:dyDescent="0.45">
      <c r="A823" s="47">
        <v>200</v>
      </c>
      <c r="B823" s="34">
        <v>51410</v>
      </c>
      <c r="C823" s="49" t="e">
        <f t="shared" si="306"/>
        <v>#NUM!</v>
      </c>
      <c r="D823" s="36" t="e">
        <f t="shared" si="307"/>
        <v>#NUM!</v>
      </c>
      <c r="E823" s="36" t="e">
        <f t="shared" si="308"/>
        <v>#NUM!</v>
      </c>
      <c r="F823" s="37" t="e">
        <f t="shared" si="309"/>
        <v>#NUM!</v>
      </c>
      <c r="H823" s="33">
        <v>200</v>
      </c>
      <c r="I823" s="34">
        <v>51410</v>
      </c>
      <c r="J823" s="35" t="e">
        <f t="shared" si="310"/>
        <v>#NUM!</v>
      </c>
      <c r="K823" s="36" t="e">
        <f t="shared" si="311"/>
        <v>#NUM!</v>
      </c>
      <c r="L823" s="38" t="e">
        <f t="shared" si="312"/>
        <v>#NUM!</v>
      </c>
      <c r="M823" s="37" t="e">
        <f t="shared" si="313"/>
        <v>#NUM!</v>
      </c>
      <c r="O823" s="33">
        <v>200</v>
      </c>
      <c r="P823" s="34">
        <v>51410</v>
      </c>
      <c r="Q823" s="35" t="e">
        <f t="shared" si="314"/>
        <v>#NUM!</v>
      </c>
      <c r="R823" s="36" t="e">
        <f t="shared" si="302"/>
        <v>#NUM!</v>
      </c>
      <c r="S823" s="38" t="e">
        <f t="shared" si="315"/>
        <v>#NUM!</v>
      </c>
      <c r="T823" s="37" t="e">
        <f t="shared" si="303"/>
        <v>#NUM!</v>
      </c>
      <c r="V823" s="33">
        <v>200</v>
      </c>
      <c r="W823" s="34">
        <v>51410</v>
      </c>
      <c r="X823" s="35" t="e">
        <f t="shared" si="316"/>
        <v>#NUM!</v>
      </c>
      <c r="Y823" s="36" t="e">
        <f t="shared" si="304"/>
        <v>#NUM!</v>
      </c>
      <c r="Z823" s="39" t="e">
        <f t="shared" si="317"/>
        <v>#NUM!</v>
      </c>
      <c r="AA823" s="37" t="e">
        <f t="shared" si="305"/>
        <v>#NUM!</v>
      </c>
    </row>
    <row r="824" spans="1:27" x14ac:dyDescent="0.45">
      <c r="A824" s="47">
        <v>201</v>
      </c>
      <c r="B824" s="34">
        <v>51441</v>
      </c>
      <c r="C824" s="49" t="e">
        <f t="shared" si="306"/>
        <v>#NUM!</v>
      </c>
      <c r="D824" s="36" t="e">
        <f t="shared" si="307"/>
        <v>#NUM!</v>
      </c>
      <c r="E824" s="36" t="e">
        <f t="shared" si="308"/>
        <v>#NUM!</v>
      </c>
      <c r="F824" s="37" t="e">
        <f t="shared" si="309"/>
        <v>#NUM!</v>
      </c>
      <c r="H824" s="33">
        <v>201</v>
      </c>
      <c r="I824" s="34">
        <v>51441</v>
      </c>
      <c r="J824" s="35" t="e">
        <f t="shared" si="310"/>
        <v>#NUM!</v>
      </c>
      <c r="K824" s="36" t="e">
        <f t="shared" si="311"/>
        <v>#NUM!</v>
      </c>
      <c r="L824" s="38" t="e">
        <f t="shared" si="312"/>
        <v>#NUM!</v>
      </c>
      <c r="M824" s="37" t="e">
        <f t="shared" si="313"/>
        <v>#NUM!</v>
      </c>
      <c r="O824" s="33">
        <v>201</v>
      </c>
      <c r="P824" s="34">
        <v>51441</v>
      </c>
      <c r="Q824" s="35" t="e">
        <f t="shared" si="314"/>
        <v>#NUM!</v>
      </c>
      <c r="R824" s="36" t="e">
        <f t="shared" si="302"/>
        <v>#NUM!</v>
      </c>
      <c r="S824" s="38" t="e">
        <f t="shared" si="315"/>
        <v>#NUM!</v>
      </c>
      <c r="T824" s="37" t="e">
        <f t="shared" si="303"/>
        <v>#NUM!</v>
      </c>
      <c r="V824" s="33">
        <v>201</v>
      </c>
      <c r="W824" s="34">
        <v>51441</v>
      </c>
      <c r="X824" s="35" t="e">
        <f t="shared" si="316"/>
        <v>#NUM!</v>
      </c>
      <c r="Y824" s="36" t="e">
        <f t="shared" si="304"/>
        <v>#NUM!</v>
      </c>
      <c r="Z824" s="39" t="e">
        <f t="shared" si="317"/>
        <v>#NUM!</v>
      </c>
      <c r="AA824" s="37" t="e">
        <f t="shared" si="305"/>
        <v>#NUM!</v>
      </c>
    </row>
    <row r="825" spans="1:27" x14ac:dyDescent="0.45">
      <c r="A825" s="47">
        <v>202</v>
      </c>
      <c r="B825" s="34">
        <v>51471</v>
      </c>
      <c r="C825" s="49" t="e">
        <f t="shared" si="306"/>
        <v>#NUM!</v>
      </c>
      <c r="D825" s="36" t="e">
        <f t="shared" si="307"/>
        <v>#NUM!</v>
      </c>
      <c r="E825" s="36" t="e">
        <f t="shared" si="308"/>
        <v>#NUM!</v>
      </c>
      <c r="F825" s="37" t="e">
        <f t="shared" si="309"/>
        <v>#NUM!</v>
      </c>
      <c r="H825" s="33">
        <v>202</v>
      </c>
      <c r="I825" s="34">
        <v>51471</v>
      </c>
      <c r="J825" s="35" t="e">
        <f t="shared" si="310"/>
        <v>#NUM!</v>
      </c>
      <c r="K825" s="36" t="e">
        <f t="shared" si="311"/>
        <v>#NUM!</v>
      </c>
      <c r="L825" s="38" t="e">
        <f t="shared" si="312"/>
        <v>#NUM!</v>
      </c>
      <c r="M825" s="37" t="e">
        <f t="shared" si="313"/>
        <v>#NUM!</v>
      </c>
      <c r="O825" s="33">
        <v>202</v>
      </c>
      <c r="P825" s="34">
        <v>51471</v>
      </c>
      <c r="Q825" s="35" t="e">
        <f t="shared" si="314"/>
        <v>#NUM!</v>
      </c>
      <c r="R825" s="36" t="e">
        <f t="shared" si="302"/>
        <v>#NUM!</v>
      </c>
      <c r="S825" s="38" t="e">
        <f t="shared" si="315"/>
        <v>#NUM!</v>
      </c>
      <c r="T825" s="37" t="e">
        <f t="shared" si="303"/>
        <v>#NUM!</v>
      </c>
      <c r="V825" s="33">
        <v>202</v>
      </c>
      <c r="W825" s="34">
        <v>51471</v>
      </c>
      <c r="X825" s="35" t="e">
        <f t="shared" si="316"/>
        <v>#NUM!</v>
      </c>
      <c r="Y825" s="36" t="e">
        <f t="shared" si="304"/>
        <v>#NUM!</v>
      </c>
      <c r="Z825" s="39" t="e">
        <f t="shared" si="317"/>
        <v>#NUM!</v>
      </c>
      <c r="AA825" s="37" t="e">
        <f t="shared" si="305"/>
        <v>#NUM!</v>
      </c>
    </row>
    <row r="826" spans="1:27" x14ac:dyDescent="0.45">
      <c r="A826" s="47">
        <v>203</v>
      </c>
      <c r="B826" s="34">
        <v>51502</v>
      </c>
      <c r="C826" s="49" t="e">
        <f t="shared" si="306"/>
        <v>#NUM!</v>
      </c>
      <c r="D826" s="36" t="e">
        <f t="shared" si="307"/>
        <v>#NUM!</v>
      </c>
      <c r="E826" s="36" t="e">
        <f t="shared" si="308"/>
        <v>#NUM!</v>
      </c>
      <c r="F826" s="37" t="e">
        <f t="shared" si="309"/>
        <v>#NUM!</v>
      </c>
      <c r="H826" s="33">
        <v>203</v>
      </c>
      <c r="I826" s="34">
        <v>51502</v>
      </c>
      <c r="J826" s="35" t="e">
        <f t="shared" si="310"/>
        <v>#NUM!</v>
      </c>
      <c r="K826" s="36" t="e">
        <f t="shared" si="311"/>
        <v>#NUM!</v>
      </c>
      <c r="L826" s="38" t="e">
        <f t="shared" si="312"/>
        <v>#NUM!</v>
      </c>
      <c r="M826" s="37" t="e">
        <f t="shared" si="313"/>
        <v>#NUM!</v>
      </c>
      <c r="O826" s="33">
        <v>203</v>
      </c>
      <c r="P826" s="34">
        <v>51502</v>
      </c>
      <c r="Q826" s="35" t="e">
        <f t="shared" si="314"/>
        <v>#NUM!</v>
      </c>
      <c r="R826" s="36" t="e">
        <f t="shared" si="302"/>
        <v>#NUM!</v>
      </c>
      <c r="S826" s="38" t="e">
        <f t="shared" si="315"/>
        <v>#NUM!</v>
      </c>
      <c r="T826" s="37" t="e">
        <f t="shared" si="303"/>
        <v>#NUM!</v>
      </c>
      <c r="V826" s="33">
        <v>203</v>
      </c>
      <c r="W826" s="34">
        <v>51502</v>
      </c>
      <c r="X826" s="35" t="e">
        <f t="shared" si="316"/>
        <v>#NUM!</v>
      </c>
      <c r="Y826" s="36" t="e">
        <f t="shared" si="304"/>
        <v>#NUM!</v>
      </c>
      <c r="Z826" s="39" t="e">
        <f t="shared" si="317"/>
        <v>#NUM!</v>
      </c>
      <c r="AA826" s="37" t="e">
        <f t="shared" si="305"/>
        <v>#NUM!</v>
      </c>
    </row>
    <row r="827" spans="1:27" ht="14.65" thickBot="1" x14ac:dyDescent="0.5">
      <c r="A827" s="750">
        <v>204</v>
      </c>
      <c r="B827" s="267">
        <v>51533</v>
      </c>
      <c r="C827" s="50" t="e">
        <f t="shared" si="306"/>
        <v>#NUM!</v>
      </c>
      <c r="D827" s="43" t="e">
        <f t="shared" si="307"/>
        <v>#NUM!</v>
      </c>
      <c r="E827" s="43" t="e">
        <f t="shared" si="308"/>
        <v>#NUM!</v>
      </c>
      <c r="F827" s="44" t="e">
        <f t="shared" si="309"/>
        <v>#NUM!</v>
      </c>
      <c r="H827" s="40">
        <v>204</v>
      </c>
      <c r="I827" s="41">
        <v>51533</v>
      </c>
      <c r="J827" s="42" t="e">
        <f t="shared" si="310"/>
        <v>#NUM!</v>
      </c>
      <c r="K827" s="43" t="e">
        <f t="shared" si="311"/>
        <v>#NUM!</v>
      </c>
      <c r="L827" s="45" t="e">
        <f t="shared" si="312"/>
        <v>#NUM!</v>
      </c>
      <c r="M827" s="44" t="e">
        <f t="shared" si="313"/>
        <v>#NUM!</v>
      </c>
      <c r="O827" s="40">
        <v>204</v>
      </c>
      <c r="P827" s="41">
        <v>51533</v>
      </c>
      <c r="Q827" s="42" t="e">
        <f t="shared" si="314"/>
        <v>#NUM!</v>
      </c>
      <c r="R827" s="43" t="e">
        <f t="shared" si="302"/>
        <v>#NUM!</v>
      </c>
      <c r="S827" s="45" t="e">
        <f t="shared" si="315"/>
        <v>#NUM!</v>
      </c>
      <c r="T827" s="44" t="e">
        <f t="shared" si="303"/>
        <v>#NUM!</v>
      </c>
      <c r="V827" s="40">
        <v>204</v>
      </c>
      <c r="W827" s="41">
        <v>51533</v>
      </c>
      <c r="X827" s="42" t="e">
        <f t="shared" si="316"/>
        <v>#NUM!</v>
      </c>
      <c r="Y827" s="43" t="e">
        <f t="shared" si="304"/>
        <v>#NUM!</v>
      </c>
      <c r="Z827" s="46" t="e">
        <f t="shared" si="317"/>
        <v>#NUM!</v>
      </c>
      <c r="AA827" s="44" t="e">
        <f t="shared" si="305"/>
        <v>#NUM!</v>
      </c>
    </row>
    <row r="828" spans="1:27" x14ac:dyDescent="0.45">
      <c r="A828" s="47">
        <v>205</v>
      </c>
      <c r="B828" s="34">
        <v>51561</v>
      </c>
      <c r="C828" s="53" t="e">
        <f t="shared" si="306"/>
        <v>#NUM!</v>
      </c>
      <c r="D828" s="29" t="e">
        <f t="shared" si="307"/>
        <v>#NUM!</v>
      </c>
      <c r="E828" s="29" t="e">
        <f t="shared" si="308"/>
        <v>#NUM!</v>
      </c>
      <c r="F828" s="30" t="e">
        <f t="shared" si="309"/>
        <v>#NUM!</v>
      </c>
      <c r="H828" s="26">
        <v>205</v>
      </c>
      <c r="I828" s="27">
        <v>51561</v>
      </c>
      <c r="J828" s="28" t="e">
        <f t="shared" si="310"/>
        <v>#NUM!</v>
      </c>
      <c r="K828" s="29" t="e">
        <f t="shared" si="311"/>
        <v>#NUM!</v>
      </c>
      <c r="L828" s="31" t="e">
        <f t="shared" si="312"/>
        <v>#NUM!</v>
      </c>
      <c r="M828" s="30" t="e">
        <f t="shared" si="313"/>
        <v>#NUM!</v>
      </c>
      <c r="O828" s="26">
        <v>205</v>
      </c>
      <c r="P828" s="27">
        <v>51561</v>
      </c>
      <c r="Q828" s="28" t="e">
        <f t="shared" si="314"/>
        <v>#NUM!</v>
      </c>
      <c r="R828" s="29" t="e">
        <f t="shared" si="302"/>
        <v>#NUM!</v>
      </c>
      <c r="S828" s="31" t="e">
        <f t="shared" si="315"/>
        <v>#NUM!</v>
      </c>
      <c r="T828" s="30" t="e">
        <f t="shared" si="303"/>
        <v>#NUM!</v>
      </c>
      <c r="V828" s="26">
        <v>205</v>
      </c>
      <c r="W828" s="27">
        <v>51561</v>
      </c>
      <c r="X828" s="28" t="e">
        <f t="shared" si="316"/>
        <v>#NUM!</v>
      </c>
      <c r="Y828" s="29" t="e">
        <f t="shared" si="304"/>
        <v>#NUM!</v>
      </c>
      <c r="Z828" s="32" t="e">
        <f t="shared" si="317"/>
        <v>#NUM!</v>
      </c>
      <c r="AA828" s="30" t="e">
        <f t="shared" si="305"/>
        <v>#NUM!</v>
      </c>
    </row>
    <row r="829" spans="1:27" x14ac:dyDescent="0.45">
      <c r="A829" s="47">
        <v>206</v>
      </c>
      <c r="B829" s="34">
        <v>51592</v>
      </c>
      <c r="C829" s="49" t="e">
        <f t="shared" si="306"/>
        <v>#NUM!</v>
      </c>
      <c r="D829" s="36" t="e">
        <f t="shared" si="307"/>
        <v>#NUM!</v>
      </c>
      <c r="E829" s="36" t="e">
        <f t="shared" si="308"/>
        <v>#NUM!</v>
      </c>
      <c r="F829" s="37" t="e">
        <f t="shared" si="309"/>
        <v>#NUM!</v>
      </c>
      <c r="H829" s="33">
        <v>206</v>
      </c>
      <c r="I829" s="34">
        <v>51592</v>
      </c>
      <c r="J829" s="35" t="e">
        <f t="shared" si="310"/>
        <v>#NUM!</v>
      </c>
      <c r="K829" s="36" t="e">
        <f t="shared" si="311"/>
        <v>#NUM!</v>
      </c>
      <c r="L829" s="38" t="e">
        <f t="shared" si="312"/>
        <v>#NUM!</v>
      </c>
      <c r="M829" s="37" t="e">
        <f t="shared" si="313"/>
        <v>#NUM!</v>
      </c>
      <c r="O829" s="33">
        <v>206</v>
      </c>
      <c r="P829" s="34">
        <v>51592</v>
      </c>
      <c r="Q829" s="35" t="e">
        <f t="shared" si="314"/>
        <v>#NUM!</v>
      </c>
      <c r="R829" s="36" t="e">
        <f t="shared" si="302"/>
        <v>#NUM!</v>
      </c>
      <c r="S829" s="38" t="e">
        <f t="shared" si="315"/>
        <v>#NUM!</v>
      </c>
      <c r="T829" s="37" t="e">
        <f t="shared" si="303"/>
        <v>#NUM!</v>
      </c>
      <c r="V829" s="33">
        <v>206</v>
      </c>
      <c r="W829" s="34">
        <v>51592</v>
      </c>
      <c r="X829" s="35" t="e">
        <f t="shared" si="316"/>
        <v>#NUM!</v>
      </c>
      <c r="Y829" s="36" t="e">
        <f t="shared" si="304"/>
        <v>#NUM!</v>
      </c>
      <c r="Z829" s="39" t="e">
        <f t="shared" si="317"/>
        <v>#NUM!</v>
      </c>
      <c r="AA829" s="37" t="e">
        <f t="shared" si="305"/>
        <v>#NUM!</v>
      </c>
    </row>
    <row r="830" spans="1:27" x14ac:dyDescent="0.45">
      <c r="A830" s="47">
        <v>207</v>
      </c>
      <c r="B830" s="34">
        <v>51622</v>
      </c>
      <c r="C830" s="49" t="e">
        <f t="shared" si="306"/>
        <v>#NUM!</v>
      </c>
      <c r="D830" s="36" t="e">
        <f t="shared" si="307"/>
        <v>#NUM!</v>
      </c>
      <c r="E830" s="36" t="e">
        <f t="shared" si="308"/>
        <v>#NUM!</v>
      </c>
      <c r="F830" s="37" t="e">
        <f t="shared" si="309"/>
        <v>#NUM!</v>
      </c>
      <c r="H830" s="33">
        <v>207</v>
      </c>
      <c r="I830" s="34">
        <v>51622</v>
      </c>
      <c r="J830" s="35" t="e">
        <f t="shared" si="310"/>
        <v>#NUM!</v>
      </c>
      <c r="K830" s="36" t="e">
        <f t="shared" si="311"/>
        <v>#NUM!</v>
      </c>
      <c r="L830" s="38" t="e">
        <f t="shared" si="312"/>
        <v>#NUM!</v>
      </c>
      <c r="M830" s="37" t="e">
        <f t="shared" si="313"/>
        <v>#NUM!</v>
      </c>
      <c r="O830" s="33">
        <v>207</v>
      </c>
      <c r="P830" s="34">
        <v>51622</v>
      </c>
      <c r="Q830" s="35" t="e">
        <f t="shared" si="314"/>
        <v>#NUM!</v>
      </c>
      <c r="R830" s="36" t="e">
        <f t="shared" si="302"/>
        <v>#NUM!</v>
      </c>
      <c r="S830" s="38" t="e">
        <f t="shared" si="315"/>
        <v>#NUM!</v>
      </c>
      <c r="T830" s="37" t="e">
        <f t="shared" si="303"/>
        <v>#NUM!</v>
      </c>
      <c r="V830" s="33">
        <v>207</v>
      </c>
      <c r="W830" s="34">
        <v>51622</v>
      </c>
      <c r="X830" s="35" t="e">
        <f t="shared" si="316"/>
        <v>#NUM!</v>
      </c>
      <c r="Y830" s="36" t="e">
        <f t="shared" si="304"/>
        <v>#NUM!</v>
      </c>
      <c r="Z830" s="39" t="e">
        <f t="shared" si="317"/>
        <v>#NUM!</v>
      </c>
      <c r="AA830" s="37" t="e">
        <f t="shared" si="305"/>
        <v>#NUM!</v>
      </c>
    </row>
    <row r="831" spans="1:27" x14ac:dyDescent="0.45">
      <c r="A831" s="47">
        <v>208</v>
      </c>
      <c r="B831" s="34">
        <v>51653</v>
      </c>
      <c r="C831" s="49" t="e">
        <f t="shared" si="306"/>
        <v>#NUM!</v>
      </c>
      <c r="D831" s="36" t="e">
        <f t="shared" si="307"/>
        <v>#NUM!</v>
      </c>
      <c r="E831" s="36" t="e">
        <f t="shared" si="308"/>
        <v>#NUM!</v>
      </c>
      <c r="F831" s="37" t="e">
        <f t="shared" si="309"/>
        <v>#NUM!</v>
      </c>
      <c r="H831" s="33">
        <v>208</v>
      </c>
      <c r="I831" s="34">
        <v>51653</v>
      </c>
      <c r="J831" s="35" t="e">
        <f t="shared" si="310"/>
        <v>#NUM!</v>
      </c>
      <c r="K831" s="36" t="e">
        <f t="shared" si="311"/>
        <v>#NUM!</v>
      </c>
      <c r="L831" s="38" t="e">
        <f t="shared" si="312"/>
        <v>#NUM!</v>
      </c>
      <c r="M831" s="37" t="e">
        <f t="shared" si="313"/>
        <v>#NUM!</v>
      </c>
      <c r="O831" s="33">
        <v>208</v>
      </c>
      <c r="P831" s="34">
        <v>51653</v>
      </c>
      <c r="Q831" s="35" t="e">
        <f t="shared" si="314"/>
        <v>#NUM!</v>
      </c>
      <c r="R831" s="36" t="e">
        <f t="shared" si="302"/>
        <v>#NUM!</v>
      </c>
      <c r="S831" s="38" t="e">
        <f t="shared" si="315"/>
        <v>#NUM!</v>
      </c>
      <c r="T831" s="37" t="e">
        <f t="shared" si="303"/>
        <v>#NUM!</v>
      </c>
      <c r="V831" s="33">
        <v>208</v>
      </c>
      <c r="W831" s="34">
        <v>51653</v>
      </c>
      <c r="X831" s="35" t="e">
        <f t="shared" si="316"/>
        <v>#NUM!</v>
      </c>
      <c r="Y831" s="36" t="e">
        <f t="shared" si="304"/>
        <v>#NUM!</v>
      </c>
      <c r="Z831" s="39" t="e">
        <f t="shared" si="317"/>
        <v>#NUM!</v>
      </c>
      <c r="AA831" s="37" t="e">
        <f t="shared" si="305"/>
        <v>#NUM!</v>
      </c>
    </row>
    <row r="832" spans="1:27" x14ac:dyDescent="0.45">
      <c r="A832" s="47">
        <v>209</v>
      </c>
      <c r="B832" s="34">
        <v>51683</v>
      </c>
      <c r="C832" s="49" t="e">
        <f t="shared" si="306"/>
        <v>#NUM!</v>
      </c>
      <c r="D832" s="36" t="e">
        <f t="shared" si="307"/>
        <v>#NUM!</v>
      </c>
      <c r="E832" s="36" t="e">
        <f t="shared" si="308"/>
        <v>#NUM!</v>
      </c>
      <c r="F832" s="37" t="e">
        <f t="shared" si="309"/>
        <v>#NUM!</v>
      </c>
      <c r="H832" s="33">
        <v>209</v>
      </c>
      <c r="I832" s="34">
        <v>51683</v>
      </c>
      <c r="J832" s="35" t="e">
        <f t="shared" si="310"/>
        <v>#NUM!</v>
      </c>
      <c r="K832" s="36" t="e">
        <f t="shared" si="311"/>
        <v>#NUM!</v>
      </c>
      <c r="L832" s="38" t="e">
        <f t="shared" si="312"/>
        <v>#NUM!</v>
      </c>
      <c r="M832" s="37" t="e">
        <f t="shared" si="313"/>
        <v>#NUM!</v>
      </c>
      <c r="O832" s="33">
        <v>209</v>
      </c>
      <c r="P832" s="34">
        <v>51683</v>
      </c>
      <c r="Q832" s="35" t="e">
        <f t="shared" si="314"/>
        <v>#NUM!</v>
      </c>
      <c r="R832" s="36" t="e">
        <f t="shared" si="302"/>
        <v>#NUM!</v>
      </c>
      <c r="S832" s="38" t="e">
        <f t="shared" si="315"/>
        <v>#NUM!</v>
      </c>
      <c r="T832" s="37" t="e">
        <f t="shared" si="303"/>
        <v>#NUM!</v>
      </c>
      <c r="V832" s="33">
        <v>209</v>
      </c>
      <c r="W832" s="34">
        <v>51683</v>
      </c>
      <c r="X832" s="35" t="e">
        <f t="shared" si="316"/>
        <v>#NUM!</v>
      </c>
      <c r="Y832" s="36" t="e">
        <f t="shared" si="304"/>
        <v>#NUM!</v>
      </c>
      <c r="Z832" s="39" t="e">
        <f t="shared" si="317"/>
        <v>#NUM!</v>
      </c>
      <c r="AA832" s="37" t="e">
        <f t="shared" si="305"/>
        <v>#NUM!</v>
      </c>
    </row>
    <row r="833" spans="1:27" x14ac:dyDescent="0.45">
      <c r="A833" s="47">
        <v>210</v>
      </c>
      <c r="B833" s="34">
        <v>51714</v>
      </c>
      <c r="C833" s="49" t="e">
        <f t="shared" si="306"/>
        <v>#NUM!</v>
      </c>
      <c r="D833" s="36" t="e">
        <f t="shared" si="307"/>
        <v>#NUM!</v>
      </c>
      <c r="E833" s="36" t="e">
        <f t="shared" si="308"/>
        <v>#NUM!</v>
      </c>
      <c r="F833" s="37" t="e">
        <f t="shared" si="309"/>
        <v>#NUM!</v>
      </c>
      <c r="H833" s="33">
        <v>210</v>
      </c>
      <c r="I833" s="34">
        <v>51714</v>
      </c>
      <c r="J833" s="35" t="e">
        <f t="shared" si="310"/>
        <v>#NUM!</v>
      </c>
      <c r="K833" s="36" t="e">
        <f t="shared" si="311"/>
        <v>#NUM!</v>
      </c>
      <c r="L833" s="38" t="e">
        <f t="shared" si="312"/>
        <v>#NUM!</v>
      </c>
      <c r="M833" s="37" t="e">
        <f t="shared" si="313"/>
        <v>#NUM!</v>
      </c>
      <c r="O833" s="33">
        <v>210</v>
      </c>
      <c r="P833" s="34">
        <v>51714</v>
      </c>
      <c r="Q833" s="35" t="e">
        <f t="shared" si="314"/>
        <v>#NUM!</v>
      </c>
      <c r="R833" s="36" t="e">
        <f t="shared" si="302"/>
        <v>#NUM!</v>
      </c>
      <c r="S833" s="38" t="e">
        <f t="shared" si="315"/>
        <v>#NUM!</v>
      </c>
      <c r="T833" s="37" t="e">
        <f t="shared" si="303"/>
        <v>#NUM!</v>
      </c>
      <c r="V833" s="33">
        <v>210</v>
      </c>
      <c r="W833" s="34">
        <v>51714</v>
      </c>
      <c r="X833" s="35" t="e">
        <f t="shared" si="316"/>
        <v>#NUM!</v>
      </c>
      <c r="Y833" s="36" t="e">
        <f t="shared" si="304"/>
        <v>#NUM!</v>
      </c>
      <c r="Z833" s="39" t="e">
        <f t="shared" si="317"/>
        <v>#NUM!</v>
      </c>
      <c r="AA833" s="37" t="e">
        <f t="shared" si="305"/>
        <v>#NUM!</v>
      </c>
    </row>
    <row r="834" spans="1:27" x14ac:dyDescent="0.45">
      <c r="A834" s="47">
        <v>211</v>
      </c>
      <c r="B834" s="34">
        <v>51745</v>
      </c>
      <c r="C834" s="49" t="e">
        <f t="shared" si="306"/>
        <v>#NUM!</v>
      </c>
      <c r="D834" s="36" t="e">
        <f t="shared" si="307"/>
        <v>#NUM!</v>
      </c>
      <c r="E834" s="36" t="e">
        <f t="shared" si="308"/>
        <v>#NUM!</v>
      </c>
      <c r="F834" s="37" t="e">
        <f t="shared" si="309"/>
        <v>#NUM!</v>
      </c>
      <c r="H834" s="33">
        <v>211</v>
      </c>
      <c r="I834" s="34">
        <v>51745</v>
      </c>
      <c r="J834" s="35" t="e">
        <f t="shared" si="310"/>
        <v>#NUM!</v>
      </c>
      <c r="K834" s="36" t="e">
        <f t="shared" si="311"/>
        <v>#NUM!</v>
      </c>
      <c r="L834" s="38" t="e">
        <f t="shared" si="312"/>
        <v>#NUM!</v>
      </c>
      <c r="M834" s="37" t="e">
        <f t="shared" si="313"/>
        <v>#NUM!</v>
      </c>
      <c r="O834" s="33">
        <v>211</v>
      </c>
      <c r="P834" s="34">
        <v>51745</v>
      </c>
      <c r="Q834" s="35" t="e">
        <f t="shared" si="314"/>
        <v>#NUM!</v>
      </c>
      <c r="R834" s="36" t="e">
        <f t="shared" si="302"/>
        <v>#NUM!</v>
      </c>
      <c r="S834" s="38" t="e">
        <f t="shared" si="315"/>
        <v>#NUM!</v>
      </c>
      <c r="T834" s="37" t="e">
        <f t="shared" si="303"/>
        <v>#NUM!</v>
      </c>
      <c r="V834" s="33">
        <v>211</v>
      </c>
      <c r="W834" s="34">
        <v>51745</v>
      </c>
      <c r="X834" s="35" t="e">
        <f t="shared" si="316"/>
        <v>#NUM!</v>
      </c>
      <c r="Y834" s="36" t="e">
        <f t="shared" si="304"/>
        <v>#NUM!</v>
      </c>
      <c r="Z834" s="39" t="e">
        <f t="shared" si="317"/>
        <v>#NUM!</v>
      </c>
      <c r="AA834" s="37" t="e">
        <f t="shared" si="305"/>
        <v>#NUM!</v>
      </c>
    </row>
    <row r="835" spans="1:27" x14ac:dyDescent="0.45">
      <c r="A835" s="47">
        <v>212</v>
      </c>
      <c r="B835" s="34">
        <v>51775</v>
      </c>
      <c r="C835" s="49" t="e">
        <f t="shared" si="306"/>
        <v>#NUM!</v>
      </c>
      <c r="D835" s="36" t="e">
        <f t="shared" si="307"/>
        <v>#NUM!</v>
      </c>
      <c r="E835" s="36" t="e">
        <f t="shared" si="308"/>
        <v>#NUM!</v>
      </c>
      <c r="F835" s="37" t="e">
        <f t="shared" si="309"/>
        <v>#NUM!</v>
      </c>
      <c r="H835" s="33">
        <v>212</v>
      </c>
      <c r="I835" s="34">
        <v>51775</v>
      </c>
      <c r="J835" s="35" t="e">
        <f t="shared" si="310"/>
        <v>#NUM!</v>
      </c>
      <c r="K835" s="36" t="e">
        <f t="shared" si="311"/>
        <v>#NUM!</v>
      </c>
      <c r="L835" s="38" t="e">
        <f t="shared" si="312"/>
        <v>#NUM!</v>
      </c>
      <c r="M835" s="37" t="e">
        <f t="shared" si="313"/>
        <v>#NUM!</v>
      </c>
      <c r="O835" s="33">
        <v>212</v>
      </c>
      <c r="P835" s="34">
        <v>51775</v>
      </c>
      <c r="Q835" s="35" t="e">
        <f t="shared" si="314"/>
        <v>#NUM!</v>
      </c>
      <c r="R835" s="36" t="e">
        <f t="shared" si="302"/>
        <v>#NUM!</v>
      </c>
      <c r="S835" s="38" t="e">
        <f t="shared" si="315"/>
        <v>#NUM!</v>
      </c>
      <c r="T835" s="37" t="e">
        <f t="shared" si="303"/>
        <v>#NUM!</v>
      </c>
      <c r="V835" s="33">
        <v>212</v>
      </c>
      <c r="W835" s="34">
        <v>51775</v>
      </c>
      <c r="X835" s="35" t="e">
        <f t="shared" si="316"/>
        <v>#NUM!</v>
      </c>
      <c r="Y835" s="36" t="e">
        <f t="shared" si="304"/>
        <v>#NUM!</v>
      </c>
      <c r="Z835" s="39" t="e">
        <f t="shared" si="317"/>
        <v>#NUM!</v>
      </c>
      <c r="AA835" s="37" t="e">
        <f t="shared" si="305"/>
        <v>#NUM!</v>
      </c>
    </row>
    <row r="836" spans="1:27" x14ac:dyDescent="0.45">
      <c r="A836" s="47">
        <v>213</v>
      </c>
      <c r="B836" s="34">
        <v>51806</v>
      </c>
      <c r="C836" s="49" t="e">
        <f t="shared" si="306"/>
        <v>#NUM!</v>
      </c>
      <c r="D836" s="36" t="e">
        <f t="shared" si="307"/>
        <v>#NUM!</v>
      </c>
      <c r="E836" s="36" t="e">
        <f t="shared" si="308"/>
        <v>#NUM!</v>
      </c>
      <c r="F836" s="37" t="e">
        <f t="shared" si="309"/>
        <v>#NUM!</v>
      </c>
      <c r="H836" s="33">
        <v>213</v>
      </c>
      <c r="I836" s="34">
        <v>51806</v>
      </c>
      <c r="J836" s="35" t="e">
        <f t="shared" si="310"/>
        <v>#NUM!</v>
      </c>
      <c r="K836" s="36" t="e">
        <f t="shared" si="311"/>
        <v>#NUM!</v>
      </c>
      <c r="L836" s="38" t="e">
        <f t="shared" si="312"/>
        <v>#NUM!</v>
      </c>
      <c r="M836" s="37" t="e">
        <f t="shared" si="313"/>
        <v>#NUM!</v>
      </c>
      <c r="O836" s="33">
        <v>213</v>
      </c>
      <c r="P836" s="34">
        <v>51806</v>
      </c>
      <c r="Q836" s="35" t="e">
        <f t="shared" si="314"/>
        <v>#NUM!</v>
      </c>
      <c r="R836" s="36" t="e">
        <f t="shared" si="302"/>
        <v>#NUM!</v>
      </c>
      <c r="S836" s="38" t="e">
        <f t="shared" si="315"/>
        <v>#NUM!</v>
      </c>
      <c r="T836" s="37" t="e">
        <f t="shared" si="303"/>
        <v>#NUM!</v>
      </c>
      <c r="V836" s="33">
        <v>213</v>
      </c>
      <c r="W836" s="34">
        <v>51806</v>
      </c>
      <c r="X836" s="35" t="e">
        <f t="shared" si="316"/>
        <v>#NUM!</v>
      </c>
      <c r="Y836" s="36" t="e">
        <f t="shared" si="304"/>
        <v>#NUM!</v>
      </c>
      <c r="Z836" s="39" t="e">
        <f t="shared" si="317"/>
        <v>#NUM!</v>
      </c>
      <c r="AA836" s="37" t="e">
        <f t="shared" si="305"/>
        <v>#NUM!</v>
      </c>
    </row>
    <row r="837" spans="1:27" x14ac:dyDescent="0.45">
      <c r="A837" s="47">
        <v>214</v>
      </c>
      <c r="B837" s="34">
        <v>51836</v>
      </c>
      <c r="C837" s="49" t="e">
        <f t="shared" si="306"/>
        <v>#NUM!</v>
      </c>
      <c r="D837" s="36" t="e">
        <f t="shared" si="307"/>
        <v>#NUM!</v>
      </c>
      <c r="E837" s="36" t="e">
        <f t="shared" si="308"/>
        <v>#NUM!</v>
      </c>
      <c r="F837" s="37" t="e">
        <f t="shared" si="309"/>
        <v>#NUM!</v>
      </c>
      <c r="H837" s="33">
        <v>214</v>
      </c>
      <c r="I837" s="34">
        <v>51836</v>
      </c>
      <c r="J837" s="35" t="e">
        <f t="shared" si="310"/>
        <v>#NUM!</v>
      </c>
      <c r="K837" s="36" t="e">
        <f t="shared" si="311"/>
        <v>#NUM!</v>
      </c>
      <c r="L837" s="38" t="e">
        <f t="shared" si="312"/>
        <v>#NUM!</v>
      </c>
      <c r="M837" s="37" t="e">
        <f t="shared" si="313"/>
        <v>#NUM!</v>
      </c>
      <c r="O837" s="33">
        <v>214</v>
      </c>
      <c r="P837" s="34">
        <v>51836</v>
      </c>
      <c r="Q837" s="35" t="e">
        <f t="shared" si="314"/>
        <v>#NUM!</v>
      </c>
      <c r="R837" s="36" t="e">
        <f t="shared" si="302"/>
        <v>#NUM!</v>
      </c>
      <c r="S837" s="38" t="e">
        <f t="shared" si="315"/>
        <v>#NUM!</v>
      </c>
      <c r="T837" s="37" t="e">
        <f t="shared" si="303"/>
        <v>#NUM!</v>
      </c>
      <c r="V837" s="33">
        <v>214</v>
      </c>
      <c r="W837" s="34">
        <v>51836</v>
      </c>
      <c r="X837" s="35" t="e">
        <f t="shared" si="316"/>
        <v>#NUM!</v>
      </c>
      <c r="Y837" s="36" t="e">
        <f t="shared" si="304"/>
        <v>#NUM!</v>
      </c>
      <c r="Z837" s="39" t="e">
        <f t="shared" si="317"/>
        <v>#NUM!</v>
      </c>
      <c r="AA837" s="37" t="e">
        <f t="shared" si="305"/>
        <v>#NUM!</v>
      </c>
    </row>
    <row r="838" spans="1:27" x14ac:dyDescent="0.45">
      <c r="A838" s="47">
        <v>215</v>
      </c>
      <c r="B838" s="34">
        <v>51867</v>
      </c>
      <c r="C838" s="49" t="e">
        <f t="shared" si="306"/>
        <v>#NUM!</v>
      </c>
      <c r="D838" s="36" t="e">
        <f t="shared" si="307"/>
        <v>#NUM!</v>
      </c>
      <c r="E838" s="36" t="e">
        <f t="shared" si="308"/>
        <v>#NUM!</v>
      </c>
      <c r="F838" s="37" t="e">
        <f t="shared" si="309"/>
        <v>#NUM!</v>
      </c>
      <c r="H838" s="33">
        <v>215</v>
      </c>
      <c r="I838" s="34">
        <v>51867</v>
      </c>
      <c r="J838" s="35" t="e">
        <f t="shared" si="310"/>
        <v>#NUM!</v>
      </c>
      <c r="K838" s="36" t="e">
        <f t="shared" si="311"/>
        <v>#NUM!</v>
      </c>
      <c r="L838" s="38" t="e">
        <f t="shared" si="312"/>
        <v>#NUM!</v>
      </c>
      <c r="M838" s="37" t="e">
        <f t="shared" si="313"/>
        <v>#NUM!</v>
      </c>
      <c r="O838" s="33">
        <v>215</v>
      </c>
      <c r="P838" s="34">
        <v>51867</v>
      </c>
      <c r="Q838" s="35" t="e">
        <f t="shared" si="314"/>
        <v>#NUM!</v>
      </c>
      <c r="R838" s="36" t="e">
        <f t="shared" si="302"/>
        <v>#NUM!</v>
      </c>
      <c r="S838" s="38" t="e">
        <f t="shared" si="315"/>
        <v>#NUM!</v>
      </c>
      <c r="T838" s="37" t="e">
        <f t="shared" si="303"/>
        <v>#NUM!</v>
      </c>
      <c r="V838" s="33">
        <v>215</v>
      </c>
      <c r="W838" s="34">
        <v>51867</v>
      </c>
      <c r="X838" s="35" t="e">
        <f t="shared" si="316"/>
        <v>#NUM!</v>
      </c>
      <c r="Y838" s="36" t="e">
        <f t="shared" si="304"/>
        <v>#NUM!</v>
      </c>
      <c r="Z838" s="39" t="e">
        <f t="shared" si="317"/>
        <v>#NUM!</v>
      </c>
      <c r="AA838" s="37" t="e">
        <f t="shared" si="305"/>
        <v>#NUM!</v>
      </c>
    </row>
    <row r="839" spans="1:27" ht="14.65" thickBot="1" x14ac:dyDescent="0.5">
      <c r="A839" s="750">
        <v>216</v>
      </c>
      <c r="B839" s="267">
        <v>51898</v>
      </c>
      <c r="C839" s="50" t="e">
        <f t="shared" si="306"/>
        <v>#NUM!</v>
      </c>
      <c r="D839" s="43" t="e">
        <f t="shared" si="307"/>
        <v>#NUM!</v>
      </c>
      <c r="E839" s="43" t="e">
        <f t="shared" si="308"/>
        <v>#NUM!</v>
      </c>
      <c r="F839" s="44" t="e">
        <f t="shared" si="309"/>
        <v>#NUM!</v>
      </c>
      <c r="H839" s="40">
        <v>216</v>
      </c>
      <c r="I839" s="41">
        <v>51898</v>
      </c>
      <c r="J839" s="42" t="e">
        <f t="shared" si="310"/>
        <v>#NUM!</v>
      </c>
      <c r="K839" s="43" t="e">
        <f t="shared" si="311"/>
        <v>#NUM!</v>
      </c>
      <c r="L839" s="45" t="e">
        <f t="shared" si="312"/>
        <v>#NUM!</v>
      </c>
      <c r="M839" s="44" t="e">
        <f t="shared" si="313"/>
        <v>#NUM!</v>
      </c>
      <c r="O839" s="40">
        <v>216</v>
      </c>
      <c r="P839" s="41">
        <v>51898</v>
      </c>
      <c r="Q839" s="42" t="e">
        <f t="shared" si="314"/>
        <v>#NUM!</v>
      </c>
      <c r="R839" s="43" t="e">
        <f t="shared" si="302"/>
        <v>#NUM!</v>
      </c>
      <c r="S839" s="45" t="e">
        <f t="shared" si="315"/>
        <v>#NUM!</v>
      </c>
      <c r="T839" s="44" t="e">
        <f t="shared" si="303"/>
        <v>#NUM!</v>
      </c>
      <c r="V839" s="40">
        <v>216</v>
      </c>
      <c r="W839" s="41">
        <v>51898</v>
      </c>
      <c r="X839" s="42" t="e">
        <f t="shared" si="316"/>
        <v>#NUM!</v>
      </c>
      <c r="Y839" s="43" t="e">
        <f t="shared" si="304"/>
        <v>#NUM!</v>
      </c>
      <c r="Z839" s="46" t="e">
        <f t="shared" si="317"/>
        <v>#NUM!</v>
      </c>
      <c r="AA839" s="44" t="e">
        <f t="shared" si="305"/>
        <v>#NUM!</v>
      </c>
    </row>
    <row r="840" spans="1:27" x14ac:dyDescent="0.45">
      <c r="A840" s="47">
        <v>217</v>
      </c>
      <c r="B840" s="34">
        <v>51926</v>
      </c>
      <c r="C840" s="53" t="e">
        <f t="shared" si="306"/>
        <v>#NUM!</v>
      </c>
      <c r="D840" s="29" t="e">
        <f t="shared" si="307"/>
        <v>#NUM!</v>
      </c>
      <c r="E840" s="29" t="e">
        <f t="shared" si="308"/>
        <v>#NUM!</v>
      </c>
      <c r="F840" s="30" t="e">
        <f t="shared" si="309"/>
        <v>#NUM!</v>
      </c>
      <c r="H840" s="26">
        <v>217</v>
      </c>
      <c r="I840" s="27">
        <v>51926</v>
      </c>
      <c r="J840" s="28" t="e">
        <f t="shared" si="310"/>
        <v>#NUM!</v>
      </c>
      <c r="K840" s="29" t="e">
        <f t="shared" si="311"/>
        <v>#NUM!</v>
      </c>
      <c r="L840" s="31" t="e">
        <f t="shared" si="312"/>
        <v>#NUM!</v>
      </c>
      <c r="M840" s="30" t="e">
        <f t="shared" si="313"/>
        <v>#NUM!</v>
      </c>
      <c r="O840" s="26">
        <v>217</v>
      </c>
      <c r="P840" s="27">
        <v>51926</v>
      </c>
      <c r="Q840" s="28" t="e">
        <f t="shared" si="314"/>
        <v>#NUM!</v>
      </c>
      <c r="R840" s="29" t="e">
        <f t="shared" si="302"/>
        <v>#NUM!</v>
      </c>
      <c r="S840" s="31" t="e">
        <f t="shared" si="315"/>
        <v>#NUM!</v>
      </c>
      <c r="T840" s="30" t="e">
        <f t="shared" si="303"/>
        <v>#NUM!</v>
      </c>
      <c r="V840" s="26">
        <v>217</v>
      </c>
      <c r="W840" s="27">
        <v>51926</v>
      </c>
      <c r="X840" s="28" t="e">
        <f t="shared" si="316"/>
        <v>#NUM!</v>
      </c>
      <c r="Y840" s="29" t="e">
        <f t="shared" si="304"/>
        <v>#NUM!</v>
      </c>
      <c r="Z840" s="32" t="e">
        <f t="shared" si="317"/>
        <v>#NUM!</v>
      </c>
      <c r="AA840" s="30" t="e">
        <f t="shared" si="305"/>
        <v>#NUM!</v>
      </c>
    </row>
    <row r="841" spans="1:27" x14ac:dyDescent="0.45">
      <c r="A841" s="47">
        <v>218</v>
      </c>
      <c r="B841" s="34">
        <v>51957</v>
      </c>
      <c r="C841" s="49" t="e">
        <f t="shared" si="306"/>
        <v>#NUM!</v>
      </c>
      <c r="D841" s="36" t="e">
        <f t="shared" si="307"/>
        <v>#NUM!</v>
      </c>
      <c r="E841" s="36" t="e">
        <f t="shared" si="308"/>
        <v>#NUM!</v>
      </c>
      <c r="F841" s="37" t="e">
        <f t="shared" si="309"/>
        <v>#NUM!</v>
      </c>
      <c r="H841" s="33">
        <v>218</v>
      </c>
      <c r="I841" s="34">
        <v>51957</v>
      </c>
      <c r="J841" s="35" t="e">
        <f t="shared" si="310"/>
        <v>#NUM!</v>
      </c>
      <c r="K841" s="36" t="e">
        <f t="shared" si="311"/>
        <v>#NUM!</v>
      </c>
      <c r="L841" s="38" t="e">
        <f t="shared" si="312"/>
        <v>#NUM!</v>
      </c>
      <c r="M841" s="37" t="e">
        <f t="shared" si="313"/>
        <v>#NUM!</v>
      </c>
      <c r="O841" s="33">
        <v>218</v>
      </c>
      <c r="P841" s="34">
        <v>51957</v>
      </c>
      <c r="Q841" s="35" t="e">
        <f t="shared" si="314"/>
        <v>#NUM!</v>
      </c>
      <c r="R841" s="36" t="e">
        <f t="shared" si="302"/>
        <v>#NUM!</v>
      </c>
      <c r="S841" s="38" t="e">
        <f t="shared" si="315"/>
        <v>#NUM!</v>
      </c>
      <c r="T841" s="37" t="e">
        <f t="shared" si="303"/>
        <v>#NUM!</v>
      </c>
      <c r="V841" s="33">
        <v>218</v>
      </c>
      <c r="W841" s="34">
        <v>51957</v>
      </c>
      <c r="X841" s="35" t="e">
        <f t="shared" si="316"/>
        <v>#NUM!</v>
      </c>
      <c r="Y841" s="36" t="e">
        <f t="shared" si="304"/>
        <v>#NUM!</v>
      </c>
      <c r="Z841" s="39" t="e">
        <f t="shared" si="317"/>
        <v>#NUM!</v>
      </c>
      <c r="AA841" s="37" t="e">
        <f t="shared" si="305"/>
        <v>#NUM!</v>
      </c>
    </row>
    <row r="842" spans="1:27" x14ac:dyDescent="0.45">
      <c r="A842" s="47">
        <v>219</v>
      </c>
      <c r="B842" s="34">
        <v>51987</v>
      </c>
      <c r="C842" s="49" t="e">
        <f t="shared" si="306"/>
        <v>#NUM!</v>
      </c>
      <c r="D842" s="36" t="e">
        <f t="shared" si="307"/>
        <v>#NUM!</v>
      </c>
      <c r="E842" s="36" t="e">
        <f t="shared" si="308"/>
        <v>#NUM!</v>
      </c>
      <c r="F842" s="37" t="e">
        <f t="shared" si="309"/>
        <v>#NUM!</v>
      </c>
      <c r="H842" s="33">
        <v>219</v>
      </c>
      <c r="I842" s="34">
        <v>51987</v>
      </c>
      <c r="J842" s="35" t="e">
        <f t="shared" si="310"/>
        <v>#NUM!</v>
      </c>
      <c r="K842" s="36" t="e">
        <f t="shared" si="311"/>
        <v>#NUM!</v>
      </c>
      <c r="L842" s="38" t="e">
        <f t="shared" si="312"/>
        <v>#NUM!</v>
      </c>
      <c r="M842" s="37" t="e">
        <f t="shared" si="313"/>
        <v>#NUM!</v>
      </c>
      <c r="O842" s="33">
        <v>219</v>
      </c>
      <c r="P842" s="34">
        <v>51987</v>
      </c>
      <c r="Q842" s="35" t="e">
        <f t="shared" si="314"/>
        <v>#NUM!</v>
      </c>
      <c r="R842" s="36" t="e">
        <f t="shared" si="302"/>
        <v>#NUM!</v>
      </c>
      <c r="S842" s="38" t="e">
        <f t="shared" si="315"/>
        <v>#NUM!</v>
      </c>
      <c r="T842" s="37" t="e">
        <f t="shared" si="303"/>
        <v>#NUM!</v>
      </c>
      <c r="V842" s="33">
        <v>219</v>
      </c>
      <c r="W842" s="34">
        <v>51987</v>
      </c>
      <c r="X842" s="35" t="e">
        <f t="shared" si="316"/>
        <v>#NUM!</v>
      </c>
      <c r="Y842" s="36" t="e">
        <f t="shared" si="304"/>
        <v>#NUM!</v>
      </c>
      <c r="Z842" s="39" t="e">
        <f t="shared" si="317"/>
        <v>#NUM!</v>
      </c>
      <c r="AA842" s="37" t="e">
        <f t="shared" si="305"/>
        <v>#NUM!</v>
      </c>
    </row>
    <row r="843" spans="1:27" x14ac:dyDescent="0.45">
      <c r="A843" s="47">
        <v>220</v>
      </c>
      <c r="B843" s="34">
        <v>52018</v>
      </c>
      <c r="C843" s="49" t="e">
        <f t="shared" si="306"/>
        <v>#NUM!</v>
      </c>
      <c r="D843" s="36" t="e">
        <f t="shared" si="307"/>
        <v>#NUM!</v>
      </c>
      <c r="E843" s="36" t="e">
        <f t="shared" si="308"/>
        <v>#NUM!</v>
      </c>
      <c r="F843" s="37" t="e">
        <f t="shared" si="309"/>
        <v>#NUM!</v>
      </c>
      <c r="H843" s="33">
        <v>220</v>
      </c>
      <c r="I843" s="34">
        <v>52018</v>
      </c>
      <c r="J843" s="35" t="e">
        <f t="shared" si="310"/>
        <v>#NUM!</v>
      </c>
      <c r="K843" s="36" t="e">
        <f t="shared" si="311"/>
        <v>#NUM!</v>
      </c>
      <c r="L843" s="38" t="e">
        <f t="shared" si="312"/>
        <v>#NUM!</v>
      </c>
      <c r="M843" s="37" t="e">
        <f t="shared" si="313"/>
        <v>#NUM!</v>
      </c>
      <c r="O843" s="33">
        <v>220</v>
      </c>
      <c r="P843" s="34">
        <v>52018</v>
      </c>
      <c r="Q843" s="35" t="e">
        <f t="shared" si="314"/>
        <v>#NUM!</v>
      </c>
      <c r="R843" s="36" t="e">
        <f t="shared" si="302"/>
        <v>#NUM!</v>
      </c>
      <c r="S843" s="38" t="e">
        <f t="shared" si="315"/>
        <v>#NUM!</v>
      </c>
      <c r="T843" s="37" t="e">
        <f t="shared" si="303"/>
        <v>#NUM!</v>
      </c>
      <c r="V843" s="33">
        <v>220</v>
      </c>
      <c r="W843" s="34">
        <v>52018</v>
      </c>
      <c r="X843" s="35" t="e">
        <f t="shared" si="316"/>
        <v>#NUM!</v>
      </c>
      <c r="Y843" s="36" t="e">
        <f t="shared" si="304"/>
        <v>#NUM!</v>
      </c>
      <c r="Z843" s="39" t="e">
        <f t="shared" si="317"/>
        <v>#NUM!</v>
      </c>
      <c r="AA843" s="37" t="e">
        <f t="shared" si="305"/>
        <v>#NUM!</v>
      </c>
    </row>
    <row r="844" spans="1:27" x14ac:dyDescent="0.45">
      <c r="A844" s="47">
        <v>221</v>
      </c>
      <c r="B844" s="34">
        <v>52048</v>
      </c>
      <c r="C844" s="49" t="e">
        <f t="shared" si="306"/>
        <v>#NUM!</v>
      </c>
      <c r="D844" s="36" t="e">
        <f t="shared" si="307"/>
        <v>#NUM!</v>
      </c>
      <c r="E844" s="36" t="e">
        <f t="shared" si="308"/>
        <v>#NUM!</v>
      </c>
      <c r="F844" s="37" t="e">
        <f t="shared" si="309"/>
        <v>#NUM!</v>
      </c>
      <c r="H844" s="33">
        <v>221</v>
      </c>
      <c r="I844" s="34">
        <v>52048</v>
      </c>
      <c r="J844" s="35" t="e">
        <f t="shared" si="310"/>
        <v>#NUM!</v>
      </c>
      <c r="K844" s="36" t="e">
        <f t="shared" si="311"/>
        <v>#NUM!</v>
      </c>
      <c r="L844" s="38" t="e">
        <f t="shared" si="312"/>
        <v>#NUM!</v>
      </c>
      <c r="M844" s="37" t="e">
        <f t="shared" si="313"/>
        <v>#NUM!</v>
      </c>
      <c r="O844" s="33">
        <v>221</v>
      </c>
      <c r="P844" s="34">
        <v>52048</v>
      </c>
      <c r="Q844" s="35" t="e">
        <f t="shared" si="314"/>
        <v>#NUM!</v>
      </c>
      <c r="R844" s="36" t="e">
        <f t="shared" si="302"/>
        <v>#NUM!</v>
      </c>
      <c r="S844" s="38" t="e">
        <f t="shared" si="315"/>
        <v>#NUM!</v>
      </c>
      <c r="T844" s="37" t="e">
        <f t="shared" si="303"/>
        <v>#NUM!</v>
      </c>
      <c r="V844" s="33">
        <v>221</v>
      </c>
      <c r="W844" s="34">
        <v>52048</v>
      </c>
      <c r="X844" s="35" t="e">
        <f t="shared" si="316"/>
        <v>#NUM!</v>
      </c>
      <c r="Y844" s="36" t="e">
        <f t="shared" si="304"/>
        <v>#NUM!</v>
      </c>
      <c r="Z844" s="39" t="e">
        <f t="shared" si="317"/>
        <v>#NUM!</v>
      </c>
      <c r="AA844" s="37" t="e">
        <f t="shared" si="305"/>
        <v>#NUM!</v>
      </c>
    </row>
    <row r="845" spans="1:27" x14ac:dyDescent="0.45">
      <c r="A845" s="47">
        <v>222</v>
      </c>
      <c r="B845" s="34">
        <v>52079</v>
      </c>
      <c r="C845" s="49" t="e">
        <f t="shared" si="306"/>
        <v>#NUM!</v>
      </c>
      <c r="D845" s="36" t="e">
        <f t="shared" si="307"/>
        <v>#NUM!</v>
      </c>
      <c r="E845" s="36" t="e">
        <f t="shared" si="308"/>
        <v>#NUM!</v>
      </c>
      <c r="F845" s="37" t="e">
        <f t="shared" si="309"/>
        <v>#NUM!</v>
      </c>
      <c r="H845" s="33">
        <v>222</v>
      </c>
      <c r="I845" s="34">
        <v>52079</v>
      </c>
      <c r="J845" s="35" t="e">
        <f t="shared" si="310"/>
        <v>#NUM!</v>
      </c>
      <c r="K845" s="36" t="e">
        <f t="shared" si="311"/>
        <v>#NUM!</v>
      </c>
      <c r="L845" s="38" t="e">
        <f t="shared" si="312"/>
        <v>#NUM!</v>
      </c>
      <c r="M845" s="37" t="e">
        <f t="shared" si="313"/>
        <v>#NUM!</v>
      </c>
      <c r="O845" s="33">
        <v>222</v>
      </c>
      <c r="P845" s="34">
        <v>52079</v>
      </c>
      <c r="Q845" s="35" t="e">
        <f t="shared" si="314"/>
        <v>#NUM!</v>
      </c>
      <c r="R845" s="36" t="e">
        <f t="shared" si="302"/>
        <v>#NUM!</v>
      </c>
      <c r="S845" s="38" t="e">
        <f t="shared" si="315"/>
        <v>#NUM!</v>
      </c>
      <c r="T845" s="37" t="e">
        <f t="shared" si="303"/>
        <v>#NUM!</v>
      </c>
      <c r="V845" s="33">
        <v>222</v>
      </c>
      <c r="W845" s="34">
        <v>52079</v>
      </c>
      <c r="X845" s="35" t="e">
        <f t="shared" si="316"/>
        <v>#NUM!</v>
      </c>
      <c r="Y845" s="36" t="e">
        <f t="shared" si="304"/>
        <v>#NUM!</v>
      </c>
      <c r="Z845" s="39" t="e">
        <f t="shared" si="317"/>
        <v>#NUM!</v>
      </c>
      <c r="AA845" s="37" t="e">
        <f t="shared" si="305"/>
        <v>#NUM!</v>
      </c>
    </row>
    <row r="846" spans="1:27" x14ac:dyDescent="0.45">
      <c r="A846" s="47">
        <v>223</v>
      </c>
      <c r="B846" s="34">
        <v>52110</v>
      </c>
      <c r="C846" s="49" t="e">
        <f t="shared" si="306"/>
        <v>#NUM!</v>
      </c>
      <c r="D846" s="36" t="e">
        <f t="shared" si="307"/>
        <v>#NUM!</v>
      </c>
      <c r="E846" s="36" t="e">
        <f t="shared" si="308"/>
        <v>#NUM!</v>
      </c>
      <c r="F846" s="37" t="e">
        <f t="shared" si="309"/>
        <v>#NUM!</v>
      </c>
      <c r="H846" s="33">
        <v>223</v>
      </c>
      <c r="I846" s="34">
        <v>52110</v>
      </c>
      <c r="J846" s="35" t="e">
        <f t="shared" si="310"/>
        <v>#NUM!</v>
      </c>
      <c r="K846" s="36" t="e">
        <f t="shared" si="311"/>
        <v>#NUM!</v>
      </c>
      <c r="L846" s="38" t="e">
        <f t="shared" si="312"/>
        <v>#NUM!</v>
      </c>
      <c r="M846" s="37" t="e">
        <f t="shared" si="313"/>
        <v>#NUM!</v>
      </c>
      <c r="O846" s="33">
        <v>223</v>
      </c>
      <c r="P846" s="34">
        <v>52110</v>
      </c>
      <c r="Q846" s="35" t="e">
        <f t="shared" si="314"/>
        <v>#NUM!</v>
      </c>
      <c r="R846" s="36" t="e">
        <f t="shared" si="302"/>
        <v>#NUM!</v>
      </c>
      <c r="S846" s="38" t="e">
        <f t="shared" si="315"/>
        <v>#NUM!</v>
      </c>
      <c r="T846" s="37" t="e">
        <f t="shared" si="303"/>
        <v>#NUM!</v>
      </c>
      <c r="V846" s="33">
        <v>223</v>
      </c>
      <c r="W846" s="34">
        <v>52110</v>
      </c>
      <c r="X846" s="35" t="e">
        <f t="shared" si="316"/>
        <v>#NUM!</v>
      </c>
      <c r="Y846" s="36" t="e">
        <f t="shared" si="304"/>
        <v>#NUM!</v>
      </c>
      <c r="Z846" s="39" t="e">
        <f t="shared" si="317"/>
        <v>#NUM!</v>
      </c>
      <c r="AA846" s="37" t="e">
        <f t="shared" si="305"/>
        <v>#NUM!</v>
      </c>
    </row>
    <row r="847" spans="1:27" x14ac:dyDescent="0.45">
      <c r="A847" s="47">
        <v>224</v>
      </c>
      <c r="B847" s="34">
        <v>52140</v>
      </c>
      <c r="C847" s="49" t="e">
        <f t="shared" si="306"/>
        <v>#NUM!</v>
      </c>
      <c r="D847" s="36" t="e">
        <f t="shared" si="307"/>
        <v>#NUM!</v>
      </c>
      <c r="E847" s="36" t="e">
        <f t="shared" si="308"/>
        <v>#NUM!</v>
      </c>
      <c r="F847" s="37" t="e">
        <f t="shared" si="309"/>
        <v>#NUM!</v>
      </c>
      <c r="H847" s="33">
        <v>224</v>
      </c>
      <c r="I847" s="34">
        <v>52140</v>
      </c>
      <c r="J847" s="35" t="e">
        <f t="shared" si="310"/>
        <v>#NUM!</v>
      </c>
      <c r="K847" s="36" t="e">
        <f t="shared" si="311"/>
        <v>#NUM!</v>
      </c>
      <c r="L847" s="38" t="e">
        <f t="shared" si="312"/>
        <v>#NUM!</v>
      </c>
      <c r="M847" s="37" t="e">
        <f t="shared" si="313"/>
        <v>#NUM!</v>
      </c>
      <c r="O847" s="33">
        <v>224</v>
      </c>
      <c r="P847" s="34">
        <v>52140</v>
      </c>
      <c r="Q847" s="35" t="e">
        <f t="shared" si="314"/>
        <v>#NUM!</v>
      </c>
      <c r="R847" s="36" t="e">
        <f t="shared" si="302"/>
        <v>#NUM!</v>
      </c>
      <c r="S847" s="38" t="e">
        <f t="shared" si="315"/>
        <v>#NUM!</v>
      </c>
      <c r="T847" s="37" t="e">
        <f t="shared" si="303"/>
        <v>#NUM!</v>
      </c>
      <c r="V847" s="33">
        <v>224</v>
      </c>
      <c r="W847" s="34">
        <v>52140</v>
      </c>
      <c r="X847" s="35" t="e">
        <f t="shared" si="316"/>
        <v>#NUM!</v>
      </c>
      <c r="Y847" s="36" t="e">
        <f t="shared" si="304"/>
        <v>#NUM!</v>
      </c>
      <c r="Z847" s="39" t="e">
        <f t="shared" si="317"/>
        <v>#NUM!</v>
      </c>
      <c r="AA847" s="37" t="e">
        <f t="shared" si="305"/>
        <v>#NUM!</v>
      </c>
    </row>
    <row r="848" spans="1:27" x14ac:dyDescent="0.45">
      <c r="A848" s="47">
        <v>225</v>
      </c>
      <c r="B848" s="34">
        <v>52171</v>
      </c>
      <c r="C848" s="49" t="e">
        <f t="shared" si="306"/>
        <v>#NUM!</v>
      </c>
      <c r="D848" s="36" t="e">
        <f t="shared" si="307"/>
        <v>#NUM!</v>
      </c>
      <c r="E848" s="36" t="e">
        <f t="shared" si="308"/>
        <v>#NUM!</v>
      </c>
      <c r="F848" s="37" t="e">
        <f t="shared" si="309"/>
        <v>#NUM!</v>
      </c>
      <c r="H848" s="33">
        <v>225</v>
      </c>
      <c r="I848" s="34">
        <v>52171</v>
      </c>
      <c r="J848" s="35" t="e">
        <f t="shared" si="310"/>
        <v>#NUM!</v>
      </c>
      <c r="K848" s="36" t="e">
        <f t="shared" si="311"/>
        <v>#NUM!</v>
      </c>
      <c r="L848" s="38" t="e">
        <f t="shared" si="312"/>
        <v>#NUM!</v>
      </c>
      <c r="M848" s="37" t="e">
        <f t="shared" si="313"/>
        <v>#NUM!</v>
      </c>
      <c r="O848" s="33">
        <v>225</v>
      </c>
      <c r="P848" s="34">
        <v>52171</v>
      </c>
      <c r="Q848" s="35" t="e">
        <f t="shared" si="314"/>
        <v>#NUM!</v>
      </c>
      <c r="R848" s="36" t="e">
        <f t="shared" si="302"/>
        <v>#NUM!</v>
      </c>
      <c r="S848" s="38" t="e">
        <f t="shared" si="315"/>
        <v>#NUM!</v>
      </c>
      <c r="T848" s="37" t="e">
        <f t="shared" si="303"/>
        <v>#NUM!</v>
      </c>
      <c r="V848" s="33">
        <v>225</v>
      </c>
      <c r="W848" s="34">
        <v>52171</v>
      </c>
      <c r="X848" s="35" t="e">
        <f t="shared" si="316"/>
        <v>#NUM!</v>
      </c>
      <c r="Y848" s="36" t="e">
        <f t="shared" si="304"/>
        <v>#NUM!</v>
      </c>
      <c r="Z848" s="39" t="e">
        <f t="shared" si="317"/>
        <v>#NUM!</v>
      </c>
      <c r="AA848" s="37" t="e">
        <f t="shared" si="305"/>
        <v>#NUM!</v>
      </c>
    </row>
    <row r="849" spans="1:27" x14ac:dyDescent="0.45">
      <c r="A849" s="47">
        <v>226</v>
      </c>
      <c r="B849" s="34">
        <v>52201</v>
      </c>
      <c r="C849" s="49" t="e">
        <f t="shared" si="306"/>
        <v>#NUM!</v>
      </c>
      <c r="D849" s="36" t="e">
        <f t="shared" si="307"/>
        <v>#NUM!</v>
      </c>
      <c r="E849" s="36" t="e">
        <f t="shared" si="308"/>
        <v>#NUM!</v>
      </c>
      <c r="F849" s="37" t="e">
        <f t="shared" si="309"/>
        <v>#NUM!</v>
      </c>
      <c r="H849" s="33">
        <v>226</v>
      </c>
      <c r="I849" s="34">
        <v>52201</v>
      </c>
      <c r="J849" s="35" t="e">
        <f t="shared" si="310"/>
        <v>#NUM!</v>
      </c>
      <c r="K849" s="36" t="e">
        <f t="shared" si="311"/>
        <v>#NUM!</v>
      </c>
      <c r="L849" s="38" t="e">
        <f t="shared" si="312"/>
        <v>#NUM!</v>
      </c>
      <c r="M849" s="37" t="e">
        <f t="shared" si="313"/>
        <v>#NUM!</v>
      </c>
      <c r="O849" s="33">
        <v>226</v>
      </c>
      <c r="P849" s="34">
        <v>52201</v>
      </c>
      <c r="Q849" s="35" t="e">
        <f t="shared" si="314"/>
        <v>#NUM!</v>
      </c>
      <c r="R849" s="36" t="e">
        <f t="shared" si="302"/>
        <v>#NUM!</v>
      </c>
      <c r="S849" s="38" t="e">
        <f t="shared" si="315"/>
        <v>#NUM!</v>
      </c>
      <c r="T849" s="37" t="e">
        <f t="shared" si="303"/>
        <v>#NUM!</v>
      </c>
      <c r="V849" s="33">
        <v>226</v>
      </c>
      <c r="W849" s="34">
        <v>52201</v>
      </c>
      <c r="X849" s="35" t="e">
        <f t="shared" si="316"/>
        <v>#NUM!</v>
      </c>
      <c r="Y849" s="36" t="e">
        <f t="shared" si="304"/>
        <v>#NUM!</v>
      </c>
      <c r="Z849" s="39" t="e">
        <f t="shared" si="317"/>
        <v>#NUM!</v>
      </c>
      <c r="AA849" s="37" t="e">
        <f t="shared" si="305"/>
        <v>#NUM!</v>
      </c>
    </row>
    <row r="850" spans="1:27" x14ac:dyDescent="0.45">
      <c r="A850" s="47">
        <v>227</v>
      </c>
      <c r="B850" s="34">
        <v>52232</v>
      </c>
      <c r="C850" s="49" t="e">
        <f t="shared" si="306"/>
        <v>#NUM!</v>
      </c>
      <c r="D850" s="36" t="e">
        <f t="shared" si="307"/>
        <v>#NUM!</v>
      </c>
      <c r="E850" s="36" t="e">
        <f t="shared" si="308"/>
        <v>#NUM!</v>
      </c>
      <c r="F850" s="37" t="e">
        <f t="shared" si="309"/>
        <v>#NUM!</v>
      </c>
      <c r="H850" s="33">
        <v>227</v>
      </c>
      <c r="I850" s="34">
        <v>52232</v>
      </c>
      <c r="J850" s="35" t="e">
        <f t="shared" si="310"/>
        <v>#NUM!</v>
      </c>
      <c r="K850" s="36" t="e">
        <f t="shared" si="311"/>
        <v>#NUM!</v>
      </c>
      <c r="L850" s="38" t="e">
        <f t="shared" si="312"/>
        <v>#NUM!</v>
      </c>
      <c r="M850" s="37" t="e">
        <f t="shared" si="313"/>
        <v>#NUM!</v>
      </c>
      <c r="O850" s="33">
        <v>227</v>
      </c>
      <c r="P850" s="34">
        <v>52232</v>
      </c>
      <c r="Q850" s="35" t="e">
        <f t="shared" si="314"/>
        <v>#NUM!</v>
      </c>
      <c r="R850" s="36" t="e">
        <f t="shared" si="302"/>
        <v>#NUM!</v>
      </c>
      <c r="S850" s="38" t="e">
        <f t="shared" si="315"/>
        <v>#NUM!</v>
      </c>
      <c r="T850" s="37" t="e">
        <f t="shared" si="303"/>
        <v>#NUM!</v>
      </c>
      <c r="V850" s="33">
        <v>227</v>
      </c>
      <c r="W850" s="34">
        <v>52232</v>
      </c>
      <c r="X850" s="35" t="e">
        <f t="shared" si="316"/>
        <v>#NUM!</v>
      </c>
      <c r="Y850" s="36" t="e">
        <f t="shared" si="304"/>
        <v>#NUM!</v>
      </c>
      <c r="Z850" s="39" t="e">
        <f t="shared" si="317"/>
        <v>#NUM!</v>
      </c>
      <c r="AA850" s="37" t="e">
        <f t="shared" si="305"/>
        <v>#NUM!</v>
      </c>
    </row>
    <row r="851" spans="1:27" ht="14.65" thickBot="1" x14ac:dyDescent="0.5">
      <c r="A851" s="47">
        <v>228</v>
      </c>
      <c r="B851" s="34">
        <v>52263</v>
      </c>
      <c r="C851" s="50" t="e">
        <f t="shared" si="306"/>
        <v>#NUM!</v>
      </c>
      <c r="D851" s="43" t="e">
        <f t="shared" si="307"/>
        <v>#NUM!</v>
      </c>
      <c r="E851" s="43" t="e">
        <f t="shared" si="308"/>
        <v>#NUM!</v>
      </c>
      <c r="F851" s="44" t="e">
        <f t="shared" si="309"/>
        <v>#NUM!</v>
      </c>
      <c r="H851" s="40">
        <v>228</v>
      </c>
      <c r="I851" s="41">
        <v>52263</v>
      </c>
      <c r="J851" s="42" t="e">
        <f t="shared" si="310"/>
        <v>#NUM!</v>
      </c>
      <c r="K851" s="43" t="e">
        <f t="shared" si="311"/>
        <v>#NUM!</v>
      </c>
      <c r="L851" s="45" t="e">
        <f t="shared" si="312"/>
        <v>#NUM!</v>
      </c>
      <c r="M851" s="44" t="e">
        <f t="shared" si="313"/>
        <v>#NUM!</v>
      </c>
      <c r="O851" s="40">
        <v>228</v>
      </c>
      <c r="P851" s="41">
        <v>52263</v>
      </c>
      <c r="Q851" s="42" t="e">
        <f t="shared" si="314"/>
        <v>#NUM!</v>
      </c>
      <c r="R851" s="43" t="e">
        <f t="shared" si="302"/>
        <v>#NUM!</v>
      </c>
      <c r="S851" s="45" t="e">
        <f t="shared" si="315"/>
        <v>#NUM!</v>
      </c>
      <c r="T851" s="44" t="e">
        <f t="shared" si="303"/>
        <v>#NUM!</v>
      </c>
      <c r="V851" s="40">
        <v>228</v>
      </c>
      <c r="W851" s="41">
        <v>52263</v>
      </c>
      <c r="X851" s="42" t="e">
        <f t="shared" si="316"/>
        <v>#NUM!</v>
      </c>
      <c r="Y851" s="43" t="e">
        <f t="shared" si="304"/>
        <v>#NUM!</v>
      </c>
      <c r="Z851" s="46" t="e">
        <f t="shared" si="317"/>
        <v>#NUM!</v>
      </c>
      <c r="AA851" s="44" t="e">
        <f t="shared" si="305"/>
        <v>#NUM!</v>
      </c>
    </row>
    <row r="852" spans="1:27" x14ac:dyDescent="0.45">
      <c r="A852" s="51">
        <v>229</v>
      </c>
      <c r="B852" s="52">
        <v>52291</v>
      </c>
      <c r="C852" s="53" t="e">
        <f t="shared" si="306"/>
        <v>#NUM!</v>
      </c>
      <c r="D852" s="29" t="e">
        <f t="shared" si="307"/>
        <v>#NUM!</v>
      </c>
      <c r="E852" s="29" t="e">
        <f t="shared" si="308"/>
        <v>#NUM!</v>
      </c>
      <c r="F852" s="30" t="e">
        <f t="shared" si="309"/>
        <v>#NUM!</v>
      </c>
      <c r="H852" s="26">
        <v>229</v>
      </c>
      <c r="I852" s="27">
        <v>52291</v>
      </c>
      <c r="J852" s="28" t="e">
        <f t="shared" si="310"/>
        <v>#NUM!</v>
      </c>
      <c r="K852" s="29" t="e">
        <f t="shared" si="311"/>
        <v>#NUM!</v>
      </c>
      <c r="L852" s="31" t="e">
        <f t="shared" si="312"/>
        <v>#NUM!</v>
      </c>
      <c r="M852" s="30" t="e">
        <f t="shared" si="313"/>
        <v>#NUM!</v>
      </c>
      <c r="O852" s="26">
        <v>229</v>
      </c>
      <c r="P852" s="27">
        <v>52291</v>
      </c>
      <c r="Q852" s="28" t="e">
        <f t="shared" si="314"/>
        <v>#NUM!</v>
      </c>
      <c r="R852" s="29" t="e">
        <f t="shared" si="302"/>
        <v>#NUM!</v>
      </c>
      <c r="S852" s="31" t="e">
        <f t="shared" si="315"/>
        <v>#NUM!</v>
      </c>
      <c r="T852" s="30" t="e">
        <f t="shared" si="303"/>
        <v>#NUM!</v>
      </c>
      <c r="V852" s="26">
        <v>229</v>
      </c>
      <c r="W852" s="27">
        <v>52291</v>
      </c>
      <c r="X852" s="28" t="e">
        <f t="shared" si="316"/>
        <v>#NUM!</v>
      </c>
      <c r="Y852" s="29" t="e">
        <f t="shared" si="304"/>
        <v>#NUM!</v>
      </c>
      <c r="Z852" s="32" t="e">
        <f t="shared" si="317"/>
        <v>#NUM!</v>
      </c>
      <c r="AA852" s="30" t="e">
        <f t="shared" si="305"/>
        <v>#NUM!</v>
      </c>
    </row>
    <row r="853" spans="1:27" x14ac:dyDescent="0.45">
      <c r="A853" s="47">
        <v>230</v>
      </c>
      <c r="B853" s="34">
        <v>52322</v>
      </c>
      <c r="C853" s="49" t="e">
        <f t="shared" si="306"/>
        <v>#NUM!</v>
      </c>
      <c r="D853" s="36" t="e">
        <f t="shared" si="307"/>
        <v>#NUM!</v>
      </c>
      <c r="E853" s="36" t="e">
        <f t="shared" si="308"/>
        <v>#NUM!</v>
      </c>
      <c r="F853" s="37" t="e">
        <f t="shared" si="309"/>
        <v>#NUM!</v>
      </c>
      <c r="H853" s="33">
        <v>230</v>
      </c>
      <c r="I853" s="34">
        <v>52322</v>
      </c>
      <c r="J853" s="35" t="e">
        <f t="shared" si="310"/>
        <v>#NUM!</v>
      </c>
      <c r="K853" s="36" t="e">
        <f t="shared" si="311"/>
        <v>#NUM!</v>
      </c>
      <c r="L853" s="38" t="e">
        <f t="shared" si="312"/>
        <v>#NUM!</v>
      </c>
      <c r="M853" s="37" t="e">
        <f t="shared" si="313"/>
        <v>#NUM!</v>
      </c>
      <c r="O853" s="33">
        <v>230</v>
      </c>
      <c r="P853" s="34">
        <v>52322</v>
      </c>
      <c r="Q853" s="35" t="e">
        <f t="shared" si="314"/>
        <v>#NUM!</v>
      </c>
      <c r="R853" s="36" t="e">
        <f t="shared" si="302"/>
        <v>#NUM!</v>
      </c>
      <c r="S853" s="38" t="e">
        <f t="shared" si="315"/>
        <v>#NUM!</v>
      </c>
      <c r="T853" s="37" t="e">
        <f t="shared" si="303"/>
        <v>#NUM!</v>
      </c>
      <c r="V853" s="33">
        <v>230</v>
      </c>
      <c r="W853" s="34">
        <v>52322</v>
      </c>
      <c r="X853" s="35" t="e">
        <f t="shared" si="316"/>
        <v>#NUM!</v>
      </c>
      <c r="Y853" s="36" t="e">
        <f t="shared" si="304"/>
        <v>#NUM!</v>
      </c>
      <c r="Z853" s="39" t="e">
        <f t="shared" si="317"/>
        <v>#NUM!</v>
      </c>
      <c r="AA853" s="37" t="e">
        <f t="shared" si="305"/>
        <v>#NUM!</v>
      </c>
    </row>
    <row r="854" spans="1:27" x14ac:dyDescent="0.45">
      <c r="A854" s="47">
        <v>231</v>
      </c>
      <c r="B854" s="34">
        <v>52352</v>
      </c>
      <c r="C854" s="49" t="e">
        <f t="shared" si="306"/>
        <v>#NUM!</v>
      </c>
      <c r="D854" s="36" t="e">
        <f t="shared" si="307"/>
        <v>#NUM!</v>
      </c>
      <c r="E854" s="36" t="e">
        <f t="shared" si="308"/>
        <v>#NUM!</v>
      </c>
      <c r="F854" s="37" t="e">
        <f t="shared" si="309"/>
        <v>#NUM!</v>
      </c>
      <c r="H854" s="33">
        <v>231</v>
      </c>
      <c r="I854" s="34">
        <v>52352</v>
      </c>
      <c r="J854" s="35" t="e">
        <f t="shared" si="310"/>
        <v>#NUM!</v>
      </c>
      <c r="K854" s="36" t="e">
        <f t="shared" si="311"/>
        <v>#NUM!</v>
      </c>
      <c r="L854" s="38" t="e">
        <f t="shared" si="312"/>
        <v>#NUM!</v>
      </c>
      <c r="M854" s="37" t="e">
        <f t="shared" si="313"/>
        <v>#NUM!</v>
      </c>
      <c r="O854" s="33">
        <v>231</v>
      </c>
      <c r="P854" s="34">
        <v>52352</v>
      </c>
      <c r="Q854" s="35" t="e">
        <f t="shared" si="314"/>
        <v>#NUM!</v>
      </c>
      <c r="R854" s="36" t="e">
        <f t="shared" si="302"/>
        <v>#NUM!</v>
      </c>
      <c r="S854" s="38" t="e">
        <f t="shared" si="315"/>
        <v>#NUM!</v>
      </c>
      <c r="T854" s="37" t="e">
        <f t="shared" si="303"/>
        <v>#NUM!</v>
      </c>
      <c r="V854" s="33">
        <v>231</v>
      </c>
      <c r="W854" s="34">
        <v>52352</v>
      </c>
      <c r="X854" s="35" t="e">
        <f t="shared" si="316"/>
        <v>#NUM!</v>
      </c>
      <c r="Y854" s="36" t="e">
        <f t="shared" si="304"/>
        <v>#NUM!</v>
      </c>
      <c r="Z854" s="39" t="e">
        <f t="shared" si="317"/>
        <v>#NUM!</v>
      </c>
      <c r="AA854" s="37" t="e">
        <f t="shared" si="305"/>
        <v>#NUM!</v>
      </c>
    </row>
    <row r="855" spans="1:27" x14ac:dyDescent="0.45">
      <c r="A855" s="47">
        <v>232</v>
      </c>
      <c r="B855" s="34">
        <v>52383</v>
      </c>
      <c r="C855" s="49" t="e">
        <f t="shared" si="306"/>
        <v>#NUM!</v>
      </c>
      <c r="D855" s="36" t="e">
        <f t="shared" si="307"/>
        <v>#NUM!</v>
      </c>
      <c r="E855" s="36" t="e">
        <f t="shared" si="308"/>
        <v>#NUM!</v>
      </c>
      <c r="F855" s="37" t="e">
        <f t="shared" si="309"/>
        <v>#NUM!</v>
      </c>
      <c r="H855" s="33">
        <v>232</v>
      </c>
      <c r="I855" s="34">
        <v>52383</v>
      </c>
      <c r="J855" s="35" t="e">
        <f t="shared" si="310"/>
        <v>#NUM!</v>
      </c>
      <c r="K855" s="36" t="e">
        <f t="shared" si="311"/>
        <v>#NUM!</v>
      </c>
      <c r="L855" s="38" t="e">
        <f t="shared" si="312"/>
        <v>#NUM!</v>
      </c>
      <c r="M855" s="37" t="e">
        <f t="shared" si="313"/>
        <v>#NUM!</v>
      </c>
      <c r="O855" s="33">
        <v>232</v>
      </c>
      <c r="P855" s="34">
        <v>52383</v>
      </c>
      <c r="Q855" s="35" t="e">
        <f t="shared" si="314"/>
        <v>#NUM!</v>
      </c>
      <c r="R855" s="36" t="e">
        <f t="shared" si="302"/>
        <v>#NUM!</v>
      </c>
      <c r="S855" s="38" t="e">
        <f t="shared" si="315"/>
        <v>#NUM!</v>
      </c>
      <c r="T855" s="37" t="e">
        <f t="shared" si="303"/>
        <v>#NUM!</v>
      </c>
      <c r="V855" s="33">
        <v>232</v>
      </c>
      <c r="W855" s="34">
        <v>52383</v>
      </c>
      <c r="X855" s="35" t="e">
        <f t="shared" si="316"/>
        <v>#NUM!</v>
      </c>
      <c r="Y855" s="36" t="e">
        <f t="shared" si="304"/>
        <v>#NUM!</v>
      </c>
      <c r="Z855" s="39" t="e">
        <f t="shared" si="317"/>
        <v>#NUM!</v>
      </c>
      <c r="AA855" s="37" t="e">
        <f t="shared" si="305"/>
        <v>#NUM!</v>
      </c>
    </row>
    <row r="856" spans="1:27" x14ac:dyDescent="0.45">
      <c r="A856" s="47">
        <v>233</v>
      </c>
      <c r="B856" s="34">
        <v>52413</v>
      </c>
      <c r="C856" s="49" t="e">
        <f t="shared" si="306"/>
        <v>#NUM!</v>
      </c>
      <c r="D856" s="36" t="e">
        <f t="shared" si="307"/>
        <v>#NUM!</v>
      </c>
      <c r="E856" s="36" t="e">
        <f t="shared" si="308"/>
        <v>#NUM!</v>
      </c>
      <c r="F856" s="37" t="e">
        <f t="shared" si="309"/>
        <v>#NUM!</v>
      </c>
      <c r="H856" s="33">
        <v>233</v>
      </c>
      <c r="I856" s="34">
        <v>52413</v>
      </c>
      <c r="J856" s="35" t="e">
        <f t="shared" si="310"/>
        <v>#NUM!</v>
      </c>
      <c r="K856" s="36" t="e">
        <f t="shared" si="311"/>
        <v>#NUM!</v>
      </c>
      <c r="L856" s="38" t="e">
        <f t="shared" si="312"/>
        <v>#NUM!</v>
      </c>
      <c r="M856" s="37" t="e">
        <f t="shared" si="313"/>
        <v>#NUM!</v>
      </c>
      <c r="O856" s="33">
        <v>233</v>
      </c>
      <c r="P856" s="34">
        <v>52413</v>
      </c>
      <c r="Q856" s="35" t="e">
        <f t="shared" si="314"/>
        <v>#NUM!</v>
      </c>
      <c r="R856" s="36" t="e">
        <f t="shared" si="302"/>
        <v>#NUM!</v>
      </c>
      <c r="S856" s="38" t="e">
        <f t="shared" si="315"/>
        <v>#NUM!</v>
      </c>
      <c r="T856" s="37" t="e">
        <f t="shared" si="303"/>
        <v>#NUM!</v>
      </c>
      <c r="V856" s="33">
        <v>233</v>
      </c>
      <c r="W856" s="34">
        <v>52413</v>
      </c>
      <c r="X856" s="35" t="e">
        <f t="shared" si="316"/>
        <v>#NUM!</v>
      </c>
      <c r="Y856" s="36" t="e">
        <f t="shared" si="304"/>
        <v>#NUM!</v>
      </c>
      <c r="Z856" s="39" t="e">
        <f t="shared" si="317"/>
        <v>#NUM!</v>
      </c>
      <c r="AA856" s="37" t="e">
        <f t="shared" si="305"/>
        <v>#NUM!</v>
      </c>
    </row>
    <row r="857" spans="1:27" x14ac:dyDescent="0.45">
      <c r="A857" s="47">
        <v>234</v>
      </c>
      <c r="B857" s="34">
        <v>52444</v>
      </c>
      <c r="C857" s="49" t="e">
        <f t="shared" si="306"/>
        <v>#NUM!</v>
      </c>
      <c r="D857" s="36" t="e">
        <f t="shared" si="307"/>
        <v>#NUM!</v>
      </c>
      <c r="E857" s="36" t="e">
        <f t="shared" si="308"/>
        <v>#NUM!</v>
      </c>
      <c r="F857" s="37" t="e">
        <f t="shared" si="309"/>
        <v>#NUM!</v>
      </c>
      <c r="H857" s="33">
        <v>234</v>
      </c>
      <c r="I857" s="34">
        <v>52444</v>
      </c>
      <c r="J857" s="35" t="e">
        <f t="shared" si="310"/>
        <v>#NUM!</v>
      </c>
      <c r="K857" s="36" t="e">
        <f t="shared" si="311"/>
        <v>#NUM!</v>
      </c>
      <c r="L857" s="38" t="e">
        <f t="shared" si="312"/>
        <v>#NUM!</v>
      </c>
      <c r="M857" s="37" t="e">
        <f t="shared" si="313"/>
        <v>#NUM!</v>
      </c>
      <c r="O857" s="33">
        <v>234</v>
      </c>
      <c r="P857" s="34">
        <v>52444</v>
      </c>
      <c r="Q857" s="35" t="e">
        <f t="shared" si="314"/>
        <v>#NUM!</v>
      </c>
      <c r="R857" s="36" t="e">
        <f t="shared" si="302"/>
        <v>#NUM!</v>
      </c>
      <c r="S857" s="38" t="e">
        <f t="shared" si="315"/>
        <v>#NUM!</v>
      </c>
      <c r="T857" s="37" t="e">
        <f t="shared" si="303"/>
        <v>#NUM!</v>
      </c>
      <c r="V857" s="33">
        <v>234</v>
      </c>
      <c r="W857" s="34">
        <v>52444</v>
      </c>
      <c r="X857" s="35" t="e">
        <f t="shared" si="316"/>
        <v>#NUM!</v>
      </c>
      <c r="Y857" s="36" t="e">
        <f t="shared" si="304"/>
        <v>#NUM!</v>
      </c>
      <c r="Z857" s="39" t="e">
        <f t="shared" si="317"/>
        <v>#NUM!</v>
      </c>
      <c r="AA857" s="37" t="e">
        <f t="shared" si="305"/>
        <v>#NUM!</v>
      </c>
    </row>
    <row r="858" spans="1:27" x14ac:dyDescent="0.45">
      <c r="A858" s="47">
        <v>235</v>
      </c>
      <c r="B858" s="34">
        <v>52475</v>
      </c>
      <c r="C858" s="49" t="e">
        <f t="shared" si="306"/>
        <v>#NUM!</v>
      </c>
      <c r="D858" s="36" t="e">
        <f t="shared" si="307"/>
        <v>#NUM!</v>
      </c>
      <c r="E858" s="36" t="e">
        <f t="shared" si="308"/>
        <v>#NUM!</v>
      </c>
      <c r="F858" s="37" t="e">
        <f t="shared" si="309"/>
        <v>#NUM!</v>
      </c>
      <c r="H858" s="33">
        <v>235</v>
      </c>
      <c r="I858" s="34">
        <v>52475</v>
      </c>
      <c r="J858" s="35" t="e">
        <f t="shared" si="310"/>
        <v>#NUM!</v>
      </c>
      <c r="K858" s="36" t="e">
        <f t="shared" si="311"/>
        <v>#NUM!</v>
      </c>
      <c r="L858" s="38" t="e">
        <f t="shared" si="312"/>
        <v>#NUM!</v>
      </c>
      <c r="M858" s="37" t="e">
        <f t="shared" si="313"/>
        <v>#NUM!</v>
      </c>
      <c r="O858" s="33">
        <v>235</v>
      </c>
      <c r="P858" s="34">
        <v>52475</v>
      </c>
      <c r="Q858" s="35" t="e">
        <f t="shared" si="314"/>
        <v>#NUM!</v>
      </c>
      <c r="R858" s="36" t="e">
        <f t="shared" si="302"/>
        <v>#NUM!</v>
      </c>
      <c r="S858" s="38" t="e">
        <f t="shared" si="315"/>
        <v>#NUM!</v>
      </c>
      <c r="T858" s="37" t="e">
        <f t="shared" si="303"/>
        <v>#NUM!</v>
      </c>
      <c r="V858" s="33">
        <v>235</v>
      </c>
      <c r="W858" s="34">
        <v>52475</v>
      </c>
      <c r="X858" s="35" t="e">
        <f t="shared" si="316"/>
        <v>#NUM!</v>
      </c>
      <c r="Y858" s="36" t="e">
        <f t="shared" si="304"/>
        <v>#NUM!</v>
      </c>
      <c r="Z858" s="39" t="e">
        <f t="shared" si="317"/>
        <v>#NUM!</v>
      </c>
      <c r="AA858" s="37" t="e">
        <f t="shared" si="305"/>
        <v>#NUM!</v>
      </c>
    </row>
    <row r="859" spans="1:27" x14ac:dyDescent="0.45">
      <c r="A859" s="47">
        <v>236</v>
      </c>
      <c r="B859" s="34">
        <v>52505</v>
      </c>
      <c r="C859" s="49" t="e">
        <f t="shared" si="306"/>
        <v>#NUM!</v>
      </c>
      <c r="D859" s="36" t="e">
        <f t="shared" si="307"/>
        <v>#NUM!</v>
      </c>
      <c r="E859" s="36" t="e">
        <f t="shared" si="308"/>
        <v>#NUM!</v>
      </c>
      <c r="F859" s="37" t="e">
        <f t="shared" si="309"/>
        <v>#NUM!</v>
      </c>
      <c r="H859" s="33">
        <v>236</v>
      </c>
      <c r="I859" s="34">
        <v>52505</v>
      </c>
      <c r="J859" s="35" t="e">
        <f t="shared" si="310"/>
        <v>#NUM!</v>
      </c>
      <c r="K859" s="36" t="e">
        <f t="shared" si="311"/>
        <v>#NUM!</v>
      </c>
      <c r="L859" s="38" t="e">
        <f t="shared" si="312"/>
        <v>#NUM!</v>
      </c>
      <c r="M859" s="37" t="e">
        <f t="shared" si="313"/>
        <v>#NUM!</v>
      </c>
      <c r="O859" s="33">
        <v>236</v>
      </c>
      <c r="P859" s="34">
        <v>52505</v>
      </c>
      <c r="Q859" s="35" t="e">
        <f t="shared" si="314"/>
        <v>#NUM!</v>
      </c>
      <c r="R859" s="36" t="e">
        <f t="shared" si="302"/>
        <v>#NUM!</v>
      </c>
      <c r="S859" s="38" t="e">
        <f t="shared" si="315"/>
        <v>#NUM!</v>
      </c>
      <c r="T859" s="37" t="e">
        <f t="shared" si="303"/>
        <v>#NUM!</v>
      </c>
      <c r="V859" s="33">
        <v>236</v>
      </c>
      <c r="W859" s="34">
        <v>52505</v>
      </c>
      <c r="X859" s="35" t="e">
        <f t="shared" si="316"/>
        <v>#NUM!</v>
      </c>
      <c r="Y859" s="36" t="e">
        <f t="shared" si="304"/>
        <v>#NUM!</v>
      </c>
      <c r="Z859" s="39" t="e">
        <f t="shared" si="317"/>
        <v>#NUM!</v>
      </c>
      <c r="AA859" s="37" t="e">
        <f t="shared" si="305"/>
        <v>#NUM!</v>
      </c>
    </row>
    <row r="860" spans="1:27" x14ac:dyDescent="0.45">
      <c r="A860" s="47">
        <v>237</v>
      </c>
      <c r="B860" s="34">
        <v>52536</v>
      </c>
      <c r="C860" s="49" t="e">
        <f t="shared" si="306"/>
        <v>#NUM!</v>
      </c>
      <c r="D860" s="36" t="e">
        <f t="shared" si="307"/>
        <v>#NUM!</v>
      </c>
      <c r="E860" s="36" t="e">
        <f t="shared" si="308"/>
        <v>#NUM!</v>
      </c>
      <c r="F860" s="37" t="e">
        <f t="shared" si="309"/>
        <v>#NUM!</v>
      </c>
      <c r="H860" s="33">
        <v>237</v>
      </c>
      <c r="I860" s="34">
        <v>52536</v>
      </c>
      <c r="J860" s="35" t="e">
        <f t="shared" si="310"/>
        <v>#NUM!</v>
      </c>
      <c r="K860" s="36" t="e">
        <f t="shared" si="311"/>
        <v>#NUM!</v>
      </c>
      <c r="L860" s="38" t="e">
        <f t="shared" si="312"/>
        <v>#NUM!</v>
      </c>
      <c r="M860" s="37" t="e">
        <f t="shared" si="313"/>
        <v>#NUM!</v>
      </c>
      <c r="O860" s="33">
        <v>237</v>
      </c>
      <c r="P860" s="34">
        <v>52536</v>
      </c>
      <c r="Q860" s="35" t="e">
        <f t="shared" si="314"/>
        <v>#NUM!</v>
      </c>
      <c r="R860" s="36" t="e">
        <f t="shared" si="302"/>
        <v>#NUM!</v>
      </c>
      <c r="S860" s="38" t="e">
        <f t="shared" si="315"/>
        <v>#NUM!</v>
      </c>
      <c r="T860" s="37" t="e">
        <f t="shared" si="303"/>
        <v>#NUM!</v>
      </c>
      <c r="V860" s="33">
        <v>237</v>
      </c>
      <c r="W860" s="34">
        <v>52536</v>
      </c>
      <c r="X860" s="35" t="e">
        <f t="shared" si="316"/>
        <v>#NUM!</v>
      </c>
      <c r="Y860" s="36" t="e">
        <f t="shared" si="304"/>
        <v>#NUM!</v>
      </c>
      <c r="Z860" s="39" t="e">
        <f t="shared" si="317"/>
        <v>#NUM!</v>
      </c>
      <c r="AA860" s="37" t="e">
        <f t="shared" si="305"/>
        <v>#NUM!</v>
      </c>
    </row>
    <row r="861" spans="1:27" x14ac:dyDescent="0.45">
      <c r="A861" s="47">
        <v>238</v>
      </c>
      <c r="B861" s="34">
        <v>52566</v>
      </c>
      <c r="C861" s="49" t="e">
        <f t="shared" si="306"/>
        <v>#NUM!</v>
      </c>
      <c r="D861" s="36" t="e">
        <f t="shared" si="307"/>
        <v>#NUM!</v>
      </c>
      <c r="E861" s="36" t="e">
        <f t="shared" si="308"/>
        <v>#NUM!</v>
      </c>
      <c r="F861" s="37" t="e">
        <f t="shared" si="309"/>
        <v>#NUM!</v>
      </c>
      <c r="H861" s="33">
        <v>238</v>
      </c>
      <c r="I861" s="34">
        <v>52566</v>
      </c>
      <c r="J861" s="35" t="e">
        <f t="shared" si="310"/>
        <v>#NUM!</v>
      </c>
      <c r="K861" s="36" t="e">
        <f t="shared" si="311"/>
        <v>#NUM!</v>
      </c>
      <c r="L861" s="38" t="e">
        <f t="shared" si="312"/>
        <v>#NUM!</v>
      </c>
      <c r="M861" s="37" t="e">
        <f t="shared" si="313"/>
        <v>#NUM!</v>
      </c>
      <c r="O861" s="33">
        <v>238</v>
      </c>
      <c r="P861" s="34">
        <v>52566</v>
      </c>
      <c r="Q861" s="35" t="e">
        <f t="shared" si="314"/>
        <v>#NUM!</v>
      </c>
      <c r="R861" s="36" t="e">
        <f t="shared" si="302"/>
        <v>#NUM!</v>
      </c>
      <c r="S861" s="38" t="e">
        <f t="shared" si="315"/>
        <v>#NUM!</v>
      </c>
      <c r="T861" s="37" t="e">
        <f t="shared" si="303"/>
        <v>#NUM!</v>
      </c>
      <c r="V861" s="33">
        <v>238</v>
      </c>
      <c r="W861" s="34">
        <v>52566</v>
      </c>
      <c r="X861" s="35" t="e">
        <f t="shared" si="316"/>
        <v>#NUM!</v>
      </c>
      <c r="Y861" s="36" t="e">
        <f t="shared" si="304"/>
        <v>#NUM!</v>
      </c>
      <c r="Z861" s="39" t="e">
        <f t="shared" si="317"/>
        <v>#NUM!</v>
      </c>
      <c r="AA861" s="37" t="e">
        <f t="shared" si="305"/>
        <v>#NUM!</v>
      </c>
    </row>
    <row r="862" spans="1:27" x14ac:dyDescent="0.45">
      <c r="A862" s="47">
        <v>239</v>
      </c>
      <c r="B862" s="34">
        <v>52597</v>
      </c>
      <c r="C862" s="49" t="e">
        <f t="shared" si="306"/>
        <v>#NUM!</v>
      </c>
      <c r="D862" s="36" t="e">
        <f t="shared" si="307"/>
        <v>#NUM!</v>
      </c>
      <c r="E862" s="36" t="e">
        <f t="shared" si="308"/>
        <v>#NUM!</v>
      </c>
      <c r="F862" s="37" t="e">
        <f t="shared" si="309"/>
        <v>#NUM!</v>
      </c>
      <c r="H862" s="33">
        <v>239</v>
      </c>
      <c r="I862" s="34">
        <v>52597</v>
      </c>
      <c r="J862" s="35" t="e">
        <f t="shared" si="310"/>
        <v>#NUM!</v>
      </c>
      <c r="K862" s="36" t="e">
        <f t="shared" si="311"/>
        <v>#NUM!</v>
      </c>
      <c r="L862" s="38" t="e">
        <f t="shared" si="312"/>
        <v>#NUM!</v>
      </c>
      <c r="M862" s="37" t="e">
        <f t="shared" si="313"/>
        <v>#NUM!</v>
      </c>
      <c r="O862" s="33">
        <v>239</v>
      </c>
      <c r="P862" s="34">
        <v>52597</v>
      </c>
      <c r="Q862" s="35" t="e">
        <f t="shared" si="314"/>
        <v>#NUM!</v>
      </c>
      <c r="R862" s="36" t="e">
        <f t="shared" si="302"/>
        <v>#NUM!</v>
      </c>
      <c r="S862" s="38" t="e">
        <f t="shared" si="315"/>
        <v>#NUM!</v>
      </c>
      <c r="T862" s="37" t="e">
        <f t="shared" si="303"/>
        <v>#NUM!</v>
      </c>
      <c r="V862" s="33">
        <v>239</v>
      </c>
      <c r="W862" s="34">
        <v>52597</v>
      </c>
      <c r="X862" s="35" t="e">
        <f t="shared" si="316"/>
        <v>#NUM!</v>
      </c>
      <c r="Y862" s="36" t="e">
        <f t="shared" si="304"/>
        <v>#NUM!</v>
      </c>
      <c r="Z862" s="39" t="e">
        <f t="shared" si="317"/>
        <v>#NUM!</v>
      </c>
      <c r="AA862" s="37" t="e">
        <f t="shared" si="305"/>
        <v>#NUM!</v>
      </c>
    </row>
    <row r="863" spans="1:27" ht="14.65" thickBot="1" x14ac:dyDescent="0.5">
      <c r="A863" s="750">
        <v>240</v>
      </c>
      <c r="B863" s="267">
        <v>52628</v>
      </c>
      <c r="C863" s="50" t="e">
        <f t="shared" si="306"/>
        <v>#NUM!</v>
      </c>
      <c r="D863" s="43" t="e">
        <f t="shared" si="307"/>
        <v>#NUM!</v>
      </c>
      <c r="E863" s="43" t="e">
        <f t="shared" si="308"/>
        <v>#NUM!</v>
      </c>
      <c r="F863" s="44" t="e">
        <f t="shared" si="309"/>
        <v>#NUM!</v>
      </c>
      <c r="H863" s="40">
        <v>240</v>
      </c>
      <c r="I863" s="41">
        <v>52628</v>
      </c>
      <c r="J863" s="42" t="e">
        <f t="shared" si="310"/>
        <v>#NUM!</v>
      </c>
      <c r="K863" s="43" t="e">
        <f t="shared" si="311"/>
        <v>#NUM!</v>
      </c>
      <c r="L863" s="45" t="e">
        <f t="shared" si="312"/>
        <v>#NUM!</v>
      </c>
      <c r="M863" s="44" t="e">
        <f t="shared" si="313"/>
        <v>#NUM!</v>
      </c>
      <c r="O863" s="40">
        <v>240</v>
      </c>
      <c r="P863" s="41">
        <v>52628</v>
      </c>
      <c r="Q863" s="42" t="e">
        <f t="shared" si="314"/>
        <v>#NUM!</v>
      </c>
      <c r="R863" s="43" t="e">
        <f t="shared" si="302"/>
        <v>#NUM!</v>
      </c>
      <c r="S863" s="45" t="e">
        <f t="shared" si="315"/>
        <v>#NUM!</v>
      </c>
      <c r="T863" s="44" t="e">
        <f t="shared" si="303"/>
        <v>#NUM!</v>
      </c>
      <c r="V863" s="40">
        <v>240</v>
      </c>
      <c r="W863" s="41">
        <v>52628</v>
      </c>
      <c r="X863" s="42" t="e">
        <f t="shared" si="316"/>
        <v>#NUM!</v>
      </c>
      <c r="Y863" s="43" t="e">
        <f t="shared" si="304"/>
        <v>#NUM!</v>
      </c>
      <c r="Z863" s="46" t="e">
        <f t="shared" si="317"/>
        <v>#NUM!</v>
      </c>
      <c r="AA863" s="44" t="e">
        <f t="shared" si="305"/>
        <v>#NUM!</v>
      </c>
    </row>
    <row r="864" spans="1:27" x14ac:dyDescent="0.45">
      <c r="A864" s="47">
        <v>241</v>
      </c>
      <c r="B864" s="34">
        <v>52657</v>
      </c>
      <c r="C864" s="53" t="e">
        <f t="shared" si="306"/>
        <v>#NUM!</v>
      </c>
      <c r="D864" s="29" t="e">
        <f t="shared" si="307"/>
        <v>#NUM!</v>
      </c>
      <c r="E864" s="29" t="e">
        <f t="shared" si="308"/>
        <v>#NUM!</v>
      </c>
      <c r="F864" s="30" t="e">
        <f t="shared" si="309"/>
        <v>#NUM!</v>
      </c>
      <c r="H864" s="26">
        <v>241</v>
      </c>
      <c r="I864" s="27">
        <v>52657</v>
      </c>
      <c r="J864" s="28" t="e">
        <f t="shared" si="310"/>
        <v>#NUM!</v>
      </c>
      <c r="K864" s="29" t="e">
        <f t="shared" si="311"/>
        <v>#NUM!</v>
      </c>
      <c r="L864" s="31" t="e">
        <f t="shared" si="312"/>
        <v>#NUM!</v>
      </c>
      <c r="M864" s="30" t="e">
        <f t="shared" si="313"/>
        <v>#NUM!</v>
      </c>
      <c r="O864" s="26">
        <v>241</v>
      </c>
      <c r="P864" s="27">
        <v>52657</v>
      </c>
      <c r="Q864" s="28" t="e">
        <f t="shared" si="314"/>
        <v>#NUM!</v>
      </c>
      <c r="R864" s="29" t="e">
        <f t="shared" si="302"/>
        <v>#NUM!</v>
      </c>
      <c r="S864" s="31" t="e">
        <f t="shared" si="315"/>
        <v>#NUM!</v>
      </c>
      <c r="T864" s="30" t="e">
        <f t="shared" si="303"/>
        <v>#NUM!</v>
      </c>
      <c r="V864" s="26">
        <v>241</v>
      </c>
      <c r="W864" s="27">
        <v>52657</v>
      </c>
      <c r="X864" s="28" t="e">
        <f t="shared" si="316"/>
        <v>#NUM!</v>
      </c>
      <c r="Y864" s="29" t="e">
        <f t="shared" si="304"/>
        <v>#NUM!</v>
      </c>
      <c r="Z864" s="32" t="e">
        <f t="shared" si="317"/>
        <v>#NUM!</v>
      </c>
      <c r="AA864" s="30" t="e">
        <f t="shared" si="305"/>
        <v>#NUM!</v>
      </c>
    </row>
    <row r="865" spans="1:27" x14ac:dyDescent="0.45">
      <c r="A865" s="47">
        <v>242</v>
      </c>
      <c r="B865" s="34">
        <v>52688</v>
      </c>
      <c r="C865" s="49" t="e">
        <f t="shared" si="306"/>
        <v>#NUM!</v>
      </c>
      <c r="D865" s="36" t="e">
        <f t="shared" si="307"/>
        <v>#NUM!</v>
      </c>
      <c r="E865" s="36" t="e">
        <f t="shared" si="308"/>
        <v>#NUM!</v>
      </c>
      <c r="F865" s="37" t="e">
        <f t="shared" si="309"/>
        <v>#NUM!</v>
      </c>
      <c r="H865" s="33">
        <v>242</v>
      </c>
      <c r="I865" s="34">
        <v>52688</v>
      </c>
      <c r="J865" s="35" t="e">
        <f t="shared" si="310"/>
        <v>#NUM!</v>
      </c>
      <c r="K865" s="36" t="e">
        <f t="shared" si="311"/>
        <v>#NUM!</v>
      </c>
      <c r="L865" s="38" t="e">
        <f t="shared" si="312"/>
        <v>#NUM!</v>
      </c>
      <c r="M865" s="37" t="e">
        <f t="shared" si="313"/>
        <v>#NUM!</v>
      </c>
      <c r="O865" s="33">
        <v>242</v>
      </c>
      <c r="P865" s="34">
        <v>52688</v>
      </c>
      <c r="Q865" s="35" t="e">
        <f t="shared" si="314"/>
        <v>#NUM!</v>
      </c>
      <c r="R865" s="36" t="e">
        <f t="shared" si="302"/>
        <v>#NUM!</v>
      </c>
      <c r="S865" s="38" t="e">
        <f t="shared" si="315"/>
        <v>#NUM!</v>
      </c>
      <c r="T865" s="37" t="e">
        <f t="shared" si="303"/>
        <v>#NUM!</v>
      </c>
      <c r="V865" s="33">
        <v>242</v>
      </c>
      <c r="W865" s="34">
        <v>52688</v>
      </c>
      <c r="X865" s="35" t="e">
        <f t="shared" si="316"/>
        <v>#NUM!</v>
      </c>
      <c r="Y865" s="36" t="e">
        <f t="shared" si="304"/>
        <v>#NUM!</v>
      </c>
      <c r="Z865" s="39" t="e">
        <f t="shared" si="317"/>
        <v>#NUM!</v>
      </c>
      <c r="AA865" s="37" t="e">
        <f t="shared" si="305"/>
        <v>#NUM!</v>
      </c>
    </row>
    <row r="866" spans="1:27" x14ac:dyDescent="0.45">
      <c r="A866" s="47">
        <v>243</v>
      </c>
      <c r="B866" s="34">
        <v>52718</v>
      </c>
      <c r="C866" s="49" t="e">
        <f t="shared" si="306"/>
        <v>#NUM!</v>
      </c>
      <c r="D866" s="36" t="e">
        <f t="shared" si="307"/>
        <v>#NUM!</v>
      </c>
      <c r="E866" s="36" t="e">
        <f t="shared" si="308"/>
        <v>#NUM!</v>
      </c>
      <c r="F866" s="37" t="e">
        <f t="shared" si="309"/>
        <v>#NUM!</v>
      </c>
      <c r="H866" s="33">
        <v>243</v>
      </c>
      <c r="I866" s="34">
        <v>52718</v>
      </c>
      <c r="J866" s="35" t="e">
        <f t="shared" si="310"/>
        <v>#NUM!</v>
      </c>
      <c r="K866" s="36" t="e">
        <f t="shared" si="311"/>
        <v>#NUM!</v>
      </c>
      <c r="L866" s="38" t="e">
        <f t="shared" si="312"/>
        <v>#NUM!</v>
      </c>
      <c r="M866" s="37" t="e">
        <f t="shared" si="313"/>
        <v>#NUM!</v>
      </c>
      <c r="O866" s="33">
        <v>243</v>
      </c>
      <c r="P866" s="34">
        <v>52718</v>
      </c>
      <c r="Q866" s="35" t="e">
        <f t="shared" si="314"/>
        <v>#NUM!</v>
      </c>
      <c r="R866" s="36" t="e">
        <f t="shared" si="302"/>
        <v>#NUM!</v>
      </c>
      <c r="S866" s="38" t="e">
        <f t="shared" si="315"/>
        <v>#NUM!</v>
      </c>
      <c r="T866" s="37" t="e">
        <f t="shared" si="303"/>
        <v>#NUM!</v>
      </c>
      <c r="V866" s="33">
        <v>243</v>
      </c>
      <c r="W866" s="34">
        <v>52718</v>
      </c>
      <c r="X866" s="35" t="e">
        <f t="shared" si="316"/>
        <v>#NUM!</v>
      </c>
      <c r="Y866" s="36" t="e">
        <f t="shared" si="304"/>
        <v>#NUM!</v>
      </c>
      <c r="Z866" s="39" t="e">
        <f t="shared" si="317"/>
        <v>#NUM!</v>
      </c>
      <c r="AA866" s="37" t="e">
        <f t="shared" si="305"/>
        <v>#NUM!</v>
      </c>
    </row>
    <row r="867" spans="1:27" x14ac:dyDescent="0.45">
      <c r="A867" s="47">
        <v>244</v>
      </c>
      <c r="B867" s="34">
        <v>52749</v>
      </c>
      <c r="C867" s="49" t="e">
        <f t="shared" si="306"/>
        <v>#NUM!</v>
      </c>
      <c r="D867" s="36" t="e">
        <f t="shared" si="307"/>
        <v>#NUM!</v>
      </c>
      <c r="E867" s="36" t="e">
        <f t="shared" si="308"/>
        <v>#NUM!</v>
      </c>
      <c r="F867" s="37" t="e">
        <f t="shared" si="309"/>
        <v>#NUM!</v>
      </c>
      <c r="H867" s="33">
        <v>244</v>
      </c>
      <c r="I867" s="34">
        <v>52749</v>
      </c>
      <c r="J867" s="35" t="e">
        <f t="shared" si="310"/>
        <v>#NUM!</v>
      </c>
      <c r="K867" s="36" t="e">
        <f t="shared" si="311"/>
        <v>#NUM!</v>
      </c>
      <c r="L867" s="38" t="e">
        <f t="shared" si="312"/>
        <v>#NUM!</v>
      </c>
      <c r="M867" s="37" t="e">
        <f t="shared" si="313"/>
        <v>#NUM!</v>
      </c>
      <c r="O867" s="33">
        <v>244</v>
      </c>
      <c r="P867" s="34">
        <v>52749</v>
      </c>
      <c r="Q867" s="35" t="e">
        <f t="shared" si="314"/>
        <v>#NUM!</v>
      </c>
      <c r="R867" s="36" t="e">
        <f t="shared" si="302"/>
        <v>#NUM!</v>
      </c>
      <c r="S867" s="38" t="e">
        <f t="shared" si="315"/>
        <v>#NUM!</v>
      </c>
      <c r="T867" s="37" t="e">
        <f t="shared" si="303"/>
        <v>#NUM!</v>
      </c>
      <c r="V867" s="33">
        <v>244</v>
      </c>
      <c r="W867" s="34">
        <v>52749</v>
      </c>
      <c r="X867" s="35" t="e">
        <f t="shared" si="316"/>
        <v>#NUM!</v>
      </c>
      <c r="Y867" s="36" t="e">
        <f t="shared" si="304"/>
        <v>#NUM!</v>
      </c>
      <c r="Z867" s="39" t="e">
        <f t="shared" si="317"/>
        <v>#NUM!</v>
      </c>
      <c r="AA867" s="37" t="e">
        <f t="shared" si="305"/>
        <v>#NUM!</v>
      </c>
    </row>
    <row r="868" spans="1:27" x14ac:dyDescent="0.45">
      <c r="A868" s="47">
        <v>245</v>
      </c>
      <c r="B868" s="34">
        <v>52779</v>
      </c>
      <c r="C868" s="49" t="e">
        <f t="shared" si="306"/>
        <v>#NUM!</v>
      </c>
      <c r="D868" s="36" t="e">
        <f t="shared" si="307"/>
        <v>#NUM!</v>
      </c>
      <c r="E868" s="36" t="e">
        <f t="shared" si="308"/>
        <v>#NUM!</v>
      </c>
      <c r="F868" s="37" t="e">
        <f t="shared" si="309"/>
        <v>#NUM!</v>
      </c>
      <c r="H868" s="33">
        <v>245</v>
      </c>
      <c r="I868" s="34">
        <v>52779</v>
      </c>
      <c r="J868" s="35" t="e">
        <f t="shared" si="310"/>
        <v>#NUM!</v>
      </c>
      <c r="K868" s="36" t="e">
        <f t="shared" si="311"/>
        <v>#NUM!</v>
      </c>
      <c r="L868" s="38" t="e">
        <f t="shared" si="312"/>
        <v>#NUM!</v>
      </c>
      <c r="M868" s="37" t="e">
        <f t="shared" si="313"/>
        <v>#NUM!</v>
      </c>
      <c r="O868" s="33">
        <v>245</v>
      </c>
      <c r="P868" s="34">
        <v>52779</v>
      </c>
      <c r="Q868" s="35" t="e">
        <f t="shared" si="314"/>
        <v>#NUM!</v>
      </c>
      <c r="R868" s="36" t="e">
        <f t="shared" si="302"/>
        <v>#NUM!</v>
      </c>
      <c r="S868" s="38" t="e">
        <f t="shared" si="315"/>
        <v>#NUM!</v>
      </c>
      <c r="T868" s="37" t="e">
        <f t="shared" si="303"/>
        <v>#NUM!</v>
      </c>
      <c r="V868" s="33">
        <v>245</v>
      </c>
      <c r="W868" s="34">
        <v>52779</v>
      </c>
      <c r="X868" s="35" t="e">
        <f t="shared" si="316"/>
        <v>#NUM!</v>
      </c>
      <c r="Y868" s="36" t="e">
        <f t="shared" si="304"/>
        <v>#NUM!</v>
      </c>
      <c r="Z868" s="39" t="e">
        <f t="shared" si="317"/>
        <v>#NUM!</v>
      </c>
      <c r="AA868" s="37" t="e">
        <f t="shared" si="305"/>
        <v>#NUM!</v>
      </c>
    </row>
    <row r="869" spans="1:27" x14ac:dyDescent="0.45">
      <c r="A869" s="47">
        <v>246</v>
      </c>
      <c r="B869" s="34">
        <v>52810</v>
      </c>
      <c r="C869" s="49" t="e">
        <f t="shared" si="306"/>
        <v>#NUM!</v>
      </c>
      <c r="D869" s="36" t="e">
        <f t="shared" si="307"/>
        <v>#NUM!</v>
      </c>
      <c r="E869" s="36" t="e">
        <f t="shared" si="308"/>
        <v>#NUM!</v>
      </c>
      <c r="F869" s="37" t="e">
        <f t="shared" si="309"/>
        <v>#NUM!</v>
      </c>
      <c r="H869" s="33">
        <v>246</v>
      </c>
      <c r="I869" s="34">
        <v>52810</v>
      </c>
      <c r="J869" s="35" t="e">
        <f t="shared" si="310"/>
        <v>#NUM!</v>
      </c>
      <c r="K869" s="36" t="e">
        <f t="shared" si="311"/>
        <v>#NUM!</v>
      </c>
      <c r="L869" s="38" t="e">
        <f t="shared" si="312"/>
        <v>#NUM!</v>
      </c>
      <c r="M869" s="37" t="e">
        <f t="shared" si="313"/>
        <v>#NUM!</v>
      </c>
      <c r="O869" s="33">
        <v>246</v>
      </c>
      <c r="P869" s="34">
        <v>52810</v>
      </c>
      <c r="Q869" s="35" t="e">
        <f t="shared" si="314"/>
        <v>#NUM!</v>
      </c>
      <c r="R869" s="36" t="e">
        <f t="shared" si="302"/>
        <v>#NUM!</v>
      </c>
      <c r="S869" s="38" t="e">
        <f t="shared" si="315"/>
        <v>#NUM!</v>
      </c>
      <c r="T869" s="37" t="e">
        <f t="shared" si="303"/>
        <v>#NUM!</v>
      </c>
      <c r="V869" s="33">
        <v>246</v>
      </c>
      <c r="W869" s="34">
        <v>52810</v>
      </c>
      <c r="X869" s="35" t="e">
        <f t="shared" si="316"/>
        <v>#NUM!</v>
      </c>
      <c r="Y869" s="36" t="e">
        <f t="shared" si="304"/>
        <v>#NUM!</v>
      </c>
      <c r="Z869" s="39" t="e">
        <f t="shared" si="317"/>
        <v>#NUM!</v>
      </c>
      <c r="AA869" s="37" t="e">
        <f t="shared" si="305"/>
        <v>#NUM!</v>
      </c>
    </row>
    <row r="870" spans="1:27" x14ac:dyDescent="0.45">
      <c r="A870" s="47">
        <v>247</v>
      </c>
      <c r="B870" s="34">
        <v>52841</v>
      </c>
      <c r="C870" s="49" t="e">
        <f t="shared" si="306"/>
        <v>#NUM!</v>
      </c>
      <c r="D870" s="36" t="e">
        <f t="shared" si="307"/>
        <v>#NUM!</v>
      </c>
      <c r="E870" s="36" t="e">
        <f t="shared" si="308"/>
        <v>#NUM!</v>
      </c>
      <c r="F870" s="37" t="e">
        <f t="shared" si="309"/>
        <v>#NUM!</v>
      </c>
      <c r="H870" s="33">
        <v>247</v>
      </c>
      <c r="I870" s="34">
        <v>52841</v>
      </c>
      <c r="J870" s="35" t="e">
        <f t="shared" si="310"/>
        <v>#NUM!</v>
      </c>
      <c r="K870" s="36" t="e">
        <f t="shared" si="311"/>
        <v>#NUM!</v>
      </c>
      <c r="L870" s="38" t="e">
        <f t="shared" si="312"/>
        <v>#NUM!</v>
      </c>
      <c r="M870" s="37" t="e">
        <f t="shared" si="313"/>
        <v>#NUM!</v>
      </c>
      <c r="O870" s="33">
        <v>247</v>
      </c>
      <c r="P870" s="34">
        <v>52841</v>
      </c>
      <c r="Q870" s="35" t="e">
        <f t="shared" si="314"/>
        <v>#NUM!</v>
      </c>
      <c r="R870" s="36" t="e">
        <f t="shared" si="302"/>
        <v>#NUM!</v>
      </c>
      <c r="S870" s="38" t="e">
        <f t="shared" si="315"/>
        <v>#NUM!</v>
      </c>
      <c r="T870" s="37" t="e">
        <f t="shared" si="303"/>
        <v>#NUM!</v>
      </c>
      <c r="V870" s="33">
        <v>247</v>
      </c>
      <c r="W870" s="34">
        <v>52841</v>
      </c>
      <c r="X870" s="35" t="e">
        <f t="shared" si="316"/>
        <v>#NUM!</v>
      </c>
      <c r="Y870" s="36" t="e">
        <f t="shared" si="304"/>
        <v>#NUM!</v>
      </c>
      <c r="Z870" s="39" t="e">
        <f t="shared" si="317"/>
        <v>#NUM!</v>
      </c>
      <c r="AA870" s="37" t="e">
        <f t="shared" si="305"/>
        <v>#NUM!</v>
      </c>
    </row>
    <row r="871" spans="1:27" x14ac:dyDescent="0.45">
      <c r="A871" s="47">
        <v>248</v>
      </c>
      <c r="B871" s="34">
        <v>52871</v>
      </c>
      <c r="C871" s="49" t="e">
        <f t="shared" si="306"/>
        <v>#NUM!</v>
      </c>
      <c r="D871" s="36" t="e">
        <f t="shared" si="307"/>
        <v>#NUM!</v>
      </c>
      <c r="E871" s="36" t="e">
        <f t="shared" si="308"/>
        <v>#NUM!</v>
      </c>
      <c r="F871" s="37" t="e">
        <f t="shared" si="309"/>
        <v>#NUM!</v>
      </c>
      <c r="H871" s="33">
        <v>248</v>
      </c>
      <c r="I871" s="34">
        <v>52871</v>
      </c>
      <c r="J871" s="35" t="e">
        <f t="shared" si="310"/>
        <v>#NUM!</v>
      </c>
      <c r="K871" s="36" t="e">
        <f t="shared" si="311"/>
        <v>#NUM!</v>
      </c>
      <c r="L871" s="38" t="e">
        <f t="shared" si="312"/>
        <v>#NUM!</v>
      </c>
      <c r="M871" s="37" t="e">
        <f t="shared" si="313"/>
        <v>#NUM!</v>
      </c>
      <c r="O871" s="33">
        <v>248</v>
      </c>
      <c r="P871" s="34">
        <v>52871</v>
      </c>
      <c r="Q871" s="35" t="e">
        <f t="shared" si="314"/>
        <v>#NUM!</v>
      </c>
      <c r="R871" s="36" t="e">
        <f t="shared" si="302"/>
        <v>#NUM!</v>
      </c>
      <c r="S871" s="38" t="e">
        <f t="shared" si="315"/>
        <v>#NUM!</v>
      </c>
      <c r="T871" s="37" t="e">
        <f t="shared" si="303"/>
        <v>#NUM!</v>
      </c>
      <c r="V871" s="33">
        <v>248</v>
      </c>
      <c r="W871" s="34">
        <v>52871</v>
      </c>
      <c r="X871" s="35" t="e">
        <f t="shared" si="316"/>
        <v>#NUM!</v>
      </c>
      <c r="Y871" s="36" t="e">
        <f t="shared" si="304"/>
        <v>#NUM!</v>
      </c>
      <c r="Z871" s="39" t="e">
        <f t="shared" si="317"/>
        <v>#NUM!</v>
      </c>
      <c r="AA871" s="37" t="e">
        <f t="shared" si="305"/>
        <v>#NUM!</v>
      </c>
    </row>
    <row r="872" spans="1:27" x14ac:dyDescent="0.45">
      <c r="A872" s="47">
        <v>249</v>
      </c>
      <c r="B872" s="34">
        <v>52902</v>
      </c>
      <c r="C872" s="49" t="e">
        <f t="shared" si="306"/>
        <v>#NUM!</v>
      </c>
      <c r="D872" s="36" t="e">
        <f t="shared" si="307"/>
        <v>#NUM!</v>
      </c>
      <c r="E872" s="36" t="e">
        <f t="shared" si="308"/>
        <v>#NUM!</v>
      </c>
      <c r="F872" s="37" t="e">
        <f t="shared" si="309"/>
        <v>#NUM!</v>
      </c>
      <c r="H872" s="33">
        <v>249</v>
      </c>
      <c r="I872" s="34">
        <v>52902</v>
      </c>
      <c r="J872" s="35" t="e">
        <f t="shared" si="310"/>
        <v>#NUM!</v>
      </c>
      <c r="K872" s="36" t="e">
        <f t="shared" si="311"/>
        <v>#NUM!</v>
      </c>
      <c r="L872" s="38" t="e">
        <f t="shared" si="312"/>
        <v>#NUM!</v>
      </c>
      <c r="M872" s="37" t="e">
        <f t="shared" si="313"/>
        <v>#NUM!</v>
      </c>
      <c r="O872" s="33">
        <v>249</v>
      </c>
      <c r="P872" s="34">
        <v>52902</v>
      </c>
      <c r="Q872" s="35" t="e">
        <f t="shared" si="314"/>
        <v>#NUM!</v>
      </c>
      <c r="R872" s="36" t="e">
        <f t="shared" si="302"/>
        <v>#NUM!</v>
      </c>
      <c r="S872" s="38" t="e">
        <f t="shared" si="315"/>
        <v>#NUM!</v>
      </c>
      <c r="T872" s="37" t="e">
        <f t="shared" si="303"/>
        <v>#NUM!</v>
      </c>
      <c r="V872" s="33">
        <v>249</v>
      </c>
      <c r="W872" s="34">
        <v>52902</v>
      </c>
      <c r="X872" s="35" t="e">
        <f t="shared" si="316"/>
        <v>#NUM!</v>
      </c>
      <c r="Y872" s="36" t="e">
        <f t="shared" si="304"/>
        <v>#NUM!</v>
      </c>
      <c r="Z872" s="39" t="e">
        <f t="shared" si="317"/>
        <v>#NUM!</v>
      </c>
      <c r="AA872" s="37" t="e">
        <f t="shared" si="305"/>
        <v>#NUM!</v>
      </c>
    </row>
    <row r="873" spans="1:27" x14ac:dyDescent="0.45">
      <c r="A873" s="47">
        <v>250</v>
      </c>
      <c r="B873" s="34">
        <v>52932</v>
      </c>
      <c r="C873" s="49" t="e">
        <f t="shared" si="306"/>
        <v>#NUM!</v>
      </c>
      <c r="D873" s="36" t="e">
        <f t="shared" si="307"/>
        <v>#NUM!</v>
      </c>
      <c r="E873" s="36" t="e">
        <f t="shared" si="308"/>
        <v>#NUM!</v>
      </c>
      <c r="F873" s="37" t="e">
        <f t="shared" si="309"/>
        <v>#NUM!</v>
      </c>
      <c r="H873" s="33">
        <v>250</v>
      </c>
      <c r="I873" s="34">
        <v>52932</v>
      </c>
      <c r="J873" s="35" t="e">
        <f t="shared" si="310"/>
        <v>#NUM!</v>
      </c>
      <c r="K873" s="36" t="e">
        <f t="shared" si="311"/>
        <v>#NUM!</v>
      </c>
      <c r="L873" s="38" t="e">
        <f t="shared" si="312"/>
        <v>#NUM!</v>
      </c>
      <c r="M873" s="37" t="e">
        <f t="shared" si="313"/>
        <v>#NUM!</v>
      </c>
      <c r="O873" s="33">
        <v>250</v>
      </c>
      <c r="P873" s="34">
        <v>52932</v>
      </c>
      <c r="Q873" s="35" t="e">
        <f t="shared" si="314"/>
        <v>#NUM!</v>
      </c>
      <c r="R873" s="36" t="e">
        <f t="shared" si="302"/>
        <v>#NUM!</v>
      </c>
      <c r="S873" s="38" t="e">
        <f t="shared" si="315"/>
        <v>#NUM!</v>
      </c>
      <c r="T873" s="37" t="e">
        <f t="shared" si="303"/>
        <v>#NUM!</v>
      </c>
      <c r="V873" s="33">
        <v>250</v>
      </c>
      <c r="W873" s="34">
        <v>52932</v>
      </c>
      <c r="X873" s="35" t="e">
        <f t="shared" si="316"/>
        <v>#NUM!</v>
      </c>
      <c r="Y873" s="36" t="e">
        <f t="shared" si="304"/>
        <v>#NUM!</v>
      </c>
      <c r="Z873" s="39" t="e">
        <f t="shared" si="317"/>
        <v>#NUM!</v>
      </c>
      <c r="AA873" s="37" t="e">
        <f t="shared" si="305"/>
        <v>#NUM!</v>
      </c>
    </row>
    <row r="874" spans="1:27" x14ac:dyDescent="0.45">
      <c r="A874" s="47">
        <v>251</v>
      </c>
      <c r="B874" s="34">
        <v>52963</v>
      </c>
      <c r="C874" s="49" t="e">
        <f t="shared" si="306"/>
        <v>#NUM!</v>
      </c>
      <c r="D874" s="36" t="e">
        <f t="shared" si="307"/>
        <v>#NUM!</v>
      </c>
      <c r="E874" s="36" t="e">
        <f t="shared" si="308"/>
        <v>#NUM!</v>
      </c>
      <c r="F874" s="37" t="e">
        <f t="shared" si="309"/>
        <v>#NUM!</v>
      </c>
      <c r="H874" s="33">
        <v>251</v>
      </c>
      <c r="I874" s="34">
        <v>52963</v>
      </c>
      <c r="J874" s="35" t="e">
        <f t="shared" si="310"/>
        <v>#NUM!</v>
      </c>
      <c r="K874" s="36" t="e">
        <f t="shared" si="311"/>
        <v>#NUM!</v>
      </c>
      <c r="L874" s="38" t="e">
        <f t="shared" si="312"/>
        <v>#NUM!</v>
      </c>
      <c r="M874" s="37" t="e">
        <f t="shared" si="313"/>
        <v>#NUM!</v>
      </c>
      <c r="O874" s="33">
        <v>251</v>
      </c>
      <c r="P874" s="34">
        <v>52963</v>
      </c>
      <c r="Q874" s="35" t="e">
        <f t="shared" si="314"/>
        <v>#NUM!</v>
      </c>
      <c r="R874" s="36" t="e">
        <f t="shared" si="302"/>
        <v>#NUM!</v>
      </c>
      <c r="S874" s="38" t="e">
        <f t="shared" si="315"/>
        <v>#NUM!</v>
      </c>
      <c r="T874" s="37" t="e">
        <f t="shared" si="303"/>
        <v>#NUM!</v>
      </c>
      <c r="V874" s="33">
        <v>251</v>
      </c>
      <c r="W874" s="34">
        <v>52963</v>
      </c>
      <c r="X874" s="35" t="e">
        <f t="shared" si="316"/>
        <v>#NUM!</v>
      </c>
      <c r="Y874" s="36" t="e">
        <f t="shared" si="304"/>
        <v>#NUM!</v>
      </c>
      <c r="Z874" s="39" t="e">
        <f t="shared" si="317"/>
        <v>#NUM!</v>
      </c>
      <c r="AA874" s="37" t="e">
        <f t="shared" si="305"/>
        <v>#NUM!</v>
      </c>
    </row>
    <row r="875" spans="1:27" ht="14.65" thickBot="1" x14ac:dyDescent="0.5">
      <c r="A875" s="750">
        <v>252</v>
      </c>
      <c r="B875" s="267">
        <v>52994</v>
      </c>
      <c r="C875" s="50" t="e">
        <f t="shared" si="306"/>
        <v>#NUM!</v>
      </c>
      <c r="D875" s="43" t="e">
        <f t="shared" si="307"/>
        <v>#NUM!</v>
      </c>
      <c r="E875" s="43" t="e">
        <f t="shared" si="308"/>
        <v>#NUM!</v>
      </c>
      <c r="F875" s="44" t="e">
        <f t="shared" si="309"/>
        <v>#NUM!</v>
      </c>
      <c r="H875" s="40">
        <v>252</v>
      </c>
      <c r="I875" s="41">
        <v>52994</v>
      </c>
      <c r="J875" s="42" t="e">
        <f t="shared" si="310"/>
        <v>#NUM!</v>
      </c>
      <c r="K875" s="43" t="e">
        <f t="shared" si="311"/>
        <v>#NUM!</v>
      </c>
      <c r="L875" s="45" t="e">
        <f t="shared" si="312"/>
        <v>#NUM!</v>
      </c>
      <c r="M875" s="44" t="e">
        <f t="shared" si="313"/>
        <v>#NUM!</v>
      </c>
      <c r="O875" s="40">
        <v>252</v>
      </c>
      <c r="P875" s="41">
        <v>52994</v>
      </c>
      <c r="Q875" s="42" t="e">
        <f t="shared" si="314"/>
        <v>#NUM!</v>
      </c>
      <c r="R875" s="43" t="e">
        <f t="shared" si="302"/>
        <v>#NUM!</v>
      </c>
      <c r="S875" s="45" t="e">
        <f t="shared" si="315"/>
        <v>#NUM!</v>
      </c>
      <c r="T875" s="44" t="e">
        <f t="shared" si="303"/>
        <v>#NUM!</v>
      </c>
      <c r="V875" s="40">
        <v>252</v>
      </c>
      <c r="W875" s="41">
        <v>52994</v>
      </c>
      <c r="X875" s="42" t="e">
        <f t="shared" si="316"/>
        <v>#NUM!</v>
      </c>
      <c r="Y875" s="43" t="e">
        <f t="shared" si="304"/>
        <v>#NUM!</v>
      </c>
      <c r="Z875" s="46" t="e">
        <f t="shared" si="317"/>
        <v>#NUM!</v>
      </c>
      <c r="AA875" s="44" t="e">
        <f t="shared" si="305"/>
        <v>#NUM!</v>
      </c>
    </row>
    <row r="876" spans="1:27" x14ac:dyDescent="0.45">
      <c r="A876" s="47">
        <v>253</v>
      </c>
      <c r="B876" s="34">
        <v>53022</v>
      </c>
      <c r="C876" s="53" t="e">
        <f t="shared" si="306"/>
        <v>#NUM!</v>
      </c>
      <c r="D876" s="29" t="e">
        <f t="shared" si="307"/>
        <v>#NUM!</v>
      </c>
      <c r="E876" s="29" t="e">
        <f t="shared" si="308"/>
        <v>#NUM!</v>
      </c>
      <c r="F876" s="30" t="e">
        <f t="shared" si="309"/>
        <v>#NUM!</v>
      </c>
      <c r="H876" s="26">
        <v>253</v>
      </c>
      <c r="I876" s="27">
        <v>53022</v>
      </c>
      <c r="J876" s="28" t="e">
        <f t="shared" si="310"/>
        <v>#NUM!</v>
      </c>
      <c r="K876" s="29" t="e">
        <f t="shared" si="311"/>
        <v>#NUM!</v>
      </c>
      <c r="L876" s="31" t="e">
        <f t="shared" si="312"/>
        <v>#NUM!</v>
      </c>
      <c r="M876" s="30" t="e">
        <f t="shared" si="313"/>
        <v>#NUM!</v>
      </c>
      <c r="O876" s="26">
        <v>253</v>
      </c>
      <c r="P876" s="27">
        <v>53022</v>
      </c>
      <c r="Q876" s="28" t="e">
        <f t="shared" si="314"/>
        <v>#NUM!</v>
      </c>
      <c r="R876" s="29" t="e">
        <f t="shared" si="302"/>
        <v>#NUM!</v>
      </c>
      <c r="S876" s="31" t="e">
        <f t="shared" si="315"/>
        <v>#NUM!</v>
      </c>
      <c r="T876" s="30" t="e">
        <f t="shared" si="303"/>
        <v>#NUM!</v>
      </c>
      <c r="V876" s="26">
        <v>253</v>
      </c>
      <c r="W876" s="27">
        <v>53022</v>
      </c>
      <c r="X876" s="28" t="e">
        <f t="shared" si="316"/>
        <v>#NUM!</v>
      </c>
      <c r="Y876" s="29" t="e">
        <f t="shared" si="304"/>
        <v>#NUM!</v>
      </c>
      <c r="Z876" s="32" t="e">
        <f t="shared" si="317"/>
        <v>#NUM!</v>
      </c>
      <c r="AA876" s="30" t="e">
        <f t="shared" si="305"/>
        <v>#NUM!</v>
      </c>
    </row>
    <row r="877" spans="1:27" x14ac:dyDescent="0.45">
      <c r="A877" s="47">
        <v>254</v>
      </c>
      <c r="B877" s="34">
        <v>53053</v>
      </c>
      <c r="C877" s="49" t="e">
        <f t="shared" si="306"/>
        <v>#NUM!</v>
      </c>
      <c r="D877" s="36" t="e">
        <f t="shared" si="307"/>
        <v>#NUM!</v>
      </c>
      <c r="E877" s="36" t="e">
        <f t="shared" si="308"/>
        <v>#NUM!</v>
      </c>
      <c r="F877" s="37" t="e">
        <f t="shared" si="309"/>
        <v>#NUM!</v>
      </c>
      <c r="H877" s="33">
        <v>254</v>
      </c>
      <c r="I877" s="34">
        <v>53053</v>
      </c>
      <c r="J877" s="35" t="e">
        <f t="shared" si="310"/>
        <v>#NUM!</v>
      </c>
      <c r="K877" s="36" t="e">
        <f t="shared" si="311"/>
        <v>#NUM!</v>
      </c>
      <c r="L877" s="38" t="e">
        <f t="shared" si="312"/>
        <v>#NUM!</v>
      </c>
      <c r="M877" s="37" t="e">
        <f t="shared" si="313"/>
        <v>#NUM!</v>
      </c>
      <c r="O877" s="33">
        <v>254</v>
      </c>
      <c r="P877" s="34">
        <v>53053</v>
      </c>
      <c r="Q877" s="35" t="e">
        <f t="shared" si="314"/>
        <v>#NUM!</v>
      </c>
      <c r="R877" s="36" t="e">
        <f t="shared" si="302"/>
        <v>#NUM!</v>
      </c>
      <c r="S877" s="38" t="e">
        <f t="shared" si="315"/>
        <v>#NUM!</v>
      </c>
      <c r="T877" s="37" t="e">
        <f t="shared" si="303"/>
        <v>#NUM!</v>
      </c>
      <c r="V877" s="33">
        <v>254</v>
      </c>
      <c r="W877" s="34">
        <v>53053</v>
      </c>
      <c r="X877" s="35" t="e">
        <f t="shared" si="316"/>
        <v>#NUM!</v>
      </c>
      <c r="Y877" s="36" t="e">
        <f t="shared" si="304"/>
        <v>#NUM!</v>
      </c>
      <c r="Z877" s="39" t="e">
        <f t="shared" si="317"/>
        <v>#NUM!</v>
      </c>
      <c r="AA877" s="37" t="e">
        <f t="shared" si="305"/>
        <v>#NUM!</v>
      </c>
    </row>
    <row r="878" spans="1:27" x14ac:dyDescent="0.45">
      <c r="A878" s="47">
        <v>255</v>
      </c>
      <c r="B878" s="34">
        <v>53083</v>
      </c>
      <c r="C878" s="49" t="e">
        <f t="shared" si="306"/>
        <v>#NUM!</v>
      </c>
      <c r="D878" s="36" t="e">
        <f t="shared" si="307"/>
        <v>#NUM!</v>
      </c>
      <c r="E878" s="36" t="e">
        <f t="shared" si="308"/>
        <v>#NUM!</v>
      </c>
      <c r="F878" s="37" t="e">
        <f t="shared" si="309"/>
        <v>#NUM!</v>
      </c>
      <c r="H878" s="33">
        <v>255</v>
      </c>
      <c r="I878" s="34">
        <v>53083</v>
      </c>
      <c r="J878" s="35" t="e">
        <f t="shared" si="310"/>
        <v>#NUM!</v>
      </c>
      <c r="K878" s="36" t="e">
        <f t="shared" si="311"/>
        <v>#NUM!</v>
      </c>
      <c r="L878" s="38" t="e">
        <f t="shared" si="312"/>
        <v>#NUM!</v>
      </c>
      <c r="M878" s="37" t="e">
        <f t="shared" si="313"/>
        <v>#NUM!</v>
      </c>
      <c r="O878" s="33">
        <v>255</v>
      </c>
      <c r="P878" s="34">
        <v>53083</v>
      </c>
      <c r="Q878" s="35" t="e">
        <f t="shared" si="314"/>
        <v>#NUM!</v>
      </c>
      <c r="R878" s="36" t="e">
        <f t="shared" si="302"/>
        <v>#NUM!</v>
      </c>
      <c r="S878" s="38" t="e">
        <f t="shared" si="315"/>
        <v>#NUM!</v>
      </c>
      <c r="T878" s="37" t="e">
        <f t="shared" si="303"/>
        <v>#NUM!</v>
      </c>
      <c r="V878" s="33">
        <v>255</v>
      </c>
      <c r="W878" s="34">
        <v>53083</v>
      </c>
      <c r="X878" s="35" t="e">
        <f t="shared" si="316"/>
        <v>#NUM!</v>
      </c>
      <c r="Y878" s="36" t="e">
        <f t="shared" si="304"/>
        <v>#NUM!</v>
      </c>
      <c r="Z878" s="39" t="e">
        <f t="shared" si="317"/>
        <v>#NUM!</v>
      </c>
      <c r="AA878" s="37" t="e">
        <f t="shared" si="305"/>
        <v>#NUM!</v>
      </c>
    </row>
    <row r="879" spans="1:27" x14ac:dyDescent="0.45">
      <c r="A879" s="47">
        <v>256</v>
      </c>
      <c r="B879" s="34">
        <v>53114</v>
      </c>
      <c r="C879" s="49" t="e">
        <f t="shared" si="306"/>
        <v>#NUM!</v>
      </c>
      <c r="D879" s="36" t="e">
        <f t="shared" si="307"/>
        <v>#NUM!</v>
      </c>
      <c r="E879" s="36" t="e">
        <f t="shared" si="308"/>
        <v>#NUM!</v>
      </c>
      <c r="F879" s="37" t="e">
        <f t="shared" si="309"/>
        <v>#NUM!</v>
      </c>
      <c r="H879" s="33">
        <v>256</v>
      </c>
      <c r="I879" s="34">
        <v>53114</v>
      </c>
      <c r="J879" s="35" t="e">
        <f t="shared" si="310"/>
        <v>#NUM!</v>
      </c>
      <c r="K879" s="36" t="e">
        <f t="shared" si="311"/>
        <v>#NUM!</v>
      </c>
      <c r="L879" s="38" t="e">
        <f t="shared" si="312"/>
        <v>#NUM!</v>
      </c>
      <c r="M879" s="37" t="e">
        <f t="shared" si="313"/>
        <v>#NUM!</v>
      </c>
      <c r="O879" s="33">
        <v>256</v>
      </c>
      <c r="P879" s="34">
        <v>53114</v>
      </c>
      <c r="Q879" s="35" t="e">
        <f t="shared" si="314"/>
        <v>#NUM!</v>
      </c>
      <c r="R879" s="36" t="e">
        <f t="shared" si="302"/>
        <v>#NUM!</v>
      </c>
      <c r="S879" s="38" t="e">
        <f t="shared" si="315"/>
        <v>#NUM!</v>
      </c>
      <c r="T879" s="37" t="e">
        <f t="shared" si="303"/>
        <v>#NUM!</v>
      </c>
      <c r="V879" s="33">
        <v>256</v>
      </c>
      <c r="W879" s="34">
        <v>53114</v>
      </c>
      <c r="X879" s="35" t="e">
        <f t="shared" si="316"/>
        <v>#NUM!</v>
      </c>
      <c r="Y879" s="36" t="e">
        <f t="shared" si="304"/>
        <v>#NUM!</v>
      </c>
      <c r="Z879" s="39" t="e">
        <f t="shared" si="317"/>
        <v>#NUM!</v>
      </c>
      <c r="AA879" s="37" t="e">
        <f t="shared" si="305"/>
        <v>#NUM!</v>
      </c>
    </row>
    <row r="880" spans="1:27" x14ac:dyDescent="0.45">
      <c r="A880" s="47">
        <v>257</v>
      </c>
      <c r="B880" s="34">
        <v>53144</v>
      </c>
      <c r="C880" s="49" t="e">
        <f t="shared" si="306"/>
        <v>#NUM!</v>
      </c>
      <c r="D880" s="36" t="e">
        <f t="shared" si="307"/>
        <v>#NUM!</v>
      </c>
      <c r="E880" s="36" t="e">
        <f t="shared" si="308"/>
        <v>#NUM!</v>
      </c>
      <c r="F880" s="37" t="e">
        <f t="shared" si="309"/>
        <v>#NUM!</v>
      </c>
      <c r="H880" s="33">
        <v>257</v>
      </c>
      <c r="I880" s="34">
        <v>53144</v>
      </c>
      <c r="J880" s="35" t="e">
        <f t="shared" si="310"/>
        <v>#NUM!</v>
      </c>
      <c r="K880" s="36" t="e">
        <f t="shared" si="311"/>
        <v>#NUM!</v>
      </c>
      <c r="L880" s="38" t="e">
        <f t="shared" si="312"/>
        <v>#NUM!</v>
      </c>
      <c r="M880" s="37" t="e">
        <f t="shared" si="313"/>
        <v>#NUM!</v>
      </c>
      <c r="O880" s="33">
        <v>257</v>
      </c>
      <c r="P880" s="34">
        <v>53144</v>
      </c>
      <c r="Q880" s="35" t="e">
        <f t="shared" si="314"/>
        <v>#NUM!</v>
      </c>
      <c r="R880" s="36" t="e">
        <f t="shared" ref="R880:R943" si="318">IF($D$128="I/O",0,-PPMT($C$126/12,O880,$D$126*$D$128,$C$125))</f>
        <v>#NUM!</v>
      </c>
      <c r="S880" s="38" t="e">
        <f t="shared" si="315"/>
        <v>#NUM!</v>
      </c>
      <c r="T880" s="37" t="e">
        <f t="shared" ref="T880:T943" si="319">$D$125</f>
        <v>#NUM!</v>
      </c>
      <c r="V880" s="33">
        <v>257</v>
      </c>
      <c r="W880" s="34">
        <v>53144</v>
      </c>
      <c r="X880" s="35" t="e">
        <f t="shared" si="316"/>
        <v>#NUM!</v>
      </c>
      <c r="Y880" s="36" t="e">
        <f t="shared" ref="Y880:Y943" si="320">IF($K$128="I/O",0,-PPMT($J$126/12,V880,$K$126*$K$128,$J$125))</f>
        <v>#NUM!</v>
      </c>
      <c r="Z880" s="39" t="e">
        <f t="shared" si="317"/>
        <v>#NUM!</v>
      </c>
      <c r="AA880" s="37" t="e">
        <f t="shared" ref="AA880:AA943" si="321">$K$125</f>
        <v>#NUM!</v>
      </c>
    </row>
    <row r="881" spans="1:27" x14ac:dyDescent="0.45">
      <c r="A881" s="47">
        <v>258</v>
      </c>
      <c r="B881" s="34">
        <v>53175</v>
      </c>
      <c r="C881" s="49" t="e">
        <f t="shared" ref="C881:C944" si="322">C880-D881</f>
        <v>#NUM!</v>
      </c>
      <c r="D881" s="36" t="e">
        <f t="shared" ref="D881:D944" si="323">IF($D$620="I/O",0,-PPMT($C$618/12,A881,$D$618*$D$620,$C$617))</f>
        <v>#NUM!</v>
      </c>
      <c r="E881" s="36" t="e">
        <f t="shared" ref="E881:E944" si="324">F881-D881</f>
        <v>#NUM!</v>
      </c>
      <c r="F881" s="37" t="e">
        <f t="shared" ref="F881:F944" si="325">$D$617</f>
        <v>#NUM!</v>
      </c>
      <c r="H881" s="33">
        <v>258</v>
      </c>
      <c r="I881" s="34">
        <v>53175</v>
      </c>
      <c r="J881" s="35" t="e">
        <f t="shared" ref="J881:J944" si="326">J880-K881</f>
        <v>#NUM!</v>
      </c>
      <c r="K881" s="36" t="e">
        <f t="shared" ref="K881:K944" si="327">IF($K$620="I/O",0,-PPMT($J$618/12,H881,$K$618*$K$620,$J$617))</f>
        <v>#NUM!</v>
      </c>
      <c r="L881" s="38" t="e">
        <f t="shared" ref="L881:L944" si="328">M881-K881</f>
        <v>#NUM!</v>
      </c>
      <c r="M881" s="37" t="e">
        <f t="shared" ref="M881:M944" si="329">$K$617</f>
        <v>#NUM!</v>
      </c>
      <c r="O881" s="33">
        <v>258</v>
      </c>
      <c r="P881" s="34">
        <v>53175</v>
      </c>
      <c r="Q881" s="35" t="e">
        <f t="shared" ref="Q881:Q944" si="330">Q880-R881</f>
        <v>#NUM!</v>
      </c>
      <c r="R881" s="36" t="e">
        <f t="shared" si="318"/>
        <v>#NUM!</v>
      </c>
      <c r="S881" s="38" t="e">
        <f t="shared" ref="S881:S944" si="331">T881-R881</f>
        <v>#NUM!</v>
      </c>
      <c r="T881" s="37" t="e">
        <f t="shared" si="319"/>
        <v>#NUM!</v>
      </c>
      <c r="V881" s="33">
        <v>258</v>
      </c>
      <c r="W881" s="34">
        <v>53175</v>
      </c>
      <c r="X881" s="35" t="e">
        <f t="shared" ref="X881:X944" si="332">X880-Y881</f>
        <v>#NUM!</v>
      </c>
      <c r="Y881" s="36" t="e">
        <f t="shared" si="320"/>
        <v>#NUM!</v>
      </c>
      <c r="Z881" s="39" t="e">
        <f t="shared" ref="Z881:Z944" si="333">AA881-Y881</f>
        <v>#NUM!</v>
      </c>
      <c r="AA881" s="37" t="e">
        <f t="shared" si="321"/>
        <v>#NUM!</v>
      </c>
    </row>
    <row r="882" spans="1:27" x14ac:dyDescent="0.45">
      <c r="A882" s="47">
        <v>259</v>
      </c>
      <c r="B882" s="34">
        <v>53206</v>
      </c>
      <c r="C882" s="49" t="e">
        <f t="shared" si="322"/>
        <v>#NUM!</v>
      </c>
      <c r="D882" s="36" t="e">
        <f t="shared" si="323"/>
        <v>#NUM!</v>
      </c>
      <c r="E882" s="36" t="e">
        <f t="shared" si="324"/>
        <v>#NUM!</v>
      </c>
      <c r="F882" s="37" t="e">
        <f t="shared" si="325"/>
        <v>#NUM!</v>
      </c>
      <c r="H882" s="33">
        <v>259</v>
      </c>
      <c r="I882" s="34">
        <v>53206</v>
      </c>
      <c r="J882" s="35" t="e">
        <f t="shared" si="326"/>
        <v>#NUM!</v>
      </c>
      <c r="K882" s="36" t="e">
        <f t="shared" si="327"/>
        <v>#NUM!</v>
      </c>
      <c r="L882" s="38" t="e">
        <f t="shared" si="328"/>
        <v>#NUM!</v>
      </c>
      <c r="M882" s="37" t="e">
        <f t="shared" si="329"/>
        <v>#NUM!</v>
      </c>
      <c r="O882" s="33">
        <v>259</v>
      </c>
      <c r="P882" s="34">
        <v>53206</v>
      </c>
      <c r="Q882" s="35" t="e">
        <f t="shared" si="330"/>
        <v>#NUM!</v>
      </c>
      <c r="R882" s="36" t="e">
        <f t="shared" si="318"/>
        <v>#NUM!</v>
      </c>
      <c r="S882" s="38" t="e">
        <f t="shared" si="331"/>
        <v>#NUM!</v>
      </c>
      <c r="T882" s="37" t="e">
        <f t="shared" si="319"/>
        <v>#NUM!</v>
      </c>
      <c r="V882" s="33">
        <v>259</v>
      </c>
      <c r="W882" s="34">
        <v>53206</v>
      </c>
      <c r="X882" s="35" t="e">
        <f t="shared" si="332"/>
        <v>#NUM!</v>
      </c>
      <c r="Y882" s="36" t="e">
        <f t="shared" si="320"/>
        <v>#NUM!</v>
      </c>
      <c r="Z882" s="39" t="e">
        <f t="shared" si="333"/>
        <v>#NUM!</v>
      </c>
      <c r="AA882" s="37" t="e">
        <f t="shared" si="321"/>
        <v>#NUM!</v>
      </c>
    </row>
    <row r="883" spans="1:27" x14ac:dyDescent="0.45">
      <c r="A883" s="47">
        <v>260</v>
      </c>
      <c r="B883" s="34">
        <v>53236</v>
      </c>
      <c r="C883" s="49" t="e">
        <f t="shared" si="322"/>
        <v>#NUM!</v>
      </c>
      <c r="D883" s="36" t="e">
        <f t="shared" si="323"/>
        <v>#NUM!</v>
      </c>
      <c r="E883" s="36" t="e">
        <f t="shared" si="324"/>
        <v>#NUM!</v>
      </c>
      <c r="F883" s="37" t="e">
        <f t="shared" si="325"/>
        <v>#NUM!</v>
      </c>
      <c r="H883" s="33">
        <v>260</v>
      </c>
      <c r="I883" s="34">
        <v>53236</v>
      </c>
      <c r="J883" s="35" t="e">
        <f t="shared" si="326"/>
        <v>#NUM!</v>
      </c>
      <c r="K883" s="36" t="e">
        <f t="shared" si="327"/>
        <v>#NUM!</v>
      </c>
      <c r="L883" s="38" t="e">
        <f t="shared" si="328"/>
        <v>#NUM!</v>
      </c>
      <c r="M883" s="37" t="e">
        <f t="shared" si="329"/>
        <v>#NUM!</v>
      </c>
      <c r="O883" s="33">
        <v>260</v>
      </c>
      <c r="P883" s="34">
        <v>53236</v>
      </c>
      <c r="Q883" s="35" t="e">
        <f t="shared" si="330"/>
        <v>#NUM!</v>
      </c>
      <c r="R883" s="36" t="e">
        <f t="shared" si="318"/>
        <v>#NUM!</v>
      </c>
      <c r="S883" s="38" t="e">
        <f t="shared" si="331"/>
        <v>#NUM!</v>
      </c>
      <c r="T883" s="37" t="e">
        <f t="shared" si="319"/>
        <v>#NUM!</v>
      </c>
      <c r="V883" s="33">
        <v>260</v>
      </c>
      <c r="W883" s="34">
        <v>53236</v>
      </c>
      <c r="X883" s="35" t="e">
        <f t="shared" si="332"/>
        <v>#NUM!</v>
      </c>
      <c r="Y883" s="36" t="e">
        <f t="shared" si="320"/>
        <v>#NUM!</v>
      </c>
      <c r="Z883" s="39" t="e">
        <f t="shared" si="333"/>
        <v>#NUM!</v>
      </c>
      <c r="AA883" s="37" t="e">
        <f t="shared" si="321"/>
        <v>#NUM!</v>
      </c>
    </row>
    <row r="884" spans="1:27" x14ac:dyDescent="0.45">
      <c r="A884" s="47">
        <v>261</v>
      </c>
      <c r="B884" s="34">
        <v>53267</v>
      </c>
      <c r="C884" s="49" t="e">
        <f t="shared" si="322"/>
        <v>#NUM!</v>
      </c>
      <c r="D884" s="36" t="e">
        <f t="shared" si="323"/>
        <v>#NUM!</v>
      </c>
      <c r="E884" s="36" t="e">
        <f t="shared" si="324"/>
        <v>#NUM!</v>
      </c>
      <c r="F884" s="37" t="e">
        <f t="shared" si="325"/>
        <v>#NUM!</v>
      </c>
      <c r="H884" s="33">
        <v>261</v>
      </c>
      <c r="I884" s="34">
        <v>53267</v>
      </c>
      <c r="J884" s="35" t="e">
        <f t="shared" si="326"/>
        <v>#NUM!</v>
      </c>
      <c r="K884" s="36" t="e">
        <f t="shared" si="327"/>
        <v>#NUM!</v>
      </c>
      <c r="L884" s="38" t="e">
        <f t="shared" si="328"/>
        <v>#NUM!</v>
      </c>
      <c r="M884" s="37" t="e">
        <f t="shared" si="329"/>
        <v>#NUM!</v>
      </c>
      <c r="O884" s="33">
        <v>261</v>
      </c>
      <c r="P884" s="34">
        <v>53267</v>
      </c>
      <c r="Q884" s="35" t="e">
        <f t="shared" si="330"/>
        <v>#NUM!</v>
      </c>
      <c r="R884" s="36" t="e">
        <f t="shared" si="318"/>
        <v>#NUM!</v>
      </c>
      <c r="S884" s="38" t="e">
        <f t="shared" si="331"/>
        <v>#NUM!</v>
      </c>
      <c r="T884" s="37" t="e">
        <f t="shared" si="319"/>
        <v>#NUM!</v>
      </c>
      <c r="V884" s="33">
        <v>261</v>
      </c>
      <c r="W884" s="34">
        <v>53267</v>
      </c>
      <c r="X884" s="35" t="e">
        <f t="shared" si="332"/>
        <v>#NUM!</v>
      </c>
      <c r="Y884" s="36" t="e">
        <f t="shared" si="320"/>
        <v>#NUM!</v>
      </c>
      <c r="Z884" s="39" t="e">
        <f t="shared" si="333"/>
        <v>#NUM!</v>
      </c>
      <c r="AA884" s="37" t="e">
        <f t="shared" si="321"/>
        <v>#NUM!</v>
      </c>
    </row>
    <row r="885" spans="1:27" x14ac:dyDescent="0.45">
      <c r="A885" s="47">
        <v>262</v>
      </c>
      <c r="B885" s="34">
        <v>53297</v>
      </c>
      <c r="C885" s="49" t="e">
        <f t="shared" si="322"/>
        <v>#NUM!</v>
      </c>
      <c r="D885" s="36" t="e">
        <f t="shared" si="323"/>
        <v>#NUM!</v>
      </c>
      <c r="E885" s="36" t="e">
        <f t="shared" si="324"/>
        <v>#NUM!</v>
      </c>
      <c r="F885" s="37" t="e">
        <f t="shared" si="325"/>
        <v>#NUM!</v>
      </c>
      <c r="H885" s="33">
        <v>262</v>
      </c>
      <c r="I885" s="34">
        <v>53297</v>
      </c>
      <c r="J885" s="35" t="e">
        <f t="shared" si="326"/>
        <v>#NUM!</v>
      </c>
      <c r="K885" s="36" t="e">
        <f t="shared" si="327"/>
        <v>#NUM!</v>
      </c>
      <c r="L885" s="38" t="e">
        <f t="shared" si="328"/>
        <v>#NUM!</v>
      </c>
      <c r="M885" s="37" t="e">
        <f t="shared" si="329"/>
        <v>#NUM!</v>
      </c>
      <c r="O885" s="33">
        <v>262</v>
      </c>
      <c r="P885" s="34">
        <v>53297</v>
      </c>
      <c r="Q885" s="35" t="e">
        <f t="shared" si="330"/>
        <v>#NUM!</v>
      </c>
      <c r="R885" s="36" t="e">
        <f t="shared" si="318"/>
        <v>#NUM!</v>
      </c>
      <c r="S885" s="38" t="e">
        <f t="shared" si="331"/>
        <v>#NUM!</v>
      </c>
      <c r="T885" s="37" t="e">
        <f t="shared" si="319"/>
        <v>#NUM!</v>
      </c>
      <c r="V885" s="33">
        <v>262</v>
      </c>
      <c r="W885" s="34">
        <v>53297</v>
      </c>
      <c r="X885" s="35" t="e">
        <f t="shared" si="332"/>
        <v>#NUM!</v>
      </c>
      <c r="Y885" s="36" t="e">
        <f t="shared" si="320"/>
        <v>#NUM!</v>
      </c>
      <c r="Z885" s="39" t="e">
        <f t="shared" si="333"/>
        <v>#NUM!</v>
      </c>
      <c r="AA885" s="37" t="e">
        <f t="shared" si="321"/>
        <v>#NUM!</v>
      </c>
    </row>
    <row r="886" spans="1:27" x14ac:dyDescent="0.45">
      <c r="A886" s="47">
        <v>263</v>
      </c>
      <c r="B886" s="34">
        <v>53328</v>
      </c>
      <c r="C886" s="49" t="e">
        <f t="shared" si="322"/>
        <v>#NUM!</v>
      </c>
      <c r="D886" s="36" t="e">
        <f t="shared" si="323"/>
        <v>#NUM!</v>
      </c>
      <c r="E886" s="36" t="e">
        <f t="shared" si="324"/>
        <v>#NUM!</v>
      </c>
      <c r="F886" s="37" t="e">
        <f t="shared" si="325"/>
        <v>#NUM!</v>
      </c>
      <c r="H886" s="33">
        <v>263</v>
      </c>
      <c r="I886" s="34">
        <v>53328</v>
      </c>
      <c r="J886" s="35" t="e">
        <f t="shared" si="326"/>
        <v>#NUM!</v>
      </c>
      <c r="K886" s="36" t="e">
        <f t="shared" si="327"/>
        <v>#NUM!</v>
      </c>
      <c r="L886" s="38" t="e">
        <f t="shared" si="328"/>
        <v>#NUM!</v>
      </c>
      <c r="M886" s="37" t="e">
        <f t="shared" si="329"/>
        <v>#NUM!</v>
      </c>
      <c r="O886" s="33">
        <v>263</v>
      </c>
      <c r="P886" s="34">
        <v>53328</v>
      </c>
      <c r="Q886" s="35" t="e">
        <f t="shared" si="330"/>
        <v>#NUM!</v>
      </c>
      <c r="R886" s="36" t="e">
        <f t="shared" si="318"/>
        <v>#NUM!</v>
      </c>
      <c r="S886" s="38" t="e">
        <f t="shared" si="331"/>
        <v>#NUM!</v>
      </c>
      <c r="T886" s="37" t="e">
        <f t="shared" si="319"/>
        <v>#NUM!</v>
      </c>
      <c r="V886" s="33">
        <v>263</v>
      </c>
      <c r="W886" s="34">
        <v>53328</v>
      </c>
      <c r="X886" s="35" t="e">
        <f t="shared" si="332"/>
        <v>#NUM!</v>
      </c>
      <c r="Y886" s="36" t="e">
        <f t="shared" si="320"/>
        <v>#NUM!</v>
      </c>
      <c r="Z886" s="39" t="e">
        <f t="shared" si="333"/>
        <v>#NUM!</v>
      </c>
      <c r="AA886" s="37" t="e">
        <f t="shared" si="321"/>
        <v>#NUM!</v>
      </c>
    </row>
    <row r="887" spans="1:27" ht="14.65" thickBot="1" x14ac:dyDescent="0.5">
      <c r="A887" s="750">
        <v>264</v>
      </c>
      <c r="B887" s="267">
        <v>53359</v>
      </c>
      <c r="C887" s="50" t="e">
        <f t="shared" si="322"/>
        <v>#NUM!</v>
      </c>
      <c r="D887" s="43" t="e">
        <f t="shared" si="323"/>
        <v>#NUM!</v>
      </c>
      <c r="E887" s="43" t="e">
        <f t="shared" si="324"/>
        <v>#NUM!</v>
      </c>
      <c r="F887" s="44" t="e">
        <f t="shared" si="325"/>
        <v>#NUM!</v>
      </c>
      <c r="H887" s="40">
        <v>264</v>
      </c>
      <c r="I887" s="41">
        <v>53359</v>
      </c>
      <c r="J887" s="42" t="e">
        <f t="shared" si="326"/>
        <v>#NUM!</v>
      </c>
      <c r="K887" s="43" t="e">
        <f t="shared" si="327"/>
        <v>#NUM!</v>
      </c>
      <c r="L887" s="45" t="e">
        <f t="shared" si="328"/>
        <v>#NUM!</v>
      </c>
      <c r="M887" s="44" t="e">
        <f t="shared" si="329"/>
        <v>#NUM!</v>
      </c>
      <c r="O887" s="40">
        <v>264</v>
      </c>
      <c r="P887" s="41">
        <v>53359</v>
      </c>
      <c r="Q887" s="42" t="e">
        <f t="shared" si="330"/>
        <v>#NUM!</v>
      </c>
      <c r="R887" s="43" t="e">
        <f t="shared" si="318"/>
        <v>#NUM!</v>
      </c>
      <c r="S887" s="45" t="e">
        <f t="shared" si="331"/>
        <v>#NUM!</v>
      </c>
      <c r="T887" s="44" t="e">
        <f t="shared" si="319"/>
        <v>#NUM!</v>
      </c>
      <c r="V887" s="40">
        <v>264</v>
      </c>
      <c r="W887" s="41">
        <v>53359</v>
      </c>
      <c r="X887" s="42" t="e">
        <f t="shared" si="332"/>
        <v>#NUM!</v>
      </c>
      <c r="Y887" s="43" t="e">
        <f t="shared" si="320"/>
        <v>#NUM!</v>
      </c>
      <c r="Z887" s="46" t="e">
        <f t="shared" si="333"/>
        <v>#NUM!</v>
      </c>
      <c r="AA887" s="44" t="e">
        <f t="shared" si="321"/>
        <v>#NUM!</v>
      </c>
    </row>
    <row r="888" spans="1:27" x14ac:dyDescent="0.45">
      <c r="A888" s="47">
        <v>265</v>
      </c>
      <c r="B888" s="34">
        <v>53387</v>
      </c>
      <c r="C888" s="53" t="e">
        <f t="shared" si="322"/>
        <v>#NUM!</v>
      </c>
      <c r="D888" s="29" t="e">
        <f t="shared" si="323"/>
        <v>#NUM!</v>
      </c>
      <c r="E888" s="29" t="e">
        <f t="shared" si="324"/>
        <v>#NUM!</v>
      </c>
      <c r="F888" s="30" t="e">
        <f t="shared" si="325"/>
        <v>#NUM!</v>
      </c>
      <c r="H888" s="26">
        <v>265</v>
      </c>
      <c r="I888" s="27">
        <v>53387</v>
      </c>
      <c r="J888" s="28" t="e">
        <f t="shared" si="326"/>
        <v>#NUM!</v>
      </c>
      <c r="K888" s="29" t="e">
        <f t="shared" si="327"/>
        <v>#NUM!</v>
      </c>
      <c r="L888" s="31" t="e">
        <f t="shared" si="328"/>
        <v>#NUM!</v>
      </c>
      <c r="M888" s="30" t="e">
        <f t="shared" si="329"/>
        <v>#NUM!</v>
      </c>
      <c r="O888" s="26">
        <v>265</v>
      </c>
      <c r="P888" s="27">
        <v>53387</v>
      </c>
      <c r="Q888" s="28" t="e">
        <f t="shared" si="330"/>
        <v>#NUM!</v>
      </c>
      <c r="R888" s="29" t="e">
        <f t="shared" si="318"/>
        <v>#NUM!</v>
      </c>
      <c r="S888" s="31" t="e">
        <f t="shared" si="331"/>
        <v>#NUM!</v>
      </c>
      <c r="T888" s="30" t="e">
        <f t="shared" si="319"/>
        <v>#NUM!</v>
      </c>
      <c r="V888" s="26">
        <v>265</v>
      </c>
      <c r="W888" s="27">
        <v>53387</v>
      </c>
      <c r="X888" s="28" t="e">
        <f t="shared" si="332"/>
        <v>#NUM!</v>
      </c>
      <c r="Y888" s="29" t="e">
        <f t="shared" si="320"/>
        <v>#NUM!</v>
      </c>
      <c r="Z888" s="32" t="e">
        <f t="shared" si="333"/>
        <v>#NUM!</v>
      </c>
      <c r="AA888" s="30" t="e">
        <f t="shared" si="321"/>
        <v>#NUM!</v>
      </c>
    </row>
    <row r="889" spans="1:27" x14ac:dyDescent="0.45">
      <c r="A889" s="47">
        <v>266</v>
      </c>
      <c r="B889" s="34">
        <v>53418</v>
      </c>
      <c r="C889" s="49" t="e">
        <f t="shared" si="322"/>
        <v>#NUM!</v>
      </c>
      <c r="D889" s="36" t="e">
        <f t="shared" si="323"/>
        <v>#NUM!</v>
      </c>
      <c r="E889" s="36" t="e">
        <f t="shared" si="324"/>
        <v>#NUM!</v>
      </c>
      <c r="F889" s="37" t="e">
        <f t="shared" si="325"/>
        <v>#NUM!</v>
      </c>
      <c r="H889" s="33">
        <v>266</v>
      </c>
      <c r="I889" s="34">
        <v>53418</v>
      </c>
      <c r="J889" s="35" t="e">
        <f t="shared" si="326"/>
        <v>#NUM!</v>
      </c>
      <c r="K889" s="36" t="e">
        <f t="shared" si="327"/>
        <v>#NUM!</v>
      </c>
      <c r="L889" s="38" t="e">
        <f t="shared" si="328"/>
        <v>#NUM!</v>
      </c>
      <c r="M889" s="37" t="e">
        <f t="shared" si="329"/>
        <v>#NUM!</v>
      </c>
      <c r="O889" s="33">
        <v>266</v>
      </c>
      <c r="P889" s="34">
        <v>53418</v>
      </c>
      <c r="Q889" s="35" t="e">
        <f t="shared" si="330"/>
        <v>#NUM!</v>
      </c>
      <c r="R889" s="36" t="e">
        <f t="shared" si="318"/>
        <v>#NUM!</v>
      </c>
      <c r="S889" s="38" t="e">
        <f t="shared" si="331"/>
        <v>#NUM!</v>
      </c>
      <c r="T889" s="37" t="e">
        <f t="shared" si="319"/>
        <v>#NUM!</v>
      </c>
      <c r="V889" s="33">
        <v>266</v>
      </c>
      <c r="W889" s="34">
        <v>53418</v>
      </c>
      <c r="X889" s="35" t="e">
        <f t="shared" si="332"/>
        <v>#NUM!</v>
      </c>
      <c r="Y889" s="36" t="e">
        <f t="shared" si="320"/>
        <v>#NUM!</v>
      </c>
      <c r="Z889" s="39" t="e">
        <f t="shared" si="333"/>
        <v>#NUM!</v>
      </c>
      <c r="AA889" s="37" t="e">
        <f t="shared" si="321"/>
        <v>#NUM!</v>
      </c>
    </row>
    <row r="890" spans="1:27" x14ac:dyDescent="0.45">
      <c r="A890" s="47">
        <v>267</v>
      </c>
      <c r="B890" s="34">
        <v>53448</v>
      </c>
      <c r="C890" s="49" t="e">
        <f t="shared" si="322"/>
        <v>#NUM!</v>
      </c>
      <c r="D890" s="36" t="e">
        <f t="shared" si="323"/>
        <v>#NUM!</v>
      </c>
      <c r="E890" s="36" t="e">
        <f t="shared" si="324"/>
        <v>#NUM!</v>
      </c>
      <c r="F890" s="37" t="e">
        <f t="shared" si="325"/>
        <v>#NUM!</v>
      </c>
      <c r="H890" s="33">
        <v>267</v>
      </c>
      <c r="I890" s="34">
        <v>53448</v>
      </c>
      <c r="J890" s="35" t="e">
        <f t="shared" si="326"/>
        <v>#NUM!</v>
      </c>
      <c r="K890" s="36" t="e">
        <f t="shared" si="327"/>
        <v>#NUM!</v>
      </c>
      <c r="L890" s="38" t="e">
        <f t="shared" si="328"/>
        <v>#NUM!</v>
      </c>
      <c r="M890" s="37" t="e">
        <f t="shared" si="329"/>
        <v>#NUM!</v>
      </c>
      <c r="O890" s="33">
        <v>267</v>
      </c>
      <c r="P890" s="34">
        <v>53448</v>
      </c>
      <c r="Q890" s="35" t="e">
        <f t="shared" si="330"/>
        <v>#NUM!</v>
      </c>
      <c r="R890" s="36" t="e">
        <f t="shared" si="318"/>
        <v>#NUM!</v>
      </c>
      <c r="S890" s="38" t="e">
        <f t="shared" si="331"/>
        <v>#NUM!</v>
      </c>
      <c r="T890" s="37" t="e">
        <f t="shared" si="319"/>
        <v>#NUM!</v>
      </c>
      <c r="V890" s="33">
        <v>267</v>
      </c>
      <c r="W890" s="34">
        <v>53448</v>
      </c>
      <c r="X890" s="35" t="e">
        <f t="shared" si="332"/>
        <v>#NUM!</v>
      </c>
      <c r="Y890" s="36" t="e">
        <f t="shared" si="320"/>
        <v>#NUM!</v>
      </c>
      <c r="Z890" s="39" t="e">
        <f t="shared" si="333"/>
        <v>#NUM!</v>
      </c>
      <c r="AA890" s="37" t="e">
        <f t="shared" si="321"/>
        <v>#NUM!</v>
      </c>
    </row>
    <row r="891" spans="1:27" x14ac:dyDescent="0.45">
      <c r="A891" s="47">
        <v>268</v>
      </c>
      <c r="B891" s="34">
        <v>53479</v>
      </c>
      <c r="C891" s="49" t="e">
        <f t="shared" si="322"/>
        <v>#NUM!</v>
      </c>
      <c r="D891" s="36" t="e">
        <f t="shared" si="323"/>
        <v>#NUM!</v>
      </c>
      <c r="E891" s="36" t="e">
        <f t="shared" si="324"/>
        <v>#NUM!</v>
      </c>
      <c r="F891" s="37" t="e">
        <f t="shared" si="325"/>
        <v>#NUM!</v>
      </c>
      <c r="H891" s="33">
        <v>268</v>
      </c>
      <c r="I891" s="34">
        <v>53479</v>
      </c>
      <c r="J891" s="35" t="e">
        <f t="shared" si="326"/>
        <v>#NUM!</v>
      </c>
      <c r="K891" s="36" t="e">
        <f t="shared" si="327"/>
        <v>#NUM!</v>
      </c>
      <c r="L891" s="38" t="e">
        <f t="shared" si="328"/>
        <v>#NUM!</v>
      </c>
      <c r="M891" s="37" t="e">
        <f t="shared" si="329"/>
        <v>#NUM!</v>
      </c>
      <c r="O891" s="33">
        <v>268</v>
      </c>
      <c r="P891" s="34">
        <v>53479</v>
      </c>
      <c r="Q891" s="35" t="e">
        <f t="shared" si="330"/>
        <v>#NUM!</v>
      </c>
      <c r="R891" s="36" t="e">
        <f t="shared" si="318"/>
        <v>#NUM!</v>
      </c>
      <c r="S891" s="38" t="e">
        <f t="shared" si="331"/>
        <v>#NUM!</v>
      </c>
      <c r="T891" s="37" t="e">
        <f t="shared" si="319"/>
        <v>#NUM!</v>
      </c>
      <c r="V891" s="33">
        <v>268</v>
      </c>
      <c r="W891" s="34">
        <v>53479</v>
      </c>
      <c r="X891" s="35" t="e">
        <f t="shared" si="332"/>
        <v>#NUM!</v>
      </c>
      <c r="Y891" s="36" t="e">
        <f t="shared" si="320"/>
        <v>#NUM!</v>
      </c>
      <c r="Z891" s="39" t="e">
        <f t="shared" si="333"/>
        <v>#NUM!</v>
      </c>
      <c r="AA891" s="37" t="e">
        <f t="shared" si="321"/>
        <v>#NUM!</v>
      </c>
    </row>
    <row r="892" spans="1:27" x14ac:dyDescent="0.45">
      <c r="A892" s="47">
        <v>269</v>
      </c>
      <c r="B892" s="34">
        <v>53509</v>
      </c>
      <c r="C892" s="49" t="e">
        <f t="shared" si="322"/>
        <v>#NUM!</v>
      </c>
      <c r="D892" s="36" t="e">
        <f t="shared" si="323"/>
        <v>#NUM!</v>
      </c>
      <c r="E892" s="36" t="e">
        <f t="shared" si="324"/>
        <v>#NUM!</v>
      </c>
      <c r="F892" s="37" t="e">
        <f t="shared" si="325"/>
        <v>#NUM!</v>
      </c>
      <c r="H892" s="33">
        <v>269</v>
      </c>
      <c r="I892" s="34">
        <v>53509</v>
      </c>
      <c r="J892" s="35" t="e">
        <f t="shared" si="326"/>
        <v>#NUM!</v>
      </c>
      <c r="K892" s="36" t="e">
        <f t="shared" si="327"/>
        <v>#NUM!</v>
      </c>
      <c r="L892" s="38" t="e">
        <f t="shared" si="328"/>
        <v>#NUM!</v>
      </c>
      <c r="M892" s="37" t="e">
        <f t="shared" si="329"/>
        <v>#NUM!</v>
      </c>
      <c r="O892" s="33">
        <v>269</v>
      </c>
      <c r="P892" s="34">
        <v>53509</v>
      </c>
      <c r="Q892" s="35" t="e">
        <f t="shared" si="330"/>
        <v>#NUM!</v>
      </c>
      <c r="R892" s="36" t="e">
        <f t="shared" si="318"/>
        <v>#NUM!</v>
      </c>
      <c r="S892" s="38" t="e">
        <f t="shared" si="331"/>
        <v>#NUM!</v>
      </c>
      <c r="T892" s="37" t="e">
        <f t="shared" si="319"/>
        <v>#NUM!</v>
      </c>
      <c r="V892" s="33">
        <v>269</v>
      </c>
      <c r="W892" s="34">
        <v>53509</v>
      </c>
      <c r="X892" s="35" t="e">
        <f t="shared" si="332"/>
        <v>#NUM!</v>
      </c>
      <c r="Y892" s="36" t="e">
        <f t="shared" si="320"/>
        <v>#NUM!</v>
      </c>
      <c r="Z892" s="39" t="e">
        <f t="shared" si="333"/>
        <v>#NUM!</v>
      </c>
      <c r="AA892" s="37" t="e">
        <f t="shared" si="321"/>
        <v>#NUM!</v>
      </c>
    </row>
    <row r="893" spans="1:27" x14ac:dyDescent="0.45">
      <c r="A893" s="47">
        <v>270</v>
      </c>
      <c r="B893" s="34">
        <v>53540</v>
      </c>
      <c r="C893" s="49" t="e">
        <f t="shared" si="322"/>
        <v>#NUM!</v>
      </c>
      <c r="D893" s="36" t="e">
        <f t="shared" si="323"/>
        <v>#NUM!</v>
      </c>
      <c r="E893" s="36" t="e">
        <f t="shared" si="324"/>
        <v>#NUM!</v>
      </c>
      <c r="F893" s="37" t="e">
        <f t="shared" si="325"/>
        <v>#NUM!</v>
      </c>
      <c r="H893" s="33">
        <v>270</v>
      </c>
      <c r="I893" s="34">
        <v>53540</v>
      </c>
      <c r="J893" s="35" t="e">
        <f t="shared" si="326"/>
        <v>#NUM!</v>
      </c>
      <c r="K893" s="36" t="e">
        <f t="shared" si="327"/>
        <v>#NUM!</v>
      </c>
      <c r="L893" s="38" t="e">
        <f t="shared" si="328"/>
        <v>#NUM!</v>
      </c>
      <c r="M893" s="37" t="e">
        <f t="shared" si="329"/>
        <v>#NUM!</v>
      </c>
      <c r="O893" s="33">
        <v>270</v>
      </c>
      <c r="P893" s="34">
        <v>53540</v>
      </c>
      <c r="Q893" s="35" t="e">
        <f t="shared" si="330"/>
        <v>#NUM!</v>
      </c>
      <c r="R893" s="36" t="e">
        <f t="shared" si="318"/>
        <v>#NUM!</v>
      </c>
      <c r="S893" s="38" t="e">
        <f t="shared" si="331"/>
        <v>#NUM!</v>
      </c>
      <c r="T893" s="37" t="e">
        <f t="shared" si="319"/>
        <v>#NUM!</v>
      </c>
      <c r="V893" s="33">
        <v>270</v>
      </c>
      <c r="W893" s="34">
        <v>53540</v>
      </c>
      <c r="X893" s="35" t="e">
        <f t="shared" si="332"/>
        <v>#NUM!</v>
      </c>
      <c r="Y893" s="36" t="e">
        <f t="shared" si="320"/>
        <v>#NUM!</v>
      </c>
      <c r="Z893" s="39" t="e">
        <f t="shared" si="333"/>
        <v>#NUM!</v>
      </c>
      <c r="AA893" s="37" t="e">
        <f t="shared" si="321"/>
        <v>#NUM!</v>
      </c>
    </row>
    <row r="894" spans="1:27" x14ac:dyDescent="0.45">
      <c r="A894" s="47">
        <v>271</v>
      </c>
      <c r="B894" s="34">
        <v>53571</v>
      </c>
      <c r="C894" s="49" t="e">
        <f t="shared" si="322"/>
        <v>#NUM!</v>
      </c>
      <c r="D894" s="36" t="e">
        <f t="shared" si="323"/>
        <v>#NUM!</v>
      </c>
      <c r="E894" s="36" t="e">
        <f t="shared" si="324"/>
        <v>#NUM!</v>
      </c>
      <c r="F894" s="37" t="e">
        <f t="shared" si="325"/>
        <v>#NUM!</v>
      </c>
      <c r="H894" s="33">
        <v>271</v>
      </c>
      <c r="I894" s="34">
        <v>53571</v>
      </c>
      <c r="J894" s="35" t="e">
        <f t="shared" si="326"/>
        <v>#NUM!</v>
      </c>
      <c r="K894" s="36" t="e">
        <f t="shared" si="327"/>
        <v>#NUM!</v>
      </c>
      <c r="L894" s="38" t="e">
        <f t="shared" si="328"/>
        <v>#NUM!</v>
      </c>
      <c r="M894" s="37" t="e">
        <f t="shared" si="329"/>
        <v>#NUM!</v>
      </c>
      <c r="O894" s="33">
        <v>271</v>
      </c>
      <c r="P894" s="34">
        <v>53571</v>
      </c>
      <c r="Q894" s="35" t="e">
        <f t="shared" si="330"/>
        <v>#NUM!</v>
      </c>
      <c r="R894" s="36" t="e">
        <f t="shared" si="318"/>
        <v>#NUM!</v>
      </c>
      <c r="S894" s="38" t="e">
        <f t="shared" si="331"/>
        <v>#NUM!</v>
      </c>
      <c r="T894" s="37" t="e">
        <f t="shared" si="319"/>
        <v>#NUM!</v>
      </c>
      <c r="V894" s="33">
        <v>271</v>
      </c>
      <c r="W894" s="34">
        <v>53571</v>
      </c>
      <c r="X894" s="35" t="e">
        <f t="shared" si="332"/>
        <v>#NUM!</v>
      </c>
      <c r="Y894" s="36" t="e">
        <f t="shared" si="320"/>
        <v>#NUM!</v>
      </c>
      <c r="Z894" s="39" t="e">
        <f t="shared" si="333"/>
        <v>#NUM!</v>
      </c>
      <c r="AA894" s="37" t="e">
        <f t="shared" si="321"/>
        <v>#NUM!</v>
      </c>
    </row>
    <row r="895" spans="1:27" x14ac:dyDescent="0.45">
      <c r="A895" s="47">
        <v>272</v>
      </c>
      <c r="B895" s="34">
        <v>53601</v>
      </c>
      <c r="C895" s="49" t="e">
        <f t="shared" si="322"/>
        <v>#NUM!</v>
      </c>
      <c r="D895" s="36" t="e">
        <f t="shared" si="323"/>
        <v>#NUM!</v>
      </c>
      <c r="E895" s="36" t="e">
        <f t="shared" si="324"/>
        <v>#NUM!</v>
      </c>
      <c r="F895" s="37" t="e">
        <f t="shared" si="325"/>
        <v>#NUM!</v>
      </c>
      <c r="H895" s="33">
        <v>272</v>
      </c>
      <c r="I895" s="34">
        <v>53601</v>
      </c>
      <c r="J895" s="35" t="e">
        <f t="shared" si="326"/>
        <v>#NUM!</v>
      </c>
      <c r="K895" s="36" t="e">
        <f t="shared" si="327"/>
        <v>#NUM!</v>
      </c>
      <c r="L895" s="38" t="e">
        <f t="shared" si="328"/>
        <v>#NUM!</v>
      </c>
      <c r="M895" s="37" t="e">
        <f t="shared" si="329"/>
        <v>#NUM!</v>
      </c>
      <c r="O895" s="33">
        <v>272</v>
      </c>
      <c r="P895" s="34">
        <v>53601</v>
      </c>
      <c r="Q895" s="35" t="e">
        <f t="shared" si="330"/>
        <v>#NUM!</v>
      </c>
      <c r="R895" s="36" t="e">
        <f t="shared" si="318"/>
        <v>#NUM!</v>
      </c>
      <c r="S895" s="38" t="e">
        <f t="shared" si="331"/>
        <v>#NUM!</v>
      </c>
      <c r="T895" s="37" t="e">
        <f t="shared" si="319"/>
        <v>#NUM!</v>
      </c>
      <c r="V895" s="33">
        <v>272</v>
      </c>
      <c r="W895" s="34">
        <v>53601</v>
      </c>
      <c r="X895" s="35" t="e">
        <f t="shared" si="332"/>
        <v>#NUM!</v>
      </c>
      <c r="Y895" s="36" t="e">
        <f t="shared" si="320"/>
        <v>#NUM!</v>
      </c>
      <c r="Z895" s="39" t="e">
        <f t="shared" si="333"/>
        <v>#NUM!</v>
      </c>
      <c r="AA895" s="37" t="e">
        <f t="shared" si="321"/>
        <v>#NUM!</v>
      </c>
    </row>
    <row r="896" spans="1:27" x14ac:dyDescent="0.45">
      <c r="A896" s="47">
        <v>273</v>
      </c>
      <c r="B896" s="34">
        <v>53632</v>
      </c>
      <c r="C896" s="49" t="e">
        <f t="shared" si="322"/>
        <v>#NUM!</v>
      </c>
      <c r="D896" s="36" t="e">
        <f t="shared" si="323"/>
        <v>#NUM!</v>
      </c>
      <c r="E896" s="36" t="e">
        <f t="shared" si="324"/>
        <v>#NUM!</v>
      </c>
      <c r="F896" s="37" t="e">
        <f t="shared" si="325"/>
        <v>#NUM!</v>
      </c>
      <c r="H896" s="33">
        <v>273</v>
      </c>
      <c r="I896" s="34">
        <v>53632</v>
      </c>
      <c r="J896" s="35" t="e">
        <f t="shared" si="326"/>
        <v>#NUM!</v>
      </c>
      <c r="K896" s="36" t="e">
        <f t="shared" si="327"/>
        <v>#NUM!</v>
      </c>
      <c r="L896" s="38" t="e">
        <f t="shared" si="328"/>
        <v>#NUM!</v>
      </c>
      <c r="M896" s="37" t="e">
        <f t="shared" si="329"/>
        <v>#NUM!</v>
      </c>
      <c r="O896" s="33">
        <v>273</v>
      </c>
      <c r="P896" s="34">
        <v>53632</v>
      </c>
      <c r="Q896" s="35" t="e">
        <f t="shared" si="330"/>
        <v>#NUM!</v>
      </c>
      <c r="R896" s="36" t="e">
        <f t="shared" si="318"/>
        <v>#NUM!</v>
      </c>
      <c r="S896" s="38" t="e">
        <f t="shared" si="331"/>
        <v>#NUM!</v>
      </c>
      <c r="T896" s="37" t="e">
        <f t="shared" si="319"/>
        <v>#NUM!</v>
      </c>
      <c r="V896" s="33">
        <v>273</v>
      </c>
      <c r="W896" s="34">
        <v>53632</v>
      </c>
      <c r="X896" s="35" t="e">
        <f t="shared" si="332"/>
        <v>#NUM!</v>
      </c>
      <c r="Y896" s="36" t="e">
        <f t="shared" si="320"/>
        <v>#NUM!</v>
      </c>
      <c r="Z896" s="39" t="e">
        <f t="shared" si="333"/>
        <v>#NUM!</v>
      </c>
      <c r="AA896" s="37" t="e">
        <f t="shared" si="321"/>
        <v>#NUM!</v>
      </c>
    </row>
    <row r="897" spans="1:27" x14ac:dyDescent="0.45">
      <c r="A897" s="47">
        <v>274</v>
      </c>
      <c r="B897" s="34">
        <v>53662</v>
      </c>
      <c r="C897" s="49" t="e">
        <f t="shared" si="322"/>
        <v>#NUM!</v>
      </c>
      <c r="D897" s="36" t="e">
        <f t="shared" si="323"/>
        <v>#NUM!</v>
      </c>
      <c r="E897" s="36" t="e">
        <f t="shared" si="324"/>
        <v>#NUM!</v>
      </c>
      <c r="F897" s="37" t="e">
        <f t="shared" si="325"/>
        <v>#NUM!</v>
      </c>
      <c r="H897" s="33">
        <v>274</v>
      </c>
      <c r="I897" s="34">
        <v>53662</v>
      </c>
      <c r="J897" s="35" t="e">
        <f t="shared" si="326"/>
        <v>#NUM!</v>
      </c>
      <c r="K897" s="36" t="e">
        <f t="shared" si="327"/>
        <v>#NUM!</v>
      </c>
      <c r="L897" s="38" t="e">
        <f t="shared" si="328"/>
        <v>#NUM!</v>
      </c>
      <c r="M897" s="37" t="e">
        <f t="shared" si="329"/>
        <v>#NUM!</v>
      </c>
      <c r="O897" s="33">
        <v>274</v>
      </c>
      <c r="P897" s="34">
        <v>53662</v>
      </c>
      <c r="Q897" s="35" t="e">
        <f t="shared" si="330"/>
        <v>#NUM!</v>
      </c>
      <c r="R897" s="36" t="e">
        <f t="shared" si="318"/>
        <v>#NUM!</v>
      </c>
      <c r="S897" s="38" t="e">
        <f t="shared" si="331"/>
        <v>#NUM!</v>
      </c>
      <c r="T897" s="37" t="e">
        <f t="shared" si="319"/>
        <v>#NUM!</v>
      </c>
      <c r="V897" s="33">
        <v>274</v>
      </c>
      <c r="W897" s="34">
        <v>53662</v>
      </c>
      <c r="X897" s="35" t="e">
        <f t="shared" si="332"/>
        <v>#NUM!</v>
      </c>
      <c r="Y897" s="36" t="e">
        <f t="shared" si="320"/>
        <v>#NUM!</v>
      </c>
      <c r="Z897" s="39" t="e">
        <f t="shared" si="333"/>
        <v>#NUM!</v>
      </c>
      <c r="AA897" s="37" t="e">
        <f t="shared" si="321"/>
        <v>#NUM!</v>
      </c>
    </row>
    <row r="898" spans="1:27" x14ac:dyDescent="0.45">
      <c r="A898" s="47">
        <v>275</v>
      </c>
      <c r="B898" s="34">
        <v>53693</v>
      </c>
      <c r="C898" s="49" t="e">
        <f t="shared" si="322"/>
        <v>#NUM!</v>
      </c>
      <c r="D898" s="36" t="e">
        <f t="shared" si="323"/>
        <v>#NUM!</v>
      </c>
      <c r="E898" s="36" t="e">
        <f t="shared" si="324"/>
        <v>#NUM!</v>
      </c>
      <c r="F898" s="37" t="e">
        <f t="shared" si="325"/>
        <v>#NUM!</v>
      </c>
      <c r="H898" s="33">
        <v>275</v>
      </c>
      <c r="I898" s="34">
        <v>53693</v>
      </c>
      <c r="J898" s="35" t="e">
        <f t="shared" si="326"/>
        <v>#NUM!</v>
      </c>
      <c r="K898" s="36" t="e">
        <f t="shared" si="327"/>
        <v>#NUM!</v>
      </c>
      <c r="L898" s="38" t="e">
        <f t="shared" si="328"/>
        <v>#NUM!</v>
      </c>
      <c r="M898" s="37" t="e">
        <f t="shared" si="329"/>
        <v>#NUM!</v>
      </c>
      <c r="O898" s="33">
        <v>275</v>
      </c>
      <c r="P898" s="34">
        <v>53693</v>
      </c>
      <c r="Q898" s="35" t="e">
        <f t="shared" si="330"/>
        <v>#NUM!</v>
      </c>
      <c r="R898" s="36" t="e">
        <f t="shared" si="318"/>
        <v>#NUM!</v>
      </c>
      <c r="S898" s="38" t="e">
        <f t="shared" si="331"/>
        <v>#NUM!</v>
      </c>
      <c r="T898" s="37" t="e">
        <f t="shared" si="319"/>
        <v>#NUM!</v>
      </c>
      <c r="V898" s="33">
        <v>275</v>
      </c>
      <c r="W898" s="34">
        <v>53693</v>
      </c>
      <c r="X898" s="35" t="e">
        <f t="shared" si="332"/>
        <v>#NUM!</v>
      </c>
      <c r="Y898" s="36" t="e">
        <f t="shared" si="320"/>
        <v>#NUM!</v>
      </c>
      <c r="Z898" s="39" t="e">
        <f t="shared" si="333"/>
        <v>#NUM!</v>
      </c>
      <c r="AA898" s="37" t="e">
        <f t="shared" si="321"/>
        <v>#NUM!</v>
      </c>
    </row>
    <row r="899" spans="1:27" ht="14.65" thickBot="1" x14ac:dyDescent="0.5">
      <c r="A899" s="750">
        <v>276</v>
      </c>
      <c r="B899" s="267">
        <v>53724</v>
      </c>
      <c r="C899" s="50" t="e">
        <f t="shared" si="322"/>
        <v>#NUM!</v>
      </c>
      <c r="D899" s="43" t="e">
        <f t="shared" si="323"/>
        <v>#NUM!</v>
      </c>
      <c r="E899" s="43" t="e">
        <f t="shared" si="324"/>
        <v>#NUM!</v>
      </c>
      <c r="F899" s="44" t="e">
        <f t="shared" si="325"/>
        <v>#NUM!</v>
      </c>
      <c r="H899" s="40">
        <v>276</v>
      </c>
      <c r="I899" s="41">
        <v>53724</v>
      </c>
      <c r="J899" s="42" t="e">
        <f t="shared" si="326"/>
        <v>#NUM!</v>
      </c>
      <c r="K899" s="43" t="e">
        <f t="shared" si="327"/>
        <v>#NUM!</v>
      </c>
      <c r="L899" s="45" t="e">
        <f t="shared" si="328"/>
        <v>#NUM!</v>
      </c>
      <c r="M899" s="44" t="e">
        <f t="shared" si="329"/>
        <v>#NUM!</v>
      </c>
      <c r="O899" s="40">
        <v>276</v>
      </c>
      <c r="P899" s="41">
        <v>53724</v>
      </c>
      <c r="Q899" s="42" t="e">
        <f t="shared" si="330"/>
        <v>#NUM!</v>
      </c>
      <c r="R899" s="43" t="e">
        <f t="shared" si="318"/>
        <v>#NUM!</v>
      </c>
      <c r="S899" s="45" t="e">
        <f t="shared" si="331"/>
        <v>#NUM!</v>
      </c>
      <c r="T899" s="44" t="e">
        <f t="shared" si="319"/>
        <v>#NUM!</v>
      </c>
      <c r="V899" s="40">
        <v>276</v>
      </c>
      <c r="W899" s="41">
        <v>53724</v>
      </c>
      <c r="X899" s="42" t="e">
        <f t="shared" si="332"/>
        <v>#NUM!</v>
      </c>
      <c r="Y899" s="43" t="e">
        <f t="shared" si="320"/>
        <v>#NUM!</v>
      </c>
      <c r="Z899" s="46" t="e">
        <f t="shared" si="333"/>
        <v>#NUM!</v>
      </c>
      <c r="AA899" s="44" t="e">
        <f t="shared" si="321"/>
        <v>#NUM!</v>
      </c>
    </row>
    <row r="900" spans="1:27" x14ac:dyDescent="0.45">
      <c r="A900" s="47">
        <v>277</v>
      </c>
      <c r="B900" s="34">
        <v>53752</v>
      </c>
      <c r="C900" s="53" t="e">
        <f t="shared" si="322"/>
        <v>#NUM!</v>
      </c>
      <c r="D900" s="29" t="e">
        <f t="shared" si="323"/>
        <v>#NUM!</v>
      </c>
      <c r="E900" s="29" t="e">
        <f t="shared" si="324"/>
        <v>#NUM!</v>
      </c>
      <c r="F900" s="30" t="e">
        <f t="shared" si="325"/>
        <v>#NUM!</v>
      </c>
      <c r="H900" s="26">
        <v>277</v>
      </c>
      <c r="I900" s="27">
        <v>53752</v>
      </c>
      <c r="J900" s="28" t="e">
        <f t="shared" si="326"/>
        <v>#NUM!</v>
      </c>
      <c r="K900" s="29" t="e">
        <f t="shared" si="327"/>
        <v>#NUM!</v>
      </c>
      <c r="L900" s="31" t="e">
        <f t="shared" si="328"/>
        <v>#NUM!</v>
      </c>
      <c r="M900" s="30" t="e">
        <f t="shared" si="329"/>
        <v>#NUM!</v>
      </c>
      <c r="O900" s="26">
        <v>277</v>
      </c>
      <c r="P900" s="27">
        <v>53752</v>
      </c>
      <c r="Q900" s="28" t="e">
        <f t="shared" si="330"/>
        <v>#NUM!</v>
      </c>
      <c r="R900" s="29" t="e">
        <f t="shared" si="318"/>
        <v>#NUM!</v>
      </c>
      <c r="S900" s="31" t="e">
        <f t="shared" si="331"/>
        <v>#NUM!</v>
      </c>
      <c r="T900" s="30" t="e">
        <f t="shared" si="319"/>
        <v>#NUM!</v>
      </c>
      <c r="V900" s="26">
        <v>277</v>
      </c>
      <c r="W900" s="27">
        <v>53752</v>
      </c>
      <c r="X900" s="28" t="e">
        <f t="shared" si="332"/>
        <v>#NUM!</v>
      </c>
      <c r="Y900" s="29" t="e">
        <f t="shared" si="320"/>
        <v>#NUM!</v>
      </c>
      <c r="Z900" s="32" t="e">
        <f t="shared" si="333"/>
        <v>#NUM!</v>
      </c>
      <c r="AA900" s="30" t="e">
        <f t="shared" si="321"/>
        <v>#NUM!</v>
      </c>
    </row>
    <row r="901" spans="1:27" x14ac:dyDescent="0.45">
      <c r="A901" s="47">
        <v>278</v>
      </c>
      <c r="B901" s="34">
        <v>53783</v>
      </c>
      <c r="C901" s="49" t="e">
        <f t="shared" si="322"/>
        <v>#NUM!</v>
      </c>
      <c r="D901" s="36" t="e">
        <f t="shared" si="323"/>
        <v>#NUM!</v>
      </c>
      <c r="E901" s="36" t="e">
        <f t="shared" si="324"/>
        <v>#NUM!</v>
      </c>
      <c r="F901" s="37" t="e">
        <f t="shared" si="325"/>
        <v>#NUM!</v>
      </c>
      <c r="H901" s="33">
        <v>278</v>
      </c>
      <c r="I901" s="34">
        <v>53783</v>
      </c>
      <c r="J901" s="35" t="e">
        <f t="shared" si="326"/>
        <v>#NUM!</v>
      </c>
      <c r="K901" s="36" t="e">
        <f t="shared" si="327"/>
        <v>#NUM!</v>
      </c>
      <c r="L901" s="38" t="e">
        <f t="shared" si="328"/>
        <v>#NUM!</v>
      </c>
      <c r="M901" s="37" t="e">
        <f t="shared" si="329"/>
        <v>#NUM!</v>
      </c>
      <c r="O901" s="33">
        <v>278</v>
      </c>
      <c r="P901" s="34">
        <v>53783</v>
      </c>
      <c r="Q901" s="35" t="e">
        <f t="shared" si="330"/>
        <v>#NUM!</v>
      </c>
      <c r="R901" s="36" t="e">
        <f t="shared" si="318"/>
        <v>#NUM!</v>
      </c>
      <c r="S901" s="38" t="e">
        <f t="shared" si="331"/>
        <v>#NUM!</v>
      </c>
      <c r="T901" s="37" t="e">
        <f t="shared" si="319"/>
        <v>#NUM!</v>
      </c>
      <c r="V901" s="33">
        <v>278</v>
      </c>
      <c r="W901" s="34">
        <v>53783</v>
      </c>
      <c r="X901" s="35" t="e">
        <f t="shared" si="332"/>
        <v>#NUM!</v>
      </c>
      <c r="Y901" s="36" t="e">
        <f t="shared" si="320"/>
        <v>#NUM!</v>
      </c>
      <c r="Z901" s="39" t="e">
        <f t="shared" si="333"/>
        <v>#NUM!</v>
      </c>
      <c r="AA901" s="37" t="e">
        <f t="shared" si="321"/>
        <v>#NUM!</v>
      </c>
    </row>
    <row r="902" spans="1:27" x14ac:dyDescent="0.45">
      <c r="A902" s="47">
        <v>279</v>
      </c>
      <c r="B902" s="34">
        <v>53813</v>
      </c>
      <c r="C902" s="49" t="e">
        <f t="shared" si="322"/>
        <v>#NUM!</v>
      </c>
      <c r="D902" s="36" t="e">
        <f t="shared" si="323"/>
        <v>#NUM!</v>
      </c>
      <c r="E902" s="36" t="e">
        <f t="shared" si="324"/>
        <v>#NUM!</v>
      </c>
      <c r="F902" s="37" t="e">
        <f t="shared" si="325"/>
        <v>#NUM!</v>
      </c>
      <c r="H902" s="33">
        <v>279</v>
      </c>
      <c r="I902" s="34">
        <v>53813</v>
      </c>
      <c r="J902" s="35" t="e">
        <f t="shared" si="326"/>
        <v>#NUM!</v>
      </c>
      <c r="K902" s="36" t="e">
        <f t="shared" si="327"/>
        <v>#NUM!</v>
      </c>
      <c r="L902" s="38" t="e">
        <f t="shared" si="328"/>
        <v>#NUM!</v>
      </c>
      <c r="M902" s="37" t="e">
        <f t="shared" si="329"/>
        <v>#NUM!</v>
      </c>
      <c r="O902" s="33">
        <v>279</v>
      </c>
      <c r="P902" s="34">
        <v>53813</v>
      </c>
      <c r="Q902" s="35" t="e">
        <f t="shared" si="330"/>
        <v>#NUM!</v>
      </c>
      <c r="R902" s="36" t="e">
        <f t="shared" si="318"/>
        <v>#NUM!</v>
      </c>
      <c r="S902" s="38" t="e">
        <f t="shared" si="331"/>
        <v>#NUM!</v>
      </c>
      <c r="T902" s="37" t="e">
        <f t="shared" si="319"/>
        <v>#NUM!</v>
      </c>
      <c r="V902" s="33">
        <v>279</v>
      </c>
      <c r="W902" s="34">
        <v>53813</v>
      </c>
      <c r="X902" s="35" t="e">
        <f t="shared" si="332"/>
        <v>#NUM!</v>
      </c>
      <c r="Y902" s="36" t="e">
        <f t="shared" si="320"/>
        <v>#NUM!</v>
      </c>
      <c r="Z902" s="39" t="e">
        <f t="shared" si="333"/>
        <v>#NUM!</v>
      </c>
      <c r="AA902" s="37" t="e">
        <f t="shared" si="321"/>
        <v>#NUM!</v>
      </c>
    </row>
    <row r="903" spans="1:27" x14ac:dyDescent="0.45">
      <c r="A903" s="47">
        <v>280</v>
      </c>
      <c r="B903" s="34">
        <v>53844</v>
      </c>
      <c r="C903" s="49" t="e">
        <f t="shared" si="322"/>
        <v>#NUM!</v>
      </c>
      <c r="D903" s="36" t="e">
        <f t="shared" si="323"/>
        <v>#NUM!</v>
      </c>
      <c r="E903" s="36" t="e">
        <f t="shared" si="324"/>
        <v>#NUM!</v>
      </c>
      <c r="F903" s="37" t="e">
        <f t="shared" si="325"/>
        <v>#NUM!</v>
      </c>
      <c r="H903" s="33">
        <v>280</v>
      </c>
      <c r="I903" s="34">
        <v>53844</v>
      </c>
      <c r="J903" s="35" t="e">
        <f t="shared" si="326"/>
        <v>#NUM!</v>
      </c>
      <c r="K903" s="36" t="e">
        <f t="shared" si="327"/>
        <v>#NUM!</v>
      </c>
      <c r="L903" s="38" t="e">
        <f t="shared" si="328"/>
        <v>#NUM!</v>
      </c>
      <c r="M903" s="37" t="e">
        <f t="shared" si="329"/>
        <v>#NUM!</v>
      </c>
      <c r="O903" s="33">
        <v>280</v>
      </c>
      <c r="P903" s="34">
        <v>53844</v>
      </c>
      <c r="Q903" s="35" t="e">
        <f t="shared" si="330"/>
        <v>#NUM!</v>
      </c>
      <c r="R903" s="36" t="e">
        <f t="shared" si="318"/>
        <v>#NUM!</v>
      </c>
      <c r="S903" s="38" t="e">
        <f t="shared" si="331"/>
        <v>#NUM!</v>
      </c>
      <c r="T903" s="37" t="e">
        <f t="shared" si="319"/>
        <v>#NUM!</v>
      </c>
      <c r="V903" s="33">
        <v>280</v>
      </c>
      <c r="W903" s="34">
        <v>53844</v>
      </c>
      <c r="X903" s="35" t="e">
        <f t="shared" si="332"/>
        <v>#NUM!</v>
      </c>
      <c r="Y903" s="36" t="e">
        <f t="shared" si="320"/>
        <v>#NUM!</v>
      </c>
      <c r="Z903" s="39" t="e">
        <f t="shared" si="333"/>
        <v>#NUM!</v>
      </c>
      <c r="AA903" s="37" t="e">
        <f t="shared" si="321"/>
        <v>#NUM!</v>
      </c>
    </row>
    <row r="904" spans="1:27" x14ac:dyDescent="0.45">
      <c r="A904" s="47">
        <v>281</v>
      </c>
      <c r="B904" s="34">
        <v>53874</v>
      </c>
      <c r="C904" s="49" t="e">
        <f t="shared" si="322"/>
        <v>#NUM!</v>
      </c>
      <c r="D904" s="36" t="e">
        <f t="shared" si="323"/>
        <v>#NUM!</v>
      </c>
      <c r="E904" s="36" t="e">
        <f t="shared" si="324"/>
        <v>#NUM!</v>
      </c>
      <c r="F904" s="37" t="e">
        <f t="shared" si="325"/>
        <v>#NUM!</v>
      </c>
      <c r="H904" s="33">
        <v>281</v>
      </c>
      <c r="I904" s="34">
        <v>53874</v>
      </c>
      <c r="J904" s="35" t="e">
        <f t="shared" si="326"/>
        <v>#NUM!</v>
      </c>
      <c r="K904" s="36" t="e">
        <f t="shared" si="327"/>
        <v>#NUM!</v>
      </c>
      <c r="L904" s="38" t="e">
        <f t="shared" si="328"/>
        <v>#NUM!</v>
      </c>
      <c r="M904" s="37" t="e">
        <f t="shared" si="329"/>
        <v>#NUM!</v>
      </c>
      <c r="O904" s="33">
        <v>281</v>
      </c>
      <c r="P904" s="34">
        <v>53874</v>
      </c>
      <c r="Q904" s="35" t="e">
        <f t="shared" si="330"/>
        <v>#NUM!</v>
      </c>
      <c r="R904" s="36" t="e">
        <f t="shared" si="318"/>
        <v>#NUM!</v>
      </c>
      <c r="S904" s="38" t="e">
        <f t="shared" si="331"/>
        <v>#NUM!</v>
      </c>
      <c r="T904" s="37" t="e">
        <f t="shared" si="319"/>
        <v>#NUM!</v>
      </c>
      <c r="V904" s="33">
        <v>281</v>
      </c>
      <c r="W904" s="34">
        <v>53874</v>
      </c>
      <c r="X904" s="35" t="e">
        <f t="shared" si="332"/>
        <v>#NUM!</v>
      </c>
      <c r="Y904" s="36" t="e">
        <f t="shared" si="320"/>
        <v>#NUM!</v>
      </c>
      <c r="Z904" s="39" t="e">
        <f t="shared" si="333"/>
        <v>#NUM!</v>
      </c>
      <c r="AA904" s="37" t="e">
        <f t="shared" si="321"/>
        <v>#NUM!</v>
      </c>
    </row>
    <row r="905" spans="1:27" x14ac:dyDescent="0.45">
      <c r="A905" s="47">
        <v>282</v>
      </c>
      <c r="B905" s="34">
        <v>53905</v>
      </c>
      <c r="C905" s="49" t="e">
        <f t="shared" si="322"/>
        <v>#NUM!</v>
      </c>
      <c r="D905" s="36" t="e">
        <f t="shared" si="323"/>
        <v>#NUM!</v>
      </c>
      <c r="E905" s="36" t="e">
        <f t="shared" si="324"/>
        <v>#NUM!</v>
      </c>
      <c r="F905" s="37" t="e">
        <f t="shared" si="325"/>
        <v>#NUM!</v>
      </c>
      <c r="H905" s="33">
        <v>282</v>
      </c>
      <c r="I905" s="34">
        <v>53905</v>
      </c>
      <c r="J905" s="35" t="e">
        <f t="shared" si="326"/>
        <v>#NUM!</v>
      </c>
      <c r="K905" s="36" t="e">
        <f t="shared" si="327"/>
        <v>#NUM!</v>
      </c>
      <c r="L905" s="38" t="e">
        <f t="shared" si="328"/>
        <v>#NUM!</v>
      </c>
      <c r="M905" s="37" t="e">
        <f t="shared" si="329"/>
        <v>#NUM!</v>
      </c>
      <c r="O905" s="33">
        <v>282</v>
      </c>
      <c r="P905" s="34">
        <v>53905</v>
      </c>
      <c r="Q905" s="35" t="e">
        <f t="shared" si="330"/>
        <v>#NUM!</v>
      </c>
      <c r="R905" s="36" t="e">
        <f t="shared" si="318"/>
        <v>#NUM!</v>
      </c>
      <c r="S905" s="38" t="e">
        <f t="shared" si="331"/>
        <v>#NUM!</v>
      </c>
      <c r="T905" s="37" t="e">
        <f t="shared" si="319"/>
        <v>#NUM!</v>
      </c>
      <c r="V905" s="33">
        <v>282</v>
      </c>
      <c r="W905" s="34">
        <v>53905</v>
      </c>
      <c r="X905" s="35" t="e">
        <f t="shared" si="332"/>
        <v>#NUM!</v>
      </c>
      <c r="Y905" s="36" t="e">
        <f t="shared" si="320"/>
        <v>#NUM!</v>
      </c>
      <c r="Z905" s="39" t="e">
        <f t="shared" si="333"/>
        <v>#NUM!</v>
      </c>
      <c r="AA905" s="37" t="e">
        <f t="shared" si="321"/>
        <v>#NUM!</v>
      </c>
    </row>
    <row r="906" spans="1:27" x14ac:dyDescent="0.45">
      <c r="A906" s="47">
        <v>283</v>
      </c>
      <c r="B906" s="34">
        <v>53936</v>
      </c>
      <c r="C906" s="49" t="e">
        <f t="shared" si="322"/>
        <v>#NUM!</v>
      </c>
      <c r="D906" s="36" t="e">
        <f t="shared" si="323"/>
        <v>#NUM!</v>
      </c>
      <c r="E906" s="36" t="e">
        <f t="shared" si="324"/>
        <v>#NUM!</v>
      </c>
      <c r="F906" s="37" t="e">
        <f t="shared" si="325"/>
        <v>#NUM!</v>
      </c>
      <c r="H906" s="33">
        <v>283</v>
      </c>
      <c r="I906" s="34">
        <v>53936</v>
      </c>
      <c r="J906" s="35" t="e">
        <f t="shared" si="326"/>
        <v>#NUM!</v>
      </c>
      <c r="K906" s="36" t="e">
        <f t="shared" si="327"/>
        <v>#NUM!</v>
      </c>
      <c r="L906" s="38" t="e">
        <f t="shared" si="328"/>
        <v>#NUM!</v>
      </c>
      <c r="M906" s="37" t="e">
        <f t="shared" si="329"/>
        <v>#NUM!</v>
      </c>
      <c r="O906" s="33">
        <v>283</v>
      </c>
      <c r="P906" s="34">
        <v>53936</v>
      </c>
      <c r="Q906" s="35" t="e">
        <f t="shared" si="330"/>
        <v>#NUM!</v>
      </c>
      <c r="R906" s="36" t="e">
        <f t="shared" si="318"/>
        <v>#NUM!</v>
      </c>
      <c r="S906" s="38" t="e">
        <f t="shared" si="331"/>
        <v>#NUM!</v>
      </c>
      <c r="T906" s="37" t="e">
        <f t="shared" si="319"/>
        <v>#NUM!</v>
      </c>
      <c r="V906" s="33">
        <v>283</v>
      </c>
      <c r="W906" s="34">
        <v>53936</v>
      </c>
      <c r="X906" s="35" t="e">
        <f t="shared" si="332"/>
        <v>#NUM!</v>
      </c>
      <c r="Y906" s="36" t="e">
        <f t="shared" si="320"/>
        <v>#NUM!</v>
      </c>
      <c r="Z906" s="39" t="e">
        <f t="shared" si="333"/>
        <v>#NUM!</v>
      </c>
      <c r="AA906" s="37" t="e">
        <f t="shared" si="321"/>
        <v>#NUM!</v>
      </c>
    </row>
    <row r="907" spans="1:27" x14ac:dyDescent="0.45">
      <c r="A907" s="47">
        <v>284</v>
      </c>
      <c r="B907" s="34">
        <v>53966</v>
      </c>
      <c r="C907" s="49" t="e">
        <f t="shared" si="322"/>
        <v>#NUM!</v>
      </c>
      <c r="D907" s="36" t="e">
        <f t="shared" si="323"/>
        <v>#NUM!</v>
      </c>
      <c r="E907" s="36" t="e">
        <f t="shared" si="324"/>
        <v>#NUM!</v>
      </c>
      <c r="F907" s="37" t="e">
        <f t="shared" si="325"/>
        <v>#NUM!</v>
      </c>
      <c r="H907" s="33">
        <v>284</v>
      </c>
      <c r="I907" s="34">
        <v>53966</v>
      </c>
      <c r="J907" s="35" t="e">
        <f t="shared" si="326"/>
        <v>#NUM!</v>
      </c>
      <c r="K907" s="36" t="e">
        <f t="shared" si="327"/>
        <v>#NUM!</v>
      </c>
      <c r="L907" s="38" t="e">
        <f t="shared" si="328"/>
        <v>#NUM!</v>
      </c>
      <c r="M907" s="37" t="e">
        <f t="shared" si="329"/>
        <v>#NUM!</v>
      </c>
      <c r="O907" s="33">
        <v>284</v>
      </c>
      <c r="P907" s="34">
        <v>53966</v>
      </c>
      <c r="Q907" s="35" t="e">
        <f t="shared" si="330"/>
        <v>#NUM!</v>
      </c>
      <c r="R907" s="36" t="e">
        <f t="shared" si="318"/>
        <v>#NUM!</v>
      </c>
      <c r="S907" s="38" t="e">
        <f t="shared" si="331"/>
        <v>#NUM!</v>
      </c>
      <c r="T907" s="37" t="e">
        <f t="shared" si="319"/>
        <v>#NUM!</v>
      </c>
      <c r="V907" s="33">
        <v>284</v>
      </c>
      <c r="W907" s="34">
        <v>53966</v>
      </c>
      <c r="X907" s="35" t="e">
        <f t="shared" si="332"/>
        <v>#NUM!</v>
      </c>
      <c r="Y907" s="36" t="e">
        <f t="shared" si="320"/>
        <v>#NUM!</v>
      </c>
      <c r="Z907" s="39" t="e">
        <f t="shared" si="333"/>
        <v>#NUM!</v>
      </c>
      <c r="AA907" s="37" t="e">
        <f t="shared" si="321"/>
        <v>#NUM!</v>
      </c>
    </row>
    <row r="908" spans="1:27" x14ac:dyDescent="0.45">
      <c r="A908" s="47">
        <v>285</v>
      </c>
      <c r="B908" s="34">
        <v>53997</v>
      </c>
      <c r="C908" s="49" t="e">
        <f t="shared" si="322"/>
        <v>#NUM!</v>
      </c>
      <c r="D908" s="36" t="e">
        <f t="shared" si="323"/>
        <v>#NUM!</v>
      </c>
      <c r="E908" s="36" t="e">
        <f t="shared" si="324"/>
        <v>#NUM!</v>
      </c>
      <c r="F908" s="37" t="e">
        <f t="shared" si="325"/>
        <v>#NUM!</v>
      </c>
      <c r="H908" s="33">
        <v>285</v>
      </c>
      <c r="I908" s="34">
        <v>53997</v>
      </c>
      <c r="J908" s="35" t="e">
        <f t="shared" si="326"/>
        <v>#NUM!</v>
      </c>
      <c r="K908" s="36" t="e">
        <f t="shared" si="327"/>
        <v>#NUM!</v>
      </c>
      <c r="L908" s="38" t="e">
        <f t="shared" si="328"/>
        <v>#NUM!</v>
      </c>
      <c r="M908" s="37" t="e">
        <f t="shared" si="329"/>
        <v>#NUM!</v>
      </c>
      <c r="O908" s="33">
        <v>285</v>
      </c>
      <c r="P908" s="34">
        <v>53997</v>
      </c>
      <c r="Q908" s="35" t="e">
        <f t="shared" si="330"/>
        <v>#NUM!</v>
      </c>
      <c r="R908" s="36" t="e">
        <f t="shared" si="318"/>
        <v>#NUM!</v>
      </c>
      <c r="S908" s="38" t="e">
        <f t="shared" si="331"/>
        <v>#NUM!</v>
      </c>
      <c r="T908" s="37" t="e">
        <f t="shared" si="319"/>
        <v>#NUM!</v>
      </c>
      <c r="V908" s="33">
        <v>285</v>
      </c>
      <c r="W908" s="34">
        <v>53997</v>
      </c>
      <c r="X908" s="35" t="e">
        <f t="shared" si="332"/>
        <v>#NUM!</v>
      </c>
      <c r="Y908" s="36" t="e">
        <f t="shared" si="320"/>
        <v>#NUM!</v>
      </c>
      <c r="Z908" s="39" t="e">
        <f t="shared" si="333"/>
        <v>#NUM!</v>
      </c>
      <c r="AA908" s="37" t="e">
        <f t="shared" si="321"/>
        <v>#NUM!</v>
      </c>
    </row>
    <row r="909" spans="1:27" x14ac:dyDescent="0.45">
      <c r="A909" s="47">
        <v>286</v>
      </c>
      <c r="B909" s="34">
        <v>54027</v>
      </c>
      <c r="C909" s="49" t="e">
        <f t="shared" si="322"/>
        <v>#NUM!</v>
      </c>
      <c r="D909" s="36" t="e">
        <f t="shared" si="323"/>
        <v>#NUM!</v>
      </c>
      <c r="E909" s="36" t="e">
        <f t="shared" si="324"/>
        <v>#NUM!</v>
      </c>
      <c r="F909" s="37" t="e">
        <f t="shared" si="325"/>
        <v>#NUM!</v>
      </c>
      <c r="H909" s="33">
        <v>286</v>
      </c>
      <c r="I909" s="34">
        <v>54027</v>
      </c>
      <c r="J909" s="35" t="e">
        <f t="shared" si="326"/>
        <v>#NUM!</v>
      </c>
      <c r="K909" s="36" t="e">
        <f t="shared" si="327"/>
        <v>#NUM!</v>
      </c>
      <c r="L909" s="38" t="e">
        <f t="shared" si="328"/>
        <v>#NUM!</v>
      </c>
      <c r="M909" s="37" t="e">
        <f t="shared" si="329"/>
        <v>#NUM!</v>
      </c>
      <c r="O909" s="33">
        <v>286</v>
      </c>
      <c r="P909" s="34">
        <v>54027</v>
      </c>
      <c r="Q909" s="35" t="e">
        <f t="shared" si="330"/>
        <v>#NUM!</v>
      </c>
      <c r="R909" s="36" t="e">
        <f t="shared" si="318"/>
        <v>#NUM!</v>
      </c>
      <c r="S909" s="38" t="e">
        <f t="shared" si="331"/>
        <v>#NUM!</v>
      </c>
      <c r="T909" s="37" t="e">
        <f t="shared" si="319"/>
        <v>#NUM!</v>
      </c>
      <c r="V909" s="33">
        <v>286</v>
      </c>
      <c r="W909" s="34">
        <v>54027</v>
      </c>
      <c r="X909" s="35" t="e">
        <f t="shared" si="332"/>
        <v>#NUM!</v>
      </c>
      <c r="Y909" s="36" t="e">
        <f t="shared" si="320"/>
        <v>#NUM!</v>
      </c>
      <c r="Z909" s="39" t="e">
        <f t="shared" si="333"/>
        <v>#NUM!</v>
      </c>
      <c r="AA909" s="37" t="e">
        <f t="shared" si="321"/>
        <v>#NUM!</v>
      </c>
    </row>
    <row r="910" spans="1:27" x14ac:dyDescent="0.45">
      <c r="A910" s="47">
        <v>287</v>
      </c>
      <c r="B910" s="34">
        <v>54058</v>
      </c>
      <c r="C910" s="49" t="e">
        <f t="shared" si="322"/>
        <v>#NUM!</v>
      </c>
      <c r="D910" s="36" t="e">
        <f t="shared" si="323"/>
        <v>#NUM!</v>
      </c>
      <c r="E910" s="36" t="e">
        <f t="shared" si="324"/>
        <v>#NUM!</v>
      </c>
      <c r="F910" s="37" t="e">
        <f t="shared" si="325"/>
        <v>#NUM!</v>
      </c>
      <c r="H910" s="33">
        <v>287</v>
      </c>
      <c r="I910" s="34">
        <v>54058</v>
      </c>
      <c r="J910" s="35" t="e">
        <f t="shared" si="326"/>
        <v>#NUM!</v>
      </c>
      <c r="K910" s="36" t="e">
        <f t="shared" si="327"/>
        <v>#NUM!</v>
      </c>
      <c r="L910" s="38" t="e">
        <f t="shared" si="328"/>
        <v>#NUM!</v>
      </c>
      <c r="M910" s="37" t="e">
        <f t="shared" si="329"/>
        <v>#NUM!</v>
      </c>
      <c r="O910" s="33">
        <v>287</v>
      </c>
      <c r="P910" s="34">
        <v>54058</v>
      </c>
      <c r="Q910" s="35" t="e">
        <f t="shared" si="330"/>
        <v>#NUM!</v>
      </c>
      <c r="R910" s="36" t="e">
        <f t="shared" si="318"/>
        <v>#NUM!</v>
      </c>
      <c r="S910" s="38" t="e">
        <f t="shared" si="331"/>
        <v>#NUM!</v>
      </c>
      <c r="T910" s="37" t="e">
        <f t="shared" si="319"/>
        <v>#NUM!</v>
      </c>
      <c r="V910" s="33">
        <v>287</v>
      </c>
      <c r="W910" s="34">
        <v>54058</v>
      </c>
      <c r="X910" s="35" t="e">
        <f t="shared" si="332"/>
        <v>#NUM!</v>
      </c>
      <c r="Y910" s="36" t="e">
        <f t="shared" si="320"/>
        <v>#NUM!</v>
      </c>
      <c r="Z910" s="39" t="e">
        <f t="shared" si="333"/>
        <v>#NUM!</v>
      </c>
      <c r="AA910" s="37" t="e">
        <f t="shared" si="321"/>
        <v>#NUM!</v>
      </c>
    </row>
    <row r="911" spans="1:27" ht="14.65" thickBot="1" x14ac:dyDescent="0.5">
      <c r="A911" s="750">
        <v>288</v>
      </c>
      <c r="B911" s="267">
        <v>54089</v>
      </c>
      <c r="C911" s="50" t="e">
        <f t="shared" si="322"/>
        <v>#NUM!</v>
      </c>
      <c r="D911" s="43" t="e">
        <f t="shared" si="323"/>
        <v>#NUM!</v>
      </c>
      <c r="E911" s="43" t="e">
        <f t="shared" si="324"/>
        <v>#NUM!</v>
      </c>
      <c r="F911" s="44" t="e">
        <f t="shared" si="325"/>
        <v>#NUM!</v>
      </c>
      <c r="H911" s="40">
        <v>288</v>
      </c>
      <c r="I911" s="41">
        <v>54089</v>
      </c>
      <c r="J911" s="42" t="e">
        <f t="shared" si="326"/>
        <v>#NUM!</v>
      </c>
      <c r="K911" s="43" t="e">
        <f t="shared" si="327"/>
        <v>#NUM!</v>
      </c>
      <c r="L911" s="45" t="e">
        <f t="shared" si="328"/>
        <v>#NUM!</v>
      </c>
      <c r="M911" s="44" t="e">
        <f t="shared" si="329"/>
        <v>#NUM!</v>
      </c>
      <c r="O911" s="40">
        <v>288</v>
      </c>
      <c r="P911" s="41">
        <v>54089</v>
      </c>
      <c r="Q911" s="42" t="e">
        <f t="shared" si="330"/>
        <v>#NUM!</v>
      </c>
      <c r="R911" s="43" t="e">
        <f t="shared" si="318"/>
        <v>#NUM!</v>
      </c>
      <c r="S911" s="45" t="e">
        <f t="shared" si="331"/>
        <v>#NUM!</v>
      </c>
      <c r="T911" s="44" t="e">
        <f t="shared" si="319"/>
        <v>#NUM!</v>
      </c>
      <c r="V911" s="40">
        <v>288</v>
      </c>
      <c r="W911" s="41">
        <v>54089</v>
      </c>
      <c r="X911" s="42" t="e">
        <f t="shared" si="332"/>
        <v>#NUM!</v>
      </c>
      <c r="Y911" s="43" t="e">
        <f t="shared" si="320"/>
        <v>#NUM!</v>
      </c>
      <c r="Z911" s="46" t="e">
        <f t="shared" si="333"/>
        <v>#NUM!</v>
      </c>
      <c r="AA911" s="44" t="e">
        <f t="shared" si="321"/>
        <v>#NUM!</v>
      </c>
    </row>
    <row r="912" spans="1:27" x14ac:dyDescent="0.45">
      <c r="A912" s="47">
        <v>289</v>
      </c>
      <c r="B912" s="34">
        <v>54118</v>
      </c>
      <c r="C912" s="53" t="e">
        <f t="shared" si="322"/>
        <v>#NUM!</v>
      </c>
      <c r="D912" s="29" t="e">
        <f t="shared" si="323"/>
        <v>#NUM!</v>
      </c>
      <c r="E912" s="29" t="e">
        <f t="shared" si="324"/>
        <v>#NUM!</v>
      </c>
      <c r="F912" s="30" t="e">
        <f t="shared" si="325"/>
        <v>#NUM!</v>
      </c>
      <c r="H912" s="26">
        <v>289</v>
      </c>
      <c r="I912" s="27">
        <v>54118</v>
      </c>
      <c r="J912" s="28" t="e">
        <f t="shared" si="326"/>
        <v>#NUM!</v>
      </c>
      <c r="K912" s="29" t="e">
        <f t="shared" si="327"/>
        <v>#NUM!</v>
      </c>
      <c r="L912" s="31" t="e">
        <f t="shared" si="328"/>
        <v>#NUM!</v>
      </c>
      <c r="M912" s="30" t="e">
        <f t="shared" si="329"/>
        <v>#NUM!</v>
      </c>
      <c r="O912" s="26">
        <v>289</v>
      </c>
      <c r="P912" s="27">
        <v>54118</v>
      </c>
      <c r="Q912" s="28" t="e">
        <f t="shared" si="330"/>
        <v>#NUM!</v>
      </c>
      <c r="R912" s="29" t="e">
        <f t="shared" si="318"/>
        <v>#NUM!</v>
      </c>
      <c r="S912" s="31" t="e">
        <f t="shared" si="331"/>
        <v>#NUM!</v>
      </c>
      <c r="T912" s="30" t="e">
        <f t="shared" si="319"/>
        <v>#NUM!</v>
      </c>
      <c r="V912" s="26">
        <v>289</v>
      </c>
      <c r="W912" s="27">
        <v>54118</v>
      </c>
      <c r="X912" s="28" t="e">
        <f t="shared" si="332"/>
        <v>#NUM!</v>
      </c>
      <c r="Y912" s="29" t="e">
        <f t="shared" si="320"/>
        <v>#NUM!</v>
      </c>
      <c r="Z912" s="32" t="e">
        <f t="shared" si="333"/>
        <v>#NUM!</v>
      </c>
      <c r="AA912" s="30" t="e">
        <f t="shared" si="321"/>
        <v>#NUM!</v>
      </c>
    </row>
    <row r="913" spans="1:27" x14ac:dyDescent="0.45">
      <c r="A913" s="47">
        <v>290</v>
      </c>
      <c r="B913" s="34">
        <v>54149</v>
      </c>
      <c r="C913" s="49" t="e">
        <f t="shared" si="322"/>
        <v>#NUM!</v>
      </c>
      <c r="D913" s="36" t="e">
        <f t="shared" si="323"/>
        <v>#NUM!</v>
      </c>
      <c r="E913" s="36" t="e">
        <f t="shared" si="324"/>
        <v>#NUM!</v>
      </c>
      <c r="F913" s="37" t="e">
        <f t="shared" si="325"/>
        <v>#NUM!</v>
      </c>
      <c r="H913" s="33">
        <v>290</v>
      </c>
      <c r="I913" s="34">
        <v>54149</v>
      </c>
      <c r="J913" s="35" t="e">
        <f t="shared" si="326"/>
        <v>#NUM!</v>
      </c>
      <c r="K913" s="36" t="e">
        <f t="shared" si="327"/>
        <v>#NUM!</v>
      </c>
      <c r="L913" s="38" t="e">
        <f t="shared" si="328"/>
        <v>#NUM!</v>
      </c>
      <c r="M913" s="37" t="e">
        <f t="shared" si="329"/>
        <v>#NUM!</v>
      </c>
      <c r="O913" s="33">
        <v>290</v>
      </c>
      <c r="P913" s="34">
        <v>54149</v>
      </c>
      <c r="Q913" s="35" t="e">
        <f t="shared" si="330"/>
        <v>#NUM!</v>
      </c>
      <c r="R913" s="36" t="e">
        <f t="shared" si="318"/>
        <v>#NUM!</v>
      </c>
      <c r="S913" s="38" t="e">
        <f t="shared" si="331"/>
        <v>#NUM!</v>
      </c>
      <c r="T913" s="37" t="e">
        <f t="shared" si="319"/>
        <v>#NUM!</v>
      </c>
      <c r="V913" s="33">
        <v>290</v>
      </c>
      <c r="W913" s="34">
        <v>54149</v>
      </c>
      <c r="X913" s="35" t="e">
        <f t="shared" si="332"/>
        <v>#NUM!</v>
      </c>
      <c r="Y913" s="36" t="e">
        <f t="shared" si="320"/>
        <v>#NUM!</v>
      </c>
      <c r="Z913" s="39" t="e">
        <f t="shared" si="333"/>
        <v>#NUM!</v>
      </c>
      <c r="AA913" s="37" t="e">
        <f t="shared" si="321"/>
        <v>#NUM!</v>
      </c>
    </row>
    <row r="914" spans="1:27" x14ac:dyDescent="0.45">
      <c r="A914" s="47">
        <v>291</v>
      </c>
      <c r="B914" s="34">
        <v>54179</v>
      </c>
      <c r="C914" s="49" t="e">
        <f t="shared" si="322"/>
        <v>#NUM!</v>
      </c>
      <c r="D914" s="36" t="e">
        <f t="shared" si="323"/>
        <v>#NUM!</v>
      </c>
      <c r="E914" s="36" t="e">
        <f t="shared" si="324"/>
        <v>#NUM!</v>
      </c>
      <c r="F914" s="37" t="e">
        <f t="shared" si="325"/>
        <v>#NUM!</v>
      </c>
      <c r="H914" s="33">
        <v>291</v>
      </c>
      <c r="I914" s="34">
        <v>54179</v>
      </c>
      <c r="J914" s="35" t="e">
        <f t="shared" si="326"/>
        <v>#NUM!</v>
      </c>
      <c r="K914" s="36" t="e">
        <f t="shared" si="327"/>
        <v>#NUM!</v>
      </c>
      <c r="L914" s="38" t="e">
        <f t="shared" si="328"/>
        <v>#NUM!</v>
      </c>
      <c r="M914" s="37" t="e">
        <f t="shared" si="329"/>
        <v>#NUM!</v>
      </c>
      <c r="O914" s="33">
        <v>291</v>
      </c>
      <c r="P914" s="34">
        <v>54179</v>
      </c>
      <c r="Q914" s="35" t="e">
        <f t="shared" si="330"/>
        <v>#NUM!</v>
      </c>
      <c r="R914" s="36" t="e">
        <f t="shared" si="318"/>
        <v>#NUM!</v>
      </c>
      <c r="S914" s="38" t="e">
        <f t="shared" si="331"/>
        <v>#NUM!</v>
      </c>
      <c r="T914" s="37" t="e">
        <f t="shared" si="319"/>
        <v>#NUM!</v>
      </c>
      <c r="V914" s="33">
        <v>291</v>
      </c>
      <c r="W914" s="34">
        <v>54179</v>
      </c>
      <c r="X914" s="35" t="e">
        <f t="shared" si="332"/>
        <v>#NUM!</v>
      </c>
      <c r="Y914" s="36" t="e">
        <f t="shared" si="320"/>
        <v>#NUM!</v>
      </c>
      <c r="Z914" s="39" t="e">
        <f t="shared" si="333"/>
        <v>#NUM!</v>
      </c>
      <c r="AA914" s="37" t="e">
        <f t="shared" si="321"/>
        <v>#NUM!</v>
      </c>
    </row>
    <row r="915" spans="1:27" x14ac:dyDescent="0.45">
      <c r="A915" s="47">
        <v>292</v>
      </c>
      <c r="B915" s="34">
        <v>54210</v>
      </c>
      <c r="C915" s="49" t="e">
        <f t="shared" si="322"/>
        <v>#NUM!</v>
      </c>
      <c r="D915" s="36" t="e">
        <f t="shared" si="323"/>
        <v>#NUM!</v>
      </c>
      <c r="E915" s="36" t="e">
        <f t="shared" si="324"/>
        <v>#NUM!</v>
      </c>
      <c r="F915" s="37" t="e">
        <f t="shared" si="325"/>
        <v>#NUM!</v>
      </c>
      <c r="H915" s="33">
        <v>292</v>
      </c>
      <c r="I915" s="34">
        <v>54210</v>
      </c>
      <c r="J915" s="35" t="e">
        <f t="shared" si="326"/>
        <v>#NUM!</v>
      </c>
      <c r="K915" s="36" t="e">
        <f t="shared" si="327"/>
        <v>#NUM!</v>
      </c>
      <c r="L915" s="38" t="e">
        <f t="shared" si="328"/>
        <v>#NUM!</v>
      </c>
      <c r="M915" s="37" t="e">
        <f t="shared" si="329"/>
        <v>#NUM!</v>
      </c>
      <c r="O915" s="33">
        <v>292</v>
      </c>
      <c r="P915" s="34">
        <v>54210</v>
      </c>
      <c r="Q915" s="35" t="e">
        <f t="shared" si="330"/>
        <v>#NUM!</v>
      </c>
      <c r="R915" s="36" t="e">
        <f t="shared" si="318"/>
        <v>#NUM!</v>
      </c>
      <c r="S915" s="38" t="e">
        <f t="shared" si="331"/>
        <v>#NUM!</v>
      </c>
      <c r="T915" s="37" t="e">
        <f t="shared" si="319"/>
        <v>#NUM!</v>
      </c>
      <c r="V915" s="33">
        <v>292</v>
      </c>
      <c r="W915" s="34">
        <v>54210</v>
      </c>
      <c r="X915" s="35" t="e">
        <f t="shared" si="332"/>
        <v>#NUM!</v>
      </c>
      <c r="Y915" s="36" t="e">
        <f t="shared" si="320"/>
        <v>#NUM!</v>
      </c>
      <c r="Z915" s="39" t="e">
        <f t="shared" si="333"/>
        <v>#NUM!</v>
      </c>
      <c r="AA915" s="37" t="e">
        <f t="shared" si="321"/>
        <v>#NUM!</v>
      </c>
    </row>
    <row r="916" spans="1:27" x14ac:dyDescent="0.45">
      <c r="A916" s="47">
        <v>293</v>
      </c>
      <c r="B916" s="34">
        <v>54240</v>
      </c>
      <c r="C916" s="49" t="e">
        <f t="shared" si="322"/>
        <v>#NUM!</v>
      </c>
      <c r="D916" s="36" t="e">
        <f t="shared" si="323"/>
        <v>#NUM!</v>
      </c>
      <c r="E916" s="36" t="e">
        <f t="shared" si="324"/>
        <v>#NUM!</v>
      </c>
      <c r="F916" s="37" t="e">
        <f t="shared" si="325"/>
        <v>#NUM!</v>
      </c>
      <c r="H916" s="33">
        <v>293</v>
      </c>
      <c r="I916" s="34">
        <v>54240</v>
      </c>
      <c r="J916" s="35" t="e">
        <f t="shared" si="326"/>
        <v>#NUM!</v>
      </c>
      <c r="K916" s="36" t="e">
        <f t="shared" si="327"/>
        <v>#NUM!</v>
      </c>
      <c r="L916" s="38" t="e">
        <f t="shared" si="328"/>
        <v>#NUM!</v>
      </c>
      <c r="M916" s="37" t="e">
        <f t="shared" si="329"/>
        <v>#NUM!</v>
      </c>
      <c r="O916" s="33">
        <v>293</v>
      </c>
      <c r="P916" s="34">
        <v>54240</v>
      </c>
      <c r="Q916" s="35" t="e">
        <f t="shared" si="330"/>
        <v>#NUM!</v>
      </c>
      <c r="R916" s="36" t="e">
        <f t="shared" si="318"/>
        <v>#NUM!</v>
      </c>
      <c r="S916" s="38" t="e">
        <f t="shared" si="331"/>
        <v>#NUM!</v>
      </c>
      <c r="T916" s="37" t="e">
        <f t="shared" si="319"/>
        <v>#NUM!</v>
      </c>
      <c r="V916" s="33">
        <v>293</v>
      </c>
      <c r="W916" s="34">
        <v>54240</v>
      </c>
      <c r="X916" s="35" t="e">
        <f t="shared" si="332"/>
        <v>#NUM!</v>
      </c>
      <c r="Y916" s="36" t="e">
        <f t="shared" si="320"/>
        <v>#NUM!</v>
      </c>
      <c r="Z916" s="39" t="e">
        <f t="shared" si="333"/>
        <v>#NUM!</v>
      </c>
      <c r="AA916" s="37" t="e">
        <f t="shared" si="321"/>
        <v>#NUM!</v>
      </c>
    </row>
    <row r="917" spans="1:27" x14ac:dyDescent="0.45">
      <c r="A917" s="47">
        <v>294</v>
      </c>
      <c r="B917" s="34">
        <v>54271</v>
      </c>
      <c r="C917" s="49" t="e">
        <f t="shared" si="322"/>
        <v>#NUM!</v>
      </c>
      <c r="D917" s="36" t="e">
        <f t="shared" si="323"/>
        <v>#NUM!</v>
      </c>
      <c r="E917" s="36" t="e">
        <f t="shared" si="324"/>
        <v>#NUM!</v>
      </c>
      <c r="F917" s="37" t="e">
        <f t="shared" si="325"/>
        <v>#NUM!</v>
      </c>
      <c r="H917" s="33">
        <v>294</v>
      </c>
      <c r="I917" s="34">
        <v>54271</v>
      </c>
      <c r="J917" s="35" t="e">
        <f t="shared" si="326"/>
        <v>#NUM!</v>
      </c>
      <c r="K917" s="36" t="e">
        <f t="shared" si="327"/>
        <v>#NUM!</v>
      </c>
      <c r="L917" s="38" t="e">
        <f t="shared" si="328"/>
        <v>#NUM!</v>
      </c>
      <c r="M917" s="37" t="e">
        <f t="shared" si="329"/>
        <v>#NUM!</v>
      </c>
      <c r="O917" s="33">
        <v>294</v>
      </c>
      <c r="P917" s="34">
        <v>54271</v>
      </c>
      <c r="Q917" s="35" t="e">
        <f t="shared" si="330"/>
        <v>#NUM!</v>
      </c>
      <c r="R917" s="36" t="e">
        <f t="shared" si="318"/>
        <v>#NUM!</v>
      </c>
      <c r="S917" s="38" t="e">
        <f t="shared" si="331"/>
        <v>#NUM!</v>
      </c>
      <c r="T917" s="37" t="e">
        <f t="shared" si="319"/>
        <v>#NUM!</v>
      </c>
      <c r="V917" s="33">
        <v>294</v>
      </c>
      <c r="W917" s="34">
        <v>54271</v>
      </c>
      <c r="X917" s="35" t="e">
        <f t="shared" si="332"/>
        <v>#NUM!</v>
      </c>
      <c r="Y917" s="36" t="e">
        <f t="shared" si="320"/>
        <v>#NUM!</v>
      </c>
      <c r="Z917" s="39" t="e">
        <f t="shared" si="333"/>
        <v>#NUM!</v>
      </c>
      <c r="AA917" s="37" t="e">
        <f t="shared" si="321"/>
        <v>#NUM!</v>
      </c>
    </row>
    <row r="918" spans="1:27" x14ac:dyDescent="0.45">
      <c r="A918" s="47">
        <v>295</v>
      </c>
      <c r="B918" s="34">
        <v>54302</v>
      </c>
      <c r="C918" s="49" t="e">
        <f t="shared" si="322"/>
        <v>#NUM!</v>
      </c>
      <c r="D918" s="36" t="e">
        <f t="shared" si="323"/>
        <v>#NUM!</v>
      </c>
      <c r="E918" s="36" t="e">
        <f t="shared" si="324"/>
        <v>#NUM!</v>
      </c>
      <c r="F918" s="37" t="e">
        <f t="shared" si="325"/>
        <v>#NUM!</v>
      </c>
      <c r="H918" s="33">
        <v>295</v>
      </c>
      <c r="I918" s="34">
        <v>54302</v>
      </c>
      <c r="J918" s="35" t="e">
        <f t="shared" si="326"/>
        <v>#NUM!</v>
      </c>
      <c r="K918" s="36" t="e">
        <f t="shared" si="327"/>
        <v>#NUM!</v>
      </c>
      <c r="L918" s="38" t="e">
        <f t="shared" si="328"/>
        <v>#NUM!</v>
      </c>
      <c r="M918" s="37" t="e">
        <f t="shared" si="329"/>
        <v>#NUM!</v>
      </c>
      <c r="O918" s="33">
        <v>295</v>
      </c>
      <c r="P918" s="34">
        <v>54302</v>
      </c>
      <c r="Q918" s="35" t="e">
        <f t="shared" si="330"/>
        <v>#NUM!</v>
      </c>
      <c r="R918" s="36" t="e">
        <f t="shared" si="318"/>
        <v>#NUM!</v>
      </c>
      <c r="S918" s="38" t="e">
        <f t="shared" si="331"/>
        <v>#NUM!</v>
      </c>
      <c r="T918" s="37" t="e">
        <f t="shared" si="319"/>
        <v>#NUM!</v>
      </c>
      <c r="V918" s="33">
        <v>295</v>
      </c>
      <c r="W918" s="34">
        <v>54302</v>
      </c>
      <c r="X918" s="35" t="e">
        <f t="shared" si="332"/>
        <v>#NUM!</v>
      </c>
      <c r="Y918" s="36" t="e">
        <f t="shared" si="320"/>
        <v>#NUM!</v>
      </c>
      <c r="Z918" s="39" t="e">
        <f t="shared" si="333"/>
        <v>#NUM!</v>
      </c>
      <c r="AA918" s="37" t="e">
        <f t="shared" si="321"/>
        <v>#NUM!</v>
      </c>
    </row>
    <row r="919" spans="1:27" x14ac:dyDescent="0.45">
      <c r="A919" s="47">
        <v>296</v>
      </c>
      <c r="B919" s="34">
        <v>54332</v>
      </c>
      <c r="C919" s="49" t="e">
        <f t="shared" si="322"/>
        <v>#NUM!</v>
      </c>
      <c r="D919" s="36" t="e">
        <f t="shared" si="323"/>
        <v>#NUM!</v>
      </c>
      <c r="E919" s="36" t="e">
        <f t="shared" si="324"/>
        <v>#NUM!</v>
      </c>
      <c r="F919" s="37" t="e">
        <f t="shared" si="325"/>
        <v>#NUM!</v>
      </c>
      <c r="H919" s="33">
        <v>296</v>
      </c>
      <c r="I919" s="34">
        <v>54332</v>
      </c>
      <c r="J919" s="35" t="e">
        <f t="shared" si="326"/>
        <v>#NUM!</v>
      </c>
      <c r="K919" s="36" t="e">
        <f t="shared" si="327"/>
        <v>#NUM!</v>
      </c>
      <c r="L919" s="38" t="e">
        <f t="shared" si="328"/>
        <v>#NUM!</v>
      </c>
      <c r="M919" s="37" t="e">
        <f t="shared" si="329"/>
        <v>#NUM!</v>
      </c>
      <c r="O919" s="33">
        <v>296</v>
      </c>
      <c r="P919" s="34">
        <v>54332</v>
      </c>
      <c r="Q919" s="35" t="e">
        <f t="shared" si="330"/>
        <v>#NUM!</v>
      </c>
      <c r="R919" s="36" t="e">
        <f t="shared" si="318"/>
        <v>#NUM!</v>
      </c>
      <c r="S919" s="38" t="e">
        <f t="shared" si="331"/>
        <v>#NUM!</v>
      </c>
      <c r="T919" s="37" t="e">
        <f t="shared" si="319"/>
        <v>#NUM!</v>
      </c>
      <c r="V919" s="33">
        <v>296</v>
      </c>
      <c r="W919" s="34">
        <v>54332</v>
      </c>
      <c r="X919" s="35" t="e">
        <f t="shared" si="332"/>
        <v>#NUM!</v>
      </c>
      <c r="Y919" s="36" t="e">
        <f t="shared" si="320"/>
        <v>#NUM!</v>
      </c>
      <c r="Z919" s="39" t="e">
        <f t="shared" si="333"/>
        <v>#NUM!</v>
      </c>
      <c r="AA919" s="37" t="e">
        <f t="shared" si="321"/>
        <v>#NUM!</v>
      </c>
    </row>
    <row r="920" spans="1:27" x14ac:dyDescent="0.45">
      <c r="A920" s="47">
        <v>297</v>
      </c>
      <c r="B920" s="34">
        <v>54363</v>
      </c>
      <c r="C920" s="49" t="e">
        <f t="shared" si="322"/>
        <v>#NUM!</v>
      </c>
      <c r="D920" s="36" t="e">
        <f t="shared" si="323"/>
        <v>#NUM!</v>
      </c>
      <c r="E920" s="36" t="e">
        <f t="shared" si="324"/>
        <v>#NUM!</v>
      </c>
      <c r="F920" s="37" t="e">
        <f t="shared" si="325"/>
        <v>#NUM!</v>
      </c>
      <c r="H920" s="33">
        <v>297</v>
      </c>
      <c r="I920" s="34">
        <v>54363</v>
      </c>
      <c r="J920" s="35" t="e">
        <f t="shared" si="326"/>
        <v>#NUM!</v>
      </c>
      <c r="K920" s="36" t="e">
        <f t="shared" si="327"/>
        <v>#NUM!</v>
      </c>
      <c r="L920" s="38" t="e">
        <f t="shared" si="328"/>
        <v>#NUM!</v>
      </c>
      <c r="M920" s="37" t="e">
        <f t="shared" si="329"/>
        <v>#NUM!</v>
      </c>
      <c r="O920" s="33">
        <v>297</v>
      </c>
      <c r="P920" s="34">
        <v>54363</v>
      </c>
      <c r="Q920" s="35" t="e">
        <f t="shared" si="330"/>
        <v>#NUM!</v>
      </c>
      <c r="R920" s="36" t="e">
        <f t="shared" si="318"/>
        <v>#NUM!</v>
      </c>
      <c r="S920" s="38" t="e">
        <f t="shared" si="331"/>
        <v>#NUM!</v>
      </c>
      <c r="T920" s="37" t="e">
        <f t="shared" si="319"/>
        <v>#NUM!</v>
      </c>
      <c r="V920" s="33">
        <v>297</v>
      </c>
      <c r="W920" s="34">
        <v>54363</v>
      </c>
      <c r="X920" s="35" t="e">
        <f t="shared" si="332"/>
        <v>#NUM!</v>
      </c>
      <c r="Y920" s="36" t="e">
        <f t="shared" si="320"/>
        <v>#NUM!</v>
      </c>
      <c r="Z920" s="39" t="e">
        <f t="shared" si="333"/>
        <v>#NUM!</v>
      </c>
      <c r="AA920" s="37" t="e">
        <f t="shared" si="321"/>
        <v>#NUM!</v>
      </c>
    </row>
    <row r="921" spans="1:27" x14ac:dyDescent="0.45">
      <c r="A921" s="47">
        <v>298</v>
      </c>
      <c r="B921" s="34">
        <v>54393</v>
      </c>
      <c r="C921" s="49" t="e">
        <f t="shared" si="322"/>
        <v>#NUM!</v>
      </c>
      <c r="D921" s="36" t="e">
        <f t="shared" si="323"/>
        <v>#NUM!</v>
      </c>
      <c r="E921" s="36" t="e">
        <f t="shared" si="324"/>
        <v>#NUM!</v>
      </c>
      <c r="F921" s="37" t="e">
        <f t="shared" si="325"/>
        <v>#NUM!</v>
      </c>
      <c r="H921" s="33">
        <v>298</v>
      </c>
      <c r="I921" s="34">
        <v>54393</v>
      </c>
      <c r="J921" s="35" t="e">
        <f t="shared" si="326"/>
        <v>#NUM!</v>
      </c>
      <c r="K921" s="36" t="e">
        <f t="shared" si="327"/>
        <v>#NUM!</v>
      </c>
      <c r="L921" s="38" t="e">
        <f t="shared" si="328"/>
        <v>#NUM!</v>
      </c>
      <c r="M921" s="37" t="e">
        <f t="shared" si="329"/>
        <v>#NUM!</v>
      </c>
      <c r="O921" s="33">
        <v>298</v>
      </c>
      <c r="P921" s="34">
        <v>54393</v>
      </c>
      <c r="Q921" s="35" t="e">
        <f t="shared" si="330"/>
        <v>#NUM!</v>
      </c>
      <c r="R921" s="36" t="e">
        <f t="shared" si="318"/>
        <v>#NUM!</v>
      </c>
      <c r="S921" s="38" t="e">
        <f t="shared" si="331"/>
        <v>#NUM!</v>
      </c>
      <c r="T921" s="37" t="e">
        <f t="shared" si="319"/>
        <v>#NUM!</v>
      </c>
      <c r="V921" s="33">
        <v>298</v>
      </c>
      <c r="W921" s="34">
        <v>54393</v>
      </c>
      <c r="X921" s="35" t="e">
        <f t="shared" si="332"/>
        <v>#NUM!</v>
      </c>
      <c r="Y921" s="36" t="e">
        <f t="shared" si="320"/>
        <v>#NUM!</v>
      </c>
      <c r="Z921" s="39" t="e">
        <f t="shared" si="333"/>
        <v>#NUM!</v>
      </c>
      <c r="AA921" s="37" t="e">
        <f t="shared" si="321"/>
        <v>#NUM!</v>
      </c>
    </row>
    <row r="922" spans="1:27" x14ac:dyDescent="0.45">
      <c r="A922" s="47">
        <v>299</v>
      </c>
      <c r="B922" s="34">
        <v>54424</v>
      </c>
      <c r="C922" s="49" t="e">
        <f t="shared" si="322"/>
        <v>#NUM!</v>
      </c>
      <c r="D922" s="36" t="e">
        <f t="shared" si="323"/>
        <v>#NUM!</v>
      </c>
      <c r="E922" s="36" t="e">
        <f t="shared" si="324"/>
        <v>#NUM!</v>
      </c>
      <c r="F922" s="37" t="e">
        <f t="shared" si="325"/>
        <v>#NUM!</v>
      </c>
      <c r="H922" s="33">
        <v>299</v>
      </c>
      <c r="I922" s="34">
        <v>54424</v>
      </c>
      <c r="J922" s="35" t="e">
        <f t="shared" si="326"/>
        <v>#NUM!</v>
      </c>
      <c r="K922" s="36" t="e">
        <f t="shared" si="327"/>
        <v>#NUM!</v>
      </c>
      <c r="L922" s="38" t="e">
        <f t="shared" si="328"/>
        <v>#NUM!</v>
      </c>
      <c r="M922" s="37" t="e">
        <f t="shared" si="329"/>
        <v>#NUM!</v>
      </c>
      <c r="O922" s="33">
        <v>299</v>
      </c>
      <c r="P922" s="34">
        <v>54424</v>
      </c>
      <c r="Q922" s="35" t="e">
        <f t="shared" si="330"/>
        <v>#NUM!</v>
      </c>
      <c r="R922" s="36" t="e">
        <f t="shared" si="318"/>
        <v>#NUM!</v>
      </c>
      <c r="S922" s="38" t="e">
        <f t="shared" si="331"/>
        <v>#NUM!</v>
      </c>
      <c r="T922" s="37" t="e">
        <f t="shared" si="319"/>
        <v>#NUM!</v>
      </c>
      <c r="V922" s="33">
        <v>299</v>
      </c>
      <c r="W922" s="34">
        <v>54424</v>
      </c>
      <c r="X922" s="35" t="e">
        <f t="shared" si="332"/>
        <v>#NUM!</v>
      </c>
      <c r="Y922" s="36" t="e">
        <f t="shared" si="320"/>
        <v>#NUM!</v>
      </c>
      <c r="Z922" s="39" t="e">
        <f t="shared" si="333"/>
        <v>#NUM!</v>
      </c>
      <c r="AA922" s="37" t="e">
        <f t="shared" si="321"/>
        <v>#NUM!</v>
      </c>
    </row>
    <row r="923" spans="1:27" ht="14.65" thickBot="1" x14ac:dyDescent="0.5">
      <c r="A923" s="750">
        <v>300</v>
      </c>
      <c r="B923" s="267">
        <v>54455</v>
      </c>
      <c r="C923" s="50" t="e">
        <f t="shared" si="322"/>
        <v>#NUM!</v>
      </c>
      <c r="D923" s="43" t="e">
        <f t="shared" si="323"/>
        <v>#NUM!</v>
      </c>
      <c r="E923" s="43" t="e">
        <f t="shared" si="324"/>
        <v>#NUM!</v>
      </c>
      <c r="F923" s="44" t="e">
        <f t="shared" si="325"/>
        <v>#NUM!</v>
      </c>
      <c r="H923" s="40">
        <v>300</v>
      </c>
      <c r="I923" s="41">
        <v>54455</v>
      </c>
      <c r="J923" s="42" t="e">
        <f t="shared" si="326"/>
        <v>#NUM!</v>
      </c>
      <c r="K923" s="43" t="e">
        <f t="shared" si="327"/>
        <v>#NUM!</v>
      </c>
      <c r="L923" s="45" t="e">
        <f t="shared" si="328"/>
        <v>#NUM!</v>
      </c>
      <c r="M923" s="44" t="e">
        <f t="shared" si="329"/>
        <v>#NUM!</v>
      </c>
      <c r="O923" s="40">
        <v>300</v>
      </c>
      <c r="P923" s="41">
        <v>54455</v>
      </c>
      <c r="Q923" s="42" t="e">
        <f t="shared" si="330"/>
        <v>#NUM!</v>
      </c>
      <c r="R923" s="43" t="e">
        <f t="shared" si="318"/>
        <v>#NUM!</v>
      </c>
      <c r="S923" s="45" t="e">
        <f t="shared" si="331"/>
        <v>#NUM!</v>
      </c>
      <c r="T923" s="44" t="e">
        <f t="shared" si="319"/>
        <v>#NUM!</v>
      </c>
      <c r="V923" s="40">
        <v>300</v>
      </c>
      <c r="W923" s="41">
        <v>54455</v>
      </c>
      <c r="X923" s="42" t="e">
        <f t="shared" si="332"/>
        <v>#NUM!</v>
      </c>
      <c r="Y923" s="43" t="e">
        <f t="shared" si="320"/>
        <v>#NUM!</v>
      </c>
      <c r="Z923" s="46" t="e">
        <f t="shared" si="333"/>
        <v>#NUM!</v>
      </c>
      <c r="AA923" s="44" t="e">
        <f t="shared" si="321"/>
        <v>#NUM!</v>
      </c>
    </row>
    <row r="924" spans="1:27" x14ac:dyDescent="0.45">
      <c r="A924" s="47">
        <v>301</v>
      </c>
      <c r="B924" s="34">
        <v>54483</v>
      </c>
      <c r="C924" s="53" t="e">
        <f t="shared" si="322"/>
        <v>#NUM!</v>
      </c>
      <c r="D924" s="29" t="e">
        <f t="shared" si="323"/>
        <v>#NUM!</v>
      </c>
      <c r="E924" s="29" t="e">
        <f t="shared" si="324"/>
        <v>#NUM!</v>
      </c>
      <c r="F924" s="30" t="e">
        <f t="shared" si="325"/>
        <v>#NUM!</v>
      </c>
      <c r="H924" s="26">
        <v>301</v>
      </c>
      <c r="I924" s="27">
        <v>54483</v>
      </c>
      <c r="J924" s="28" t="e">
        <f t="shared" si="326"/>
        <v>#NUM!</v>
      </c>
      <c r="K924" s="29" t="e">
        <f t="shared" si="327"/>
        <v>#NUM!</v>
      </c>
      <c r="L924" s="31" t="e">
        <f t="shared" si="328"/>
        <v>#NUM!</v>
      </c>
      <c r="M924" s="30" t="e">
        <f t="shared" si="329"/>
        <v>#NUM!</v>
      </c>
      <c r="O924" s="26">
        <v>301</v>
      </c>
      <c r="P924" s="27">
        <v>54483</v>
      </c>
      <c r="Q924" s="28" t="e">
        <f t="shared" si="330"/>
        <v>#NUM!</v>
      </c>
      <c r="R924" s="29" t="e">
        <f t="shared" si="318"/>
        <v>#NUM!</v>
      </c>
      <c r="S924" s="31" t="e">
        <f t="shared" si="331"/>
        <v>#NUM!</v>
      </c>
      <c r="T924" s="30" t="e">
        <f t="shared" si="319"/>
        <v>#NUM!</v>
      </c>
      <c r="V924" s="26">
        <v>301</v>
      </c>
      <c r="W924" s="27">
        <v>54483</v>
      </c>
      <c r="X924" s="28" t="e">
        <f t="shared" si="332"/>
        <v>#NUM!</v>
      </c>
      <c r="Y924" s="29" t="e">
        <f t="shared" si="320"/>
        <v>#NUM!</v>
      </c>
      <c r="Z924" s="32" t="e">
        <f t="shared" si="333"/>
        <v>#NUM!</v>
      </c>
      <c r="AA924" s="30" t="e">
        <f t="shared" si="321"/>
        <v>#NUM!</v>
      </c>
    </row>
    <row r="925" spans="1:27" x14ac:dyDescent="0.45">
      <c r="A925" s="47">
        <v>302</v>
      </c>
      <c r="B925" s="34">
        <v>54514</v>
      </c>
      <c r="C925" s="49" t="e">
        <f t="shared" si="322"/>
        <v>#NUM!</v>
      </c>
      <c r="D925" s="36" t="e">
        <f t="shared" si="323"/>
        <v>#NUM!</v>
      </c>
      <c r="E925" s="36" t="e">
        <f t="shared" si="324"/>
        <v>#NUM!</v>
      </c>
      <c r="F925" s="37" t="e">
        <f t="shared" si="325"/>
        <v>#NUM!</v>
      </c>
      <c r="H925" s="33">
        <v>302</v>
      </c>
      <c r="I925" s="34">
        <v>54514</v>
      </c>
      <c r="J925" s="35" t="e">
        <f t="shared" si="326"/>
        <v>#NUM!</v>
      </c>
      <c r="K925" s="36" t="e">
        <f t="shared" si="327"/>
        <v>#NUM!</v>
      </c>
      <c r="L925" s="38" t="e">
        <f t="shared" si="328"/>
        <v>#NUM!</v>
      </c>
      <c r="M925" s="37" t="e">
        <f t="shared" si="329"/>
        <v>#NUM!</v>
      </c>
      <c r="O925" s="33">
        <v>302</v>
      </c>
      <c r="P925" s="34">
        <v>54514</v>
      </c>
      <c r="Q925" s="35" t="e">
        <f t="shared" si="330"/>
        <v>#NUM!</v>
      </c>
      <c r="R925" s="36" t="e">
        <f t="shared" si="318"/>
        <v>#NUM!</v>
      </c>
      <c r="S925" s="38" t="e">
        <f t="shared" si="331"/>
        <v>#NUM!</v>
      </c>
      <c r="T925" s="37" t="e">
        <f t="shared" si="319"/>
        <v>#NUM!</v>
      </c>
      <c r="V925" s="33">
        <v>302</v>
      </c>
      <c r="W925" s="34">
        <v>54514</v>
      </c>
      <c r="X925" s="35" t="e">
        <f t="shared" si="332"/>
        <v>#NUM!</v>
      </c>
      <c r="Y925" s="36" t="e">
        <f t="shared" si="320"/>
        <v>#NUM!</v>
      </c>
      <c r="Z925" s="39" t="e">
        <f t="shared" si="333"/>
        <v>#NUM!</v>
      </c>
      <c r="AA925" s="37" t="e">
        <f t="shared" si="321"/>
        <v>#NUM!</v>
      </c>
    </row>
    <row r="926" spans="1:27" x14ac:dyDescent="0.45">
      <c r="A926" s="47">
        <v>303</v>
      </c>
      <c r="B926" s="34">
        <v>54544</v>
      </c>
      <c r="C926" s="49" t="e">
        <f t="shared" si="322"/>
        <v>#NUM!</v>
      </c>
      <c r="D926" s="36" t="e">
        <f t="shared" si="323"/>
        <v>#NUM!</v>
      </c>
      <c r="E926" s="36" t="e">
        <f t="shared" si="324"/>
        <v>#NUM!</v>
      </c>
      <c r="F926" s="37" t="e">
        <f t="shared" si="325"/>
        <v>#NUM!</v>
      </c>
      <c r="H926" s="33">
        <v>303</v>
      </c>
      <c r="I926" s="34">
        <v>54544</v>
      </c>
      <c r="J926" s="35" t="e">
        <f t="shared" si="326"/>
        <v>#NUM!</v>
      </c>
      <c r="K926" s="36" t="e">
        <f t="shared" si="327"/>
        <v>#NUM!</v>
      </c>
      <c r="L926" s="38" t="e">
        <f t="shared" si="328"/>
        <v>#NUM!</v>
      </c>
      <c r="M926" s="37" t="e">
        <f t="shared" si="329"/>
        <v>#NUM!</v>
      </c>
      <c r="O926" s="33">
        <v>303</v>
      </c>
      <c r="P926" s="34">
        <v>54544</v>
      </c>
      <c r="Q926" s="35" t="e">
        <f t="shared" si="330"/>
        <v>#NUM!</v>
      </c>
      <c r="R926" s="36" t="e">
        <f t="shared" si="318"/>
        <v>#NUM!</v>
      </c>
      <c r="S926" s="38" t="e">
        <f t="shared" si="331"/>
        <v>#NUM!</v>
      </c>
      <c r="T926" s="37" t="e">
        <f t="shared" si="319"/>
        <v>#NUM!</v>
      </c>
      <c r="V926" s="33">
        <v>303</v>
      </c>
      <c r="W926" s="34">
        <v>54544</v>
      </c>
      <c r="X926" s="35" t="e">
        <f t="shared" si="332"/>
        <v>#NUM!</v>
      </c>
      <c r="Y926" s="36" t="e">
        <f t="shared" si="320"/>
        <v>#NUM!</v>
      </c>
      <c r="Z926" s="39" t="e">
        <f t="shared" si="333"/>
        <v>#NUM!</v>
      </c>
      <c r="AA926" s="37" t="e">
        <f t="shared" si="321"/>
        <v>#NUM!</v>
      </c>
    </row>
    <row r="927" spans="1:27" x14ac:dyDescent="0.45">
      <c r="A927" s="47">
        <v>304</v>
      </c>
      <c r="B927" s="34">
        <v>54575</v>
      </c>
      <c r="C927" s="49" t="e">
        <f t="shared" si="322"/>
        <v>#NUM!</v>
      </c>
      <c r="D927" s="36" t="e">
        <f t="shared" si="323"/>
        <v>#NUM!</v>
      </c>
      <c r="E927" s="36" t="e">
        <f t="shared" si="324"/>
        <v>#NUM!</v>
      </c>
      <c r="F927" s="37" t="e">
        <f t="shared" si="325"/>
        <v>#NUM!</v>
      </c>
      <c r="H927" s="33">
        <v>304</v>
      </c>
      <c r="I927" s="34">
        <v>54575</v>
      </c>
      <c r="J927" s="35" t="e">
        <f t="shared" si="326"/>
        <v>#NUM!</v>
      </c>
      <c r="K927" s="36" t="e">
        <f t="shared" si="327"/>
        <v>#NUM!</v>
      </c>
      <c r="L927" s="38" t="e">
        <f t="shared" si="328"/>
        <v>#NUM!</v>
      </c>
      <c r="M927" s="37" t="e">
        <f t="shared" si="329"/>
        <v>#NUM!</v>
      </c>
      <c r="O927" s="33">
        <v>304</v>
      </c>
      <c r="P927" s="34">
        <v>54575</v>
      </c>
      <c r="Q927" s="35" t="e">
        <f t="shared" si="330"/>
        <v>#NUM!</v>
      </c>
      <c r="R927" s="36" t="e">
        <f t="shared" si="318"/>
        <v>#NUM!</v>
      </c>
      <c r="S927" s="38" t="e">
        <f t="shared" si="331"/>
        <v>#NUM!</v>
      </c>
      <c r="T927" s="37" t="e">
        <f t="shared" si="319"/>
        <v>#NUM!</v>
      </c>
      <c r="V927" s="33">
        <v>304</v>
      </c>
      <c r="W927" s="34">
        <v>54575</v>
      </c>
      <c r="X927" s="35" t="e">
        <f t="shared" si="332"/>
        <v>#NUM!</v>
      </c>
      <c r="Y927" s="36" t="e">
        <f t="shared" si="320"/>
        <v>#NUM!</v>
      </c>
      <c r="Z927" s="39" t="e">
        <f t="shared" si="333"/>
        <v>#NUM!</v>
      </c>
      <c r="AA927" s="37" t="e">
        <f t="shared" si="321"/>
        <v>#NUM!</v>
      </c>
    </row>
    <row r="928" spans="1:27" x14ac:dyDescent="0.45">
      <c r="A928" s="47">
        <v>305</v>
      </c>
      <c r="B928" s="34">
        <v>54605</v>
      </c>
      <c r="C928" s="49" t="e">
        <f t="shared" si="322"/>
        <v>#NUM!</v>
      </c>
      <c r="D928" s="36" t="e">
        <f t="shared" si="323"/>
        <v>#NUM!</v>
      </c>
      <c r="E928" s="36" t="e">
        <f t="shared" si="324"/>
        <v>#NUM!</v>
      </c>
      <c r="F928" s="37" t="e">
        <f t="shared" si="325"/>
        <v>#NUM!</v>
      </c>
      <c r="H928" s="33">
        <v>305</v>
      </c>
      <c r="I928" s="34">
        <v>54605</v>
      </c>
      <c r="J928" s="35" t="e">
        <f t="shared" si="326"/>
        <v>#NUM!</v>
      </c>
      <c r="K928" s="36" t="e">
        <f t="shared" si="327"/>
        <v>#NUM!</v>
      </c>
      <c r="L928" s="38" t="e">
        <f t="shared" si="328"/>
        <v>#NUM!</v>
      </c>
      <c r="M928" s="37" t="e">
        <f t="shared" si="329"/>
        <v>#NUM!</v>
      </c>
      <c r="O928" s="33">
        <v>305</v>
      </c>
      <c r="P928" s="34">
        <v>54605</v>
      </c>
      <c r="Q928" s="35" t="e">
        <f t="shared" si="330"/>
        <v>#NUM!</v>
      </c>
      <c r="R928" s="36" t="e">
        <f t="shared" si="318"/>
        <v>#NUM!</v>
      </c>
      <c r="S928" s="38" t="e">
        <f t="shared" si="331"/>
        <v>#NUM!</v>
      </c>
      <c r="T928" s="37" t="e">
        <f t="shared" si="319"/>
        <v>#NUM!</v>
      </c>
      <c r="V928" s="33">
        <v>305</v>
      </c>
      <c r="W928" s="34">
        <v>54605</v>
      </c>
      <c r="X928" s="35" t="e">
        <f t="shared" si="332"/>
        <v>#NUM!</v>
      </c>
      <c r="Y928" s="36" t="e">
        <f t="shared" si="320"/>
        <v>#NUM!</v>
      </c>
      <c r="Z928" s="39" t="e">
        <f t="shared" si="333"/>
        <v>#NUM!</v>
      </c>
      <c r="AA928" s="37" t="e">
        <f t="shared" si="321"/>
        <v>#NUM!</v>
      </c>
    </row>
    <row r="929" spans="1:27" x14ac:dyDescent="0.45">
      <c r="A929" s="47">
        <v>306</v>
      </c>
      <c r="B929" s="34">
        <v>54636</v>
      </c>
      <c r="C929" s="49" t="e">
        <f t="shared" si="322"/>
        <v>#NUM!</v>
      </c>
      <c r="D929" s="36" t="e">
        <f t="shared" si="323"/>
        <v>#NUM!</v>
      </c>
      <c r="E929" s="36" t="e">
        <f t="shared" si="324"/>
        <v>#NUM!</v>
      </c>
      <c r="F929" s="37" t="e">
        <f t="shared" si="325"/>
        <v>#NUM!</v>
      </c>
      <c r="H929" s="33">
        <v>306</v>
      </c>
      <c r="I929" s="34">
        <v>54636</v>
      </c>
      <c r="J929" s="35" t="e">
        <f t="shared" si="326"/>
        <v>#NUM!</v>
      </c>
      <c r="K929" s="36" t="e">
        <f t="shared" si="327"/>
        <v>#NUM!</v>
      </c>
      <c r="L929" s="38" t="e">
        <f t="shared" si="328"/>
        <v>#NUM!</v>
      </c>
      <c r="M929" s="37" t="e">
        <f t="shared" si="329"/>
        <v>#NUM!</v>
      </c>
      <c r="O929" s="33">
        <v>306</v>
      </c>
      <c r="P929" s="34">
        <v>54636</v>
      </c>
      <c r="Q929" s="35" t="e">
        <f t="shared" si="330"/>
        <v>#NUM!</v>
      </c>
      <c r="R929" s="36" t="e">
        <f t="shared" si="318"/>
        <v>#NUM!</v>
      </c>
      <c r="S929" s="38" t="e">
        <f t="shared" si="331"/>
        <v>#NUM!</v>
      </c>
      <c r="T929" s="37" t="e">
        <f t="shared" si="319"/>
        <v>#NUM!</v>
      </c>
      <c r="V929" s="33">
        <v>306</v>
      </c>
      <c r="W929" s="34">
        <v>54636</v>
      </c>
      <c r="X929" s="35" t="e">
        <f t="shared" si="332"/>
        <v>#NUM!</v>
      </c>
      <c r="Y929" s="36" t="e">
        <f t="shared" si="320"/>
        <v>#NUM!</v>
      </c>
      <c r="Z929" s="39" t="e">
        <f t="shared" si="333"/>
        <v>#NUM!</v>
      </c>
      <c r="AA929" s="37" t="e">
        <f t="shared" si="321"/>
        <v>#NUM!</v>
      </c>
    </row>
    <row r="930" spans="1:27" x14ac:dyDescent="0.45">
      <c r="A930" s="47">
        <v>307</v>
      </c>
      <c r="B930" s="34">
        <v>54667</v>
      </c>
      <c r="C930" s="49" t="e">
        <f t="shared" si="322"/>
        <v>#NUM!</v>
      </c>
      <c r="D930" s="36" t="e">
        <f t="shared" si="323"/>
        <v>#NUM!</v>
      </c>
      <c r="E930" s="36" t="e">
        <f t="shared" si="324"/>
        <v>#NUM!</v>
      </c>
      <c r="F930" s="37" t="e">
        <f t="shared" si="325"/>
        <v>#NUM!</v>
      </c>
      <c r="H930" s="33">
        <v>307</v>
      </c>
      <c r="I930" s="34">
        <v>54667</v>
      </c>
      <c r="J930" s="35" t="e">
        <f t="shared" si="326"/>
        <v>#NUM!</v>
      </c>
      <c r="K930" s="36" t="e">
        <f t="shared" si="327"/>
        <v>#NUM!</v>
      </c>
      <c r="L930" s="38" t="e">
        <f t="shared" si="328"/>
        <v>#NUM!</v>
      </c>
      <c r="M930" s="37" t="e">
        <f t="shared" si="329"/>
        <v>#NUM!</v>
      </c>
      <c r="O930" s="33">
        <v>307</v>
      </c>
      <c r="P930" s="34">
        <v>54667</v>
      </c>
      <c r="Q930" s="35" t="e">
        <f t="shared" si="330"/>
        <v>#NUM!</v>
      </c>
      <c r="R930" s="36" t="e">
        <f t="shared" si="318"/>
        <v>#NUM!</v>
      </c>
      <c r="S930" s="38" t="e">
        <f t="shared" si="331"/>
        <v>#NUM!</v>
      </c>
      <c r="T930" s="37" t="e">
        <f t="shared" si="319"/>
        <v>#NUM!</v>
      </c>
      <c r="V930" s="33">
        <v>307</v>
      </c>
      <c r="W930" s="34">
        <v>54667</v>
      </c>
      <c r="X930" s="35" t="e">
        <f t="shared" si="332"/>
        <v>#NUM!</v>
      </c>
      <c r="Y930" s="36" t="e">
        <f t="shared" si="320"/>
        <v>#NUM!</v>
      </c>
      <c r="Z930" s="39" t="e">
        <f t="shared" si="333"/>
        <v>#NUM!</v>
      </c>
      <c r="AA930" s="37" t="e">
        <f t="shared" si="321"/>
        <v>#NUM!</v>
      </c>
    </row>
    <row r="931" spans="1:27" x14ac:dyDescent="0.45">
      <c r="A931" s="47">
        <v>308</v>
      </c>
      <c r="B931" s="34">
        <v>54697</v>
      </c>
      <c r="C931" s="49" t="e">
        <f t="shared" si="322"/>
        <v>#NUM!</v>
      </c>
      <c r="D931" s="36" t="e">
        <f t="shared" si="323"/>
        <v>#NUM!</v>
      </c>
      <c r="E931" s="36" t="e">
        <f t="shared" si="324"/>
        <v>#NUM!</v>
      </c>
      <c r="F931" s="37" t="e">
        <f t="shared" si="325"/>
        <v>#NUM!</v>
      </c>
      <c r="H931" s="33">
        <v>308</v>
      </c>
      <c r="I931" s="34">
        <v>54697</v>
      </c>
      <c r="J931" s="35" t="e">
        <f t="shared" si="326"/>
        <v>#NUM!</v>
      </c>
      <c r="K931" s="36" t="e">
        <f t="shared" si="327"/>
        <v>#NUM!</v>
      </c>
      <c r="L931" s="38" t="e">
        <f t="shared" si="328"/>
        <v>#NUM!</v>
      </c>
      <c r="M931" s="37" t="e">
        <f t="shared" si="329"/>
        <v>#NUM!</v>
      </c>
      <c r="O931" s="33">
        <v>308</v>
      </c>
      <c r="P931" s="34">
        <v>54697</v>
      </c>
      <c r="Q931" s="35" t="e">
        <f t="shared" si="330"/>
        <v>#NUM!</v>
      </c>
      <c r="R931" s="36" t="e">
        <f t="shared" si="318"/>
        <v>#NUM!</v>
      </c>
      <c r="S931" s="38" t="e">
        <f t="shared" si="331"/>
        <v>#NUM!</v>
      </c>
      <c r="T931" s="37" t="e">
        <f t="shared" si="319"/>
        <v>#NUM!</v>
      </c>
      <c r="V931" s="33">
        <v>308</v>
      </c>
      <c r="W931" s="34">
        <v>54697</v>
      </c>
      <c r="X931" s="35" t="e">
        <f t="shared" si="332"/>
        <v>#NUM!</v>
      </c>
      <c r="Y931" s="36" t="e">
        <f t="shared" si="320"/>
        <v>#NUM!</v>
      </c>
      <c r="Z931" s="39" t="e">
        <f t="shared" si="333"/>
        <v>#NUM!</v>
      </c>
      <c r="AA931" s="37" t="e">
        <f t="shared" si="321"/>
        <v>#NUM!</v>
      </c>
    </row>
    <row r="932" spans="1:27" x14ac:dyDescent="0.45">
      <c r="A932" s="47">
        <v>309</v>
      </c>
      <c r="B932" s="34">
        <v>54728</v>
      </c>
      <c r="C932" s="49" t="e">
        <f t="shared" si="322"/>
        <v>#NUM!</v>
      </c>
      <c r="D932" s="36" t="e">
        <f t="shared" si="323"/>
        <v>#NUM!</v>
      </c>
      <c r="E932" s="36" t="e">
        <f t="shared" si="324"/>
        <v>#NUM!</v>
      </c>
      <c r="F932" s="37" t="e">
        <f t="shared" si="325"/>
        <v>#NUM!</v>
      </c>
      <c r="H932" s="33">
        <v>309</v>
      </c>
      <c r="I932" s="34">
        <v>54728</v>
      </c>
      <c r="J932" s="35" t="e">
        <f t="shared" si="326"/>
        <v>#NUM!</v>
      </c>
      <c r="K932" s="36" t="e">
        <f t="shared" si="327"/>
        <v>#NUM!</v>
      </c>
      <c r="L932" s="38" t="e">
        <f t="shared" si="328"/>
        <v>#NUM!</v>
      </c>
      <c r="M932" s="37" t="e">
        <f t="shared" si="329"/>
        <v>#NUM!</v>
      </c>
      <c r="O932" s="33">
        <v>309</v>
      </c>
      <c r="P932" s="34">
        <v>54728</v>
      </c>
      <c r="Q932" s="35" t="e">
        <f t="shared" si="330"/>
        <v>#NUM!</v>
      </c>
      <c r="R932" s="36" t="e">
        <f t="shared" si="318"/>
        <v>#NUM!</v>
      </c>
      <c r="S932" s="38" t="e">
        <f t="shared" si="331"/>
        <v>#NUM!</v>
      </c>
      <c r="T932" s="37" t="e">
        <f t="shared" si="319"/>
        <v>#NUM!</v>
      </c>
      <c r="V932" s="33">
        <v>309</v>
      </c>
      <c r="W932" s="34">
        <v>54728</v>
      </c>
      <c r="X932" s="35" t="e">
        <f t="shared" si="332"/>
        <v>#NUM!</v>
      </c>
      <c r="Y932" s="36" t="e">
        <f t="shared" si="320"/>
        <v>#NUM!</v>
      </c>
      <c r="Z932" s="39" t="e">
        <f t="shared" si="333"/>
        <v>#NUM!</v>
      </c>
      <c r="AA932" s="37" t="e">
        <f t="shared" si="321"/>
        <v>#NUM!</v>
      </c>
    </row>
    <row r="933" spans="1:27" x14ac:dyDescent="0.45">
      <c r="A933" s="47">
        <v>310</v>
      </c>
      <c r="B933" s="34">
        <v>54758</v>
      </c>
      <c r="C933" s="49" t="e">
        <f t="shared" si="322"/>
        <v>#NUM!</v>
      </c>
      <c r="D933" s="36" t="e">
        <f t="shared" si="323"/>
        <v>#NUM!</v>
      </c>
      <c r="E933" s="36" t="e">
        <f t="shared" si="324"/>
        <v>#NUM!</v>
      </c>
      <c r="F933" s="37" t="e">
        <f t="shared" si="325"/>
        <v>#NUM!</v>
      </c>
      <c r="H933" s="33">
        <v>310</v>
      </c>
      <c r="I933" s="34">
        <v>54758</v>
      </c>
      <c r="J933" s="35" t="e">
        <f t="shared" si="326"/>
        <v>#NUM!</v>
      </c>
      <c r="K933" s="36" t="e">
        <f t="shared" si="327"/>
        <v>#NUM!</v>
      </c>
      <c r="L933" s="38" t="e">
        <f t="shared" si="328"/>
        <v>#NUM!</v>
      </c>
      <c r="M933" s="37" t="e">
        <f t="shared" si="329"/>
        <v>#NUM!</v>
      </c>
      <c r="O933" s="33">
        <v>310</v>
      </c>
      <c r="P933" s="34">
        <v>54758</v>
      </c>
      <c r="Q933" s="35" t="e">
        <f t="shared" si="330"/>
        <v>#NUM!</v>
      </c>
      <c r="R933" s="36" t="e">
        <f t="shared" si="318"/>
        <v>#NUM!</v>
      </c>
      <c r="S933" s="38" t="e">
        <f t="shared" si="331"/>
        <v>#NUM!</v>
      </c>
      <c r="T933" s="37" t="e">
        <f t="shared" si="319"/>
        <v>#NUM!</v>
      </c>
      <c r="V933" s="33">
        <v>310</v>
      </c>
      <c r="W933" s="34">
        <v>54758</v>
      </c>
      <c r="X933" s="35" t="e">
        <f t="shared" si="332"/>
        <v>#NUM!</v>
      </c>
      <c r="Y933" s="36" t="e">
        <f t="shared" si="320"/>
        <v>#NUM!</v>
      </c>
      <c r="Z933" s="39" t="e">
        <f t="shared" si="333"/>
        <v>#NUM!</v>
      </c>
      <c r="AA933" s="37" t="e">
        <f t="shared" si="321"/>
        <v>#NUM!</v>
      </c>
    </row>
    <row r="934" spans="1:27" x14ac:dyDescent="0.45">
      <c r="A934" s="47">
        <v>311</v>
      </c>
      <c r="B934" s="34">
        <v>54789</v>
      </c>
      <c r="C934" s="49" t="e">
        <f t="shared" si="322"/>
        <v>#NUM!</v>
      </c>
      <c r="D934" s="36" t="e">
        <f t="shared" si="323"/>
        <v>#NUM!</v>
      </c>
      <c r="E934" s="36" t="e">
        <f t="shared" si="324"/>
        <v>#NUM!</v>
      </c>
      <c r="F934" s="37" t="e">
        <f t="shared" si="325"/>
        <v>#NUM!</v>
      </c>
      <c r="H934" s="33">
        <v>311</v>
      </c>
      <c r="I934" s="34">
        <v>54789</v>
      </c>
      <c r="J934" s="35" t="e">
        <f t="shared" si="326"/>
        <v>#NUM!</v>
      </c>
      <c r="K934" s="36" t="e">
        <f t="shared" si="327"/>
        <v>#NUM!</v>
      </c>
      <c r="L934" s="38" t="e">
        <f t="shared" si="328"/>
        <v>#NUM!</v>
      </c>
      <c r="M934" s="37" t="e">
        <f t="shared" si="329"/>
        <v>#NUM!</v>
      </c>
      <c r="O934" s="33">
        <v>311</v>
      </c>
      <c r="P934" s="34">
        <v>54789</v>
      </c>
      <c r="Q934" s="35" t="e">
        <f t="shared" si="330"/>
        <v>#NUM!</v>
      </c>
      <c r="R934" s="36" t="e">
        <f t="shared" si="318"/>
        <v>#NUM!</v>
      </c>
      <c r="S934" s="38" t="e">
        <f t="shared" si="331"/>
        <v>#NUM!</v>
      </c>
      <c r="T934" s="37" t="e">
        <f t="shared" si="319"/>
        <v>#NUM!</v>
      </c>
      <c r="V934" s="33">
        <v>311</v>
      </c>
      <c r="W934" s="34">
        <v>54789</v>
      </c>
      <c r="X934" s="35" t="e">
        <f t="shared" si="332"/>
        <v>#NUM!</v>
      </c>
      <c r="Y934" s="36" t="e">
        <f t="shared" si="320"/>
        <v>#NUM!</v>
      </c>
      <c r="Z934" s="39" t="e">
        <f t="shared" si="333"/>
        <v>#NUM!</v>
      </c>
      <c r="AA934" s="37" t="e">
        <f t="shared" si="321"/>
        <v>#NUM!</v>
      </c>
    </row>
    <row r="935" spans="1:27" ht="14.65" thickBot="1" x14ac:dyDescent="0.5">
      <c r="A935" s="750">
        <v>312</v>
      </c>
      <c r="B935" s="267">
        <v>54820</v>
      </c>
      <c r="C935" s="50" t="e">
        <f t="shared" si="322"/>
        <v>#NUM!</v>
      </c>
      <c r="D935" s="43" t="e">
        <f t="shared" si="323"/>
        <v>#NUM!</v>
      </c>
      <c r="E935" s="43" t="e">
        <f t="shared" si="324"/>
        <v>#NUM!</v>
      </c>
      <c r="F935" s="44" t="e">
        <f t="shared" si="325"/>
        <v>#NUM!</v>
      </c>
      <c r="H935" s="40">
        <v>312</v>
      </c>
      <c r="I935" s="41">
        <v>54820</v>
      </c>
      <c r="J935" s="42" t="e">
        <f t="shared" si="326"/>
        <v>#NUM!</v>
      </c>
      <c r="K935" s="43" t="e">
        <f t="shared" si="327"/>
        <v>#NUM!</v>
      </c>
      <c r="L935" s="45" t="e">
        <f t="shared" si="328"/>
        <v>#NUM!</v>
      </c>
      <c r="M935" s="44" t="e">
        <f t="shared" si="329"/>
        <v>#NUM!</v>
      </c>
      <c r="O935" s="40">
        <v>312</v>
      </c>
      <c r="P935" s="41">
        <v>54820</v>
      </c>
      <c r="Q935" s="42" t="e">
        <f t="shared" si="330"/>
        <v>#NUM!</v>
      </c>
      <c r="R935" s="43" t="e">
        <f t="shared" si="318"/>
        <v>#NUM!</v>
      </c>
      <c r="S935" s="45" t="e">
        <f t="shared" si="331"/>
        <v>#NUM!</v>
      </c>
      <c r="T935" s="44" t="e">
        <f t="shared" si="319"/>
        <v>#NUM!</v>
      </c>
      <c r="V935" s="40">
        <v>312</v>
      </c>
      <c r="W935" s="41">
        <v>54820</v>
      </c>
      <c r="X935" s="42" t="e">
        <f t="shared" si="332"/>
        <v>#NUM!</v>
      </c>
      <c r="Y935" s="43" t="e">
        <f t="shared" si="320"/>
        <v>#NUM!</v>
      </c>
      <c r="Z935" s="46" t="e">
        <f t="shared" si="333"/>
        <v>#NUM!</v>
      </c>
      <c r="AA935" s="44" t="e">
        <f t="shared" si="321"/>
        <v>#NUM!</v>
      </c>
    </row>
    <row r="936" spans="1:27" x14ac:dyDescent="0.45">
      <c r="A936" s="47">
        <v>313</v>
      </c>
      <c r="B936" s="34">
        <v>54848</v>
      </c>
      <c r="C936" s="53" t="e">
        <f t="shared" si="322"/>
        <v>#NUM!</v>
      </c>
      <c r="D936" s="29" t="e">
        <f t="shared" si="323"/>
        <v>#NUM!</v>
      </c>
      <c r="E936" s="29" t="e">
        <f t="shared" si="324"/>
        <v>#NUM!</v>
      </c>
      <c r="F936" s="30" t="e">
        <f t="shared" si="325"/>
        <v>#NUM!</v>
      </c>
      <c r="H936" s="26">
        <v>313</v>
      </c>
      <c r="I936" s="27">
        <v>54848</v>
      </c>
      <c r="J936" s="28" t="e">
        <f t="shared" si="326"/>
        <v>#NUM!</v>
      </c>
      <c r="K936" s="29" t="e">
        <f t="shared" si="327"/>
        <v>#NUM!</v>
      </c>
      <c r="L936" s="31" t="e">
        <f t="shared" si="328"/>
        <v>#NUM!</v>
      </c>
      <c r="M936" s="30" t="e">
        <f t="shared" si="329"/>
        <v>#NUM!</v>
      </c>
      <c r="O936" s="26">
        <v>313</v>
      </c>
      <c r="P936" s="27">
        <v>54848</v>
      </c>
      <c r="Q936" s="28" t="e">
        <f t="shared" si="330"/>
        <v>#NUM!</v>
      </c>
      <c r="R936" s="29" t="e">
        <f t="shared" si="318"/>
        <v>#NUM!</v>
      </c>
      <c r="S936" s="31" t="e">
        <f t="shared" si="331"/>
        <v>#NUM!</v>
      </c>
      <c r="T936" s="30" t="e">
        <f t="shared" si="319"/>
        <v>#NUM!</v>
      </c>
      <c r="V936" s="26">
        <v>313</v>
      </c>
      <c r="W936" s="27">
        <v>54848</v>
      </c>
      <c r="X936" s="28" t="e">
        <f t="shared" si="332"/>
        <v>#NUM!</v>
      </c>
      <c r="Y936" s="29" t="e">
        <f t="shared" si="320"/>
        <v>#NUM!</v>
      </c>
      <c r="Z936" s="32" t="e">
        <f t="shared" si="333"/>
        <v>#NUM!</v>
      </c>
      <c r="AA936" s="30" t="e">
        <f t="shared" si="321"/>
        <v>#NUM!</v>
      </c>
    </row>
    <row r="937" spans="1:27" x14ac:dyDescent="0.45">
      <c r="A937" s="47">
        <v>314</v>
      </c>
      <c r="B937" s="34">
        <v>54879</v>
      </c>
      <c r="C937" s="49" t="e">
        <f t="shared" si="322"/>
        <v>#NUM!</v>
      </c>
      <c r="D937" s="36" t="e">
        <f t="shared" si="323"/>
        <v>#NUM!</v>
      </c>
      <c r="E937" s="36" t="e">
        <f t="shared" si="324"/>
        <v>#NUM!</v>
      </c>
      <c r="F937" s="37" t="e">
        <f t="shared" si="325"/>
        <v>#NUM!</v>
      </c>
      <c r="H937" s="33">
        <v>314</v>
      </c>
      <c r="I937" s="34">
        <v>54879</v>
      </c>
      <c r="J937" s="35" t="e">
        <f t="shared" si="326"/>
        <v>#NUM!</v>
      </c>
      <c r="K937" s="36" t="e">
        <f t="shared" si="327"/>
        <v>#NUM!</v>
      </c>
      <c r="L937" s="38" t="e">
        <f t="shared" si="328"/>
        <v>#NUM!</v>
      </c>
      <c r="M937" s="37" t="e">
        <f t="shared" si="329"/>
        <v>#NUM!</v>
      </c>
      <c r="O937" s="33">
        <v>314</v>
      </c>
      <c r="P937" s="34">
        <v>54879</v>
      </c>
      <c r="Q937" s="35" t="e">
        <f t="shared" si="330"/>
        <v>#NUM!</v>
      </c>
      <c r="R937" s="36" t="e">
        <f t="shared" si="318"/>
        <v>#NUM!</v>
      </c>
      <c r="S937" s="38" t="e">
        <f t="shared" si="331"/>
        <v>#NUM!</v>
      </c>
      <c r="T937" s="37" t="e">
        <f t="shared" si="319"/>
        <v>#NUM!</v>
      </c>
      <c r="V937" s="33">
        <v>314</v>
      </c>
      <c r="W937" s="34">
        <v>54879</v>
      </c>
      <c r="X937" s="35" t="e">
        <f t="shared" si="332"/>
        <v>#NUM!</v>
      </c>
      <c r="Y937" s="36" t="e">
        <f t="shared" si="320"/>
        <v>#NUM!</v>
      </c>
      <c r="Z937" s="39" t="e">
        <f t="shared" si="333"/>
        <v>#NUM!</v>
      </c>
      <c r="AA937" s="37" t="e">
        <f t="shared" si="321"/>
        <v>#NUM!</v>
      </c>
    </row>
    <row r="938" spans="1:27" x14ac:dyDescent="0.45">
      <c r="A938" s="47">
        <v>315</v>
      </c>
      <c r="B938" s="34">
        <v>54909</v>
      </c>
      <c r="C938" s="49" t="e">
        <f t="shared" si="322"/>
        <v>#NUM!</v>
      </c>
      <c r="D938" s="36" t="e">
        <f t="shared" si="323"/>
        <v>#NUM!</v>
      </c>
      <c r="E938" s="36" t="e">
        <f t="shared" si="324"/>
        <v>#NUM!</v>
      </c>
      <c r="F938" s="37" t="e">
        <f t="shared" si="325"/>
        <v>#NUM!</v>
      </c>
      <c r="H938" s="33">
        <v>315</v>
      </c>
      <c r="I938" s="34">
        <v>54909</v>
      </c>
      <c r="J938" s="35" t="e">
        <f t="shared" si="326"/>
        <v>#NUM!</v>
      </c>
      <c r="K938" s="36" t="e">
        <f t="shared" si="327"/>
        <v>#NUM!</v>
      </c>
      <c r="L938" s="38" t="e">
        <f t="shared" si="328"/>
        <v>#NUM!</v>
      </c>
      <c r="M938" s="37" t="e">
        <f t="shared" si="329"/>
        <v>#NUM!</v>
      </c>
      <c r="O938" s="33">
        <v>315</v>
      </c>
      <c r="P938" s="34">
        <v>54909</v>
      </c>
      <c r="Q938" s="35" t="e">
        <f t="shared" si="330"/>
        <v>#NUM!</v>
      </c>
      <c r="R938" s="36" t="e">
        <f t="shared" si="318"/>
        <v>#NUM!</v>
      </c>
      <c r="S938" s="38" t="e">
        <f t="shared" si="331"/>
        <v>#NUM!</v>
      </c>
      <c r="T938" s="37" t="e">
        <f t="shared" si="319"/>
        <v>#NUM!</v>
      </c>
      <c r="V938" s="33">
        <v>315</v>
      </c>
      <c r="W938" s="34">
        <v>54909</v>
      </c>
      <c r="X938" s="35" t="e">
        <f t="shared" si="332"/>
        <v>#NUM!</v>
      </c>
      <c r="Y938" s="36" t="e">
        <f t="shared" si="320"/>
        <v>#NUM!</v>
      </c>
      <c r="Z938" s="39" t="e">
        <f t="shared" si="333"/>
        <v>#NUM!</v>
      </c>
      <c r="AA938" s="37" t="e">
        <f t="shared" si="321"/>
        <v>#NUM!</v>
      </c>
    </row>
    <row r="939" spans="1:27" x14ac:dyDescent="0.45">
      <c r="A939" s="47">
        <v>316</v>
      </c>
      <c r="B939" s="34">
        <v>54940</v>
      </c>
      <c r="C939" s="49" t="e">
        <f t="shared" si="322"/>
        <v>#NUM!</v>
      </c>
      <c r="D939" s="36" t="e">
        <f t="shared" si="323"/>
        <v>#NUM!</v>
      </c>
      <c r="E939" s="36" t="e">
        <f t="shared" si="324"/>
        <v>#NUM!</v>
      </c>
      <c r="F939" s="37" t="e">
        <f t="shared" si="325"/>
        <v>#NUM!</v>
      </c>
      <c r="H939" s="33">
        <v>316</v>
      </c>
      <c r="I939" s="34">
        <v>54940</v>
      </c>
      <c r="J939" s="35" t="e">
        <f t="shared" si="326"/>
        <v>#NUM!</v>
      </c>
      <c r="K939" s="36" t="e">
        <f t="shared" si="327"/>
        <v>#NUM!</v>
      </c>
      <c r="L939" s="38" t="e">
        <f t="shared" si="328"/>
        <v>#NUM!</v>
      </c>
      <c r="M939" s="37" t="e">
        <f t="shared" si="329"/>
        <v>#NUM!</v>
      </c>
      <c r="O939" s="33">
        <v>316</v>
      </c>
      <c r="P939" s="34">
        <v>54940</v>
      </c>
      <c r="Q939" s="35" t="e">
        <f t="shared" si="330"/>
        <v>#NUM!</v>
      </c>
      <c r="R939" s="36" t="e">
        <f t="shared" si="318"/>
        <v>#NUM!</v>
      </c>
      <c r="S939" s="38" t="e">
        <f t="shared" si="331"/>
        <v>#NUM!</v>
      </c>
      <c r="T939" s="37" t="e">
        <f t="shared" si="319"/>
        <v>#NUM!</v>
      </c>
      <c r="V939" s="33">
        <v>316</v>
      </c>
      <c r="W939" s="34">
        <v>54940</v>
      </c>
      <c r="X939" s="35" t="e">
        <f t="shared" si="332"/>
        <v>#NUM!</v>
      </c>
      <c r="Y939" s="36" t="e">
        <f t="shared" si="320"/>
        <v>#NUM!</v>
      </c>
      <c r="Z939" s="39" t="e">
        <f t="shared" si="333"/>
        <v>#NUM!</v>
      </c>
      <c r="AA939" s="37" t="e">
        <f t="shared" si="321"/>
        <v>#NUM!</v>
      </c>
    </row>
    <row r="940" spans="1:27" x14ac:dyDescent="0.45">
      <c r="A940" s="47">
        <v>317</v>
      </c>
      <c r="B940" s="34">
        <v>54970</v>
      </c>
      <c r="C940" s="49" t="e">
        <f t="shared" si="322"/>
        <v>#NUM!</v>
      </c>
      <c r="D940" s="36" t="e">
        <f t="shared" si="323"/>
        <v>#NUM!</v>
      </c>
      <c r="E940" s="36" t="e">
        <f t="shared" si="324"/>
        <v>#NUM!</v>
      </c>
      <c r="F940" s="37" t="e">
        <f t="shared" si="325"/>
        <v>#NUM!</v>
      </c>
      <c r="H940" s="33">
        <v>317</v>
      </c>
      <c r="I940" s="34">
        <v>54970</v>
      </c>
      <c r="J940" s="35" t="e">
        <f t="shared" si="326"/>
        <v>#NUM!</v>
      </c>
      <c r="K940" s="36" t="e">
        <f t="shared" si="327"/>
        <v>#NUM!</v>
      </c>
      <c r="L940" s="38" t="e">
        <f t="shared" si="328"/>
        <v>#NUM!</v>
      </c>
      <c r="M940" s="37" t="e">
        <f t="shared" si="329"/>
        <v>#NUM!</v>
      </c>
      <c r="O940" s="33">
        <v>317</v>
      </c>
      <c r="P940" s="34">
        <v>54970</v>
      </c>
      <c r="Q940" s="35" t="e">
        <f t="shared" si="330"/>
        <v>#NUM!</v>
      </c>
      <c r="R940" s="36" t="e">
        <f t="shared" si="318"/>
        <v>#NUM!</v>
      </c>
      <c r="S940" s="38" t="e">
        <f t="shared" si="331"/>
        <v>#NUM!</v>
      </c>
      <c r="T940" s="37" t="e">
        <f t="shared" si="319"/>
        <v>#NUM!</v>
      </c>
      <c r="V940" s="33">
        <v>317</v>
      </c>
      <c r="W940" s="34">
        <v>54970</v>
      </c>
      <c r="X940" s="35" t="e">
        <f t="shared" si="332"/>
        <v>#NUM!</v>
      </c>
      <c r="Y940" s="36" t="e">
        <f t="shared" si="320"/>
        <v>#NUM!</v>
      </c>
      <c r="Z940" s="39" t="e">
        <f t="shared" si="333"/>
        <v>#NUM!</v>
      </c>
      <c r="AA940" s="37" t="e">
        <f t="shared" si="321"/>
        <v>#NUM!</v>
      </c>
    </row>
    <row r="941" spans="1:27" x14ac:dyDescent="0.45">
      <c r="A941" s="47">
        <v>318</v>
      </c>
      <c r="B941" s="34">
        <v>55001</v>
      </c>
      <c r="C941" s="49" t="e">
        <f t="shared" si="322"/>
        <v>#NUM!</v>
      </c>
      <c r="D941" s="36" t="e">
        <f t="shared" si="323"/>
        <v>#NUM!</v>
      </c>
      <c r="E941" s="36" t="e">
        <f t="shared" si="324"/>
        <v>#NUM!</v>
      </c>
      <c r="F941" s="37" t="e">
        <f t="shared" si="325"/>
        <v>#NUM!</v>
      </c>
      <c r="H941" s="33">
        <v>318</v>
      </c>
      <c r="I941" s="34">
        <v>55001</v>
      </c>
      <c r="J941" s="35" t="e">
        <f t="shared" si="326"/>
        <v>#NUM!</v>
      </c>
      <c r="K941" s="36" t="e">
        <f t="shared" si="327"/>
        <v>#NUM!</v>
      </c>
      <c r="L941" s="38" t="e">
        <f t="shared" si="328"/>
        <v>#NUM!</v>
      </c>
      <c r="M941" s="37" t="e">
        <f t="shared" si="329"/>
        <v>#NUM!</v>
      </c>
      <c r="O941" s="33">
        <v>318</v>
      </c>
      <c r="P941" s="34">
        <v>55001</v>
      </c>
      <c r="Q941" s="35" t="e">
        <f t="shared" si="330"/>
        <v>#NUM!</v>
      </c>
      <c r="R941" s="36" t="e">
        <f t="shared" si="318"/>
        <v>#NUM!</v>
      </c>
      <c r="S941" s="38" t="e">
        <f t="shared" si="331"/>
        <v>#NUM!</v>
      </c>
      <c r="T941" s="37" t="e">
        <f t="shared" si="319"/>
        <v>#NUM!</v>
      </c>
      <c r="V941" s="33">
        <v>318</v>
      </c>
      <c r="W941" s="34">
        <v>55001</v>
      </c>
      <c r="X941" s="35" t="e">
        <f t="shared" si="332"/>
        <v>#NUM!</v>
      </c>
      <c r="Y941" s="36" t="e">
        <f t="shared" si="320"/>
        <v>#NUM!</v>
      </c>
      <c r="Z941" s="39" t="e">
        <f t="shared" si="333"/>
        <v>#NUM!</v>
      </c>
      <c r="AA941" s="37" t="e">
        <f t="shared" si="321"/>
        <v>#NUM!</v>
      </c>
    </row>
    <row r="942" spans="1:27" x14ac:dyDescent="0.45">
      <c r="A942" s="47">
        <v>319</v>
      </c>
      <c r="B942" s="34">
        <v>55032</v>
      </c>
      <c r="C942" s="49" t="e">
        <f t="shared" si="322"/>
        <v>#NUM!</v>
      </c>
      <c r="D942" s="36" t="e">
        <f t="shared" si="323"/>
        <v>#NUM!</v>
      </c>
      <c r="E942" s="36" t="e">
        <f t="shared" si="324"/>
        <v>#NUM!</v>
      </c>
      <c r="F942" s="37" t="e">
        <f t="shared" si="325"/>
        <v>#NUM!</v>
      </c>
      <c r="H942" s="33">
        <v>319</v>
      </c>
      <c r="I942" s="34">
        <v>55032</v>
      </c>
      <c r="J942" s="35" t="e">
        <f t="shared" si="326"/>
        <v>#NUM!</v>
      </c>
      <c r="K942" s="36" t="e">
        <f t="shared" si="327"/>
        <v>#NUM!</v>
      </c>
      <c r="L942" s="38" t="e">
        <f t="shared" si="328"/>
        <v>#NUM!</v>
      </c>
      <c r="M942" s="37" t="e">
        <f t="shared" si="329"/>
        <v>#NUM!</v>
      </c>
      <c r="O942" s="33">
        <v>319</v>
      </c>
      <c r="P942" s="34">
        <v>55032</v>
      </c>
      <c r="Q942" s="35" t="e">
        <f t="shared" si="330"/>
        <v>#NUM!</v>
      </c>
      <c r="R942" s="36" t="e">
        <f t="shared" si="318"/>
        <v>#NUM!</v>
      </c>
      <c r="S942" s="38" t="e">
        <f t="shared" si="331"/>
        <v>#NUM!</v>
      </c>
      <c r="T942" s="37" t="e">
        <f t="shared" si="319"/>
        <v>#NUM!</v>
      </c>
      <c r="V942" s="33">
        <v>319</v>
      </c>
      <c r="W942" s="34">
        <v>55032</v>
      </c>
      <c r="X942" s="35" t="e">
        <f t="shared" si="332"/>
        <v>#NUM!</v>
      </c>
      <c r="Y942" s="36" t="e">
        <f t="shared" si="320"/>
        <v>#NUM!</v>
      </c>
      <c r="Z942" s="39" t="e">
        <f t="shared" si="333"/>
        <v>#NUM!</v>
      </c>
      <c r="AA942" s="37" t="e">
        <f t="shared" si="321"/>
        <v>#NUM!</v>
      </c>
    </row>
    <row r="943" spans="1:27" x14ac:dyDescent="0.45">
      <c r="A943" s="47">
        <v>320</v>
      </c>
      <c r="B943" s="34">
        <v>55062</v>
      </c>
      <c r="C943" s="49" t="e">
        <f t="shared" si="322"/>
        <v>#NUM!</v>
      </c>
      <c r="D943" s="36" t="e">
        <f t="shared" si="323"/>
        <v>#NUM!</v>
      </c>
      <c r="E943" s="36" t="e">
        <f t="shared" si="324"/>
        <v>#NUM!</v>
      </c>
      <c r="F943" s="37" t="e">
        <f t="shared" si="325"/>
        <v>#NUM!</v>
      </c>
      <c r="H943" s="33">
        <v>320</v>
      </c>
      <c r="I943" s="34">
        <v>55062</v>
      </c>
      <c r="J943" s="35" t="e">
        <f t="shared" si="326"/>
        <v>#NUM!</v>
      </c>
      <c r="K943" s="36" t="e">
        <f t="shared" si="327"/>
        <v>#NUM!</v>
      </c>
      <c r="L943" s="38" t="e">
        <f t="shared" si="328"/>
        <v>#NUM!</v>
      </c>
      <c r="M943" s="37" t="e">
        <f t="shared" si="329"/>
        <v>#NUM!</v>
      </c>
      <c r="O943" s="33">
        <v>320</v>
      </c>
      <c r="P943" s="34">
        <v>55062</v>
      </c>
      <c r="Q943" s="35" t="e">
        <f t="shared" si="330"/>
        <v>#NUM!</v>
      </c>
      <c r="R943" s="36" t="e">
        <f t="shared" si="318"/>
        <v>#NUM!</v>
      </c>
      <c r="S943" s="38" t="e">
        <f t="shared" si="331"/>
        <v>#NUM!</v>
      </c>
      <c r="T943" s="37" t="e">
        <f t="shared" si="319"/>
        <v>#NUM!</v>
      </c>
      <c r="V943" s="33">
        <v>320</v>
      </c>
      <c r="W943" s="34">
        <v>55062</v>
      </c>
      <c r="X943" s="35" t="e">
        <f t="shared" si="332"/>
        <v>#NUM!</v>
      </c>
      <c r="Y943" s="36" t="e">
        <f t="shared" si="320"/>
        <v>#NUM!</v>
      </c>
      <c r="Z943" s="39" t="e">
        <f t="shared" si="333"/>
        <v>#NUM!</v>
      </c>
      <c r="AA943" s="37" t="e">
        <f t="shared" si="321"/>
        <v>#NUM!</v>
      </c>
    </row>
    <row r="944" spans="1:27" x14ac:dyDescent="0.45">
      <c r="A944" s="47">
        <v>321</v>
      </c>
      <c r="B944" s="34">
        <v>55093</v>
      </c>
      <c r="C944" s="49" t="e">
        <f t="shared" si="322"/>
        <v>#NUM!</v>
      </c>
      <c r="D944" s="36" t="e">
        <f t="shared" si="323"/>
        <v>#NUM!</v>
      </c>
      <c r="E944" s="36" t="e">
        <f t="shared" si="324"/>
        <v>#NUM!</v>
      </c>
      <c r="F944" s="37" t="e">
        <f t="shared" si="325"/>
        <v>#NUM!</v>
      </c>
      <c r="H944" s="33">
        <v>321</v>
      </c>
      <c r="I944" s="34">
        <v>55093</v>
      </c>
      <c r="J944" s="35" t="e">
        <f t="shared" si="326"/>
        <v>#NUM!</v>
      </c>
      <c r="K944" s="36" t="e">
        <f t="shared" si="327"/>
        <v>#NUM!</v>
      </c>
      <c r="L944" s="38" t="e">
        <f t="shared" si="328"/>
        <v>#NUM!</v>
      </c>
      <c r="M944" s="37" t="e">
        <f t="shared" si="329"/>
        <v>#NUM!</v>
      </c>
      <c r="O944" s="33">
        <v>321</v>
      </c>
      <c r="P944" s="34">
        <v>55093</v>
      </c>
      <c r="Q944" s="35" t="e">
        <f t="shared" si="330"/>
        <v>#NUM!</v>
      </c>
      <c r="R944" s="36" t="e">
        <f t="shared" ref="R944:R1007" si="334">IF($D$128="I/O",0,-PPMT($C$126/12,O944,$D$126*$D$128,$C$125))</f>
        <v>#NUM!</v>
      </c>
      <c r="S944" s="38" t="e">
        <f t="shared" si="331"/>
        <v>#NUM!</v>
      </c>
      <c r="T944" s="37" t="e">
        <f t="shared" ref="T944:T1007" si="335">$D$125</f>
        <v>#NUM!</v>
      </c>
      <c r="V944" s="33">
        <v>321</v>
      </c>
      <c r="W944" s="34">
        <v>55093</v>
      </c>
      <c r="X944" s="35" t="e">
        <f t="shared" si="332"/>
        <v>#NUM!</v>
      </c>
      <c r="Y944" s="36" t="e">
        <f t="shared" ref="Y944:Y1007" si="336">IF($K$128="I/O",0,-PPMT($J$126/12,V944,$K$126*$K$128,$J$125))</f>
        <v>#NUM!</v>
      </c>
      <c r="Z944" s="39" t="e">
        <f t="shared" si="333"/>
        <v>#NUM!</v>
      </c>
      <c r="AA944" s="37" t="e">
        <f t="shared" ref="AA944:AA1007" si="337">$K$125</f>
        <v>#NUM!</v>
      </c>
    </row>
    <row r="945" spans="1:27" x14ac:dyDescent="0.45">
      <c r="A945" s="47">
        <v>322</v>
      </c>
      <c r="B945" s="34">
        <v>55123</v>
      </c>
      <c r="C945" s="49" t="e">
        <f t="shared" ref="C945:C1008" si="338">C944-D945</f>
        <v>#NUM!</v>
      </c>
      <c r="D945" s="36" t="e">
        <f t="shared" ref="D945:D1008" si="339">IF($D$620="I/O",0,-PPMT($C$618/12,A945,$D$618*$D$620,$C$617))</f>
        <v>#NUM!</v>
      </c>
      <c r="E945" s="36" t="e">
        <f t="shared" ref="E945:E1008" si="340">F945-D945</f>
        <v>#NUM!</v>
      </c>
      <c r="F945" s="37" t="e">
        <f t="shared" ref="F945:F1008" si="341">$D$617</f>
        <v>#NUM!</v>
      </c>
      <c r="H945" s="33">
        <v>322</v>
      </c>
      <c r="I945" s="34">
        <v>55123</v>
      </c>
      <c r="J945" s="35" t="e">
        <f t="shared" ref="J945:J1008" si="342">J944-K945</f>
        <v>#NUM!</v>
      </c>
      <c r="K945" s="36" t="e">
        <f t="shared" ref="K945:K1008" si="343">IF($K$620="I/O",0,-PPMT($J$618/12,H945,$K$618*$K$620,$J$617))</f>
        <v>#NUM!</v>
      </c>
      <c r="L945" s="38" t="e">
        <f t="shared" ref="L945:L1008" si="344">M945-K945</f>
        <v>#NUM!</v>
      </c>
      <c r="M945" s="37" t="e">
        <f t="shared" ref="M945:M1008" si="345">$K$617</f>
        <v>#NUM!</v>
      </c>
      <c r="O945" s="33">
        <v>322</v>
      </c>
      <c r="P945" s="34">
        <v>55123</v>
      </c>
      <c r="Q945" s="35" t="e">
        <f t="shared" ref="Q945:Q1008" si="346">Q944-R945</f>
        <v>#NUM!</v>
      </c>
      <c r="R945" s="36" t="e">
        <f t="shared" si="334"/>
        <v>#NUM!</v>
      </c>
      <c r="S945" s="38" t="e">
        <f t="shared" ref="S945:S1008" si="347">T945-R945</f>
        <v>#NUM!</v>
      </c>
      <c r="T945" s="37" t="e">
        <f t="shared" si="335"/>
        <v>#NUM!</v>
      </c>
      <c r="V945" s="33">
        <v>322</v>
      </c>
      <c r="W945" s="34">
        <v>55123</v>
      </c>
      <c r="X945" s="35" t="e">
        <f t="shared" ref="X945:X1008" si="348">X944-Y945</f>
        <v>#NUM!</v>
      </c>
      <c r="Y945" s="36" t="e">
        <f t="shared" si="336"/>
        <v>#NUM!</v>
      </c>
      <c r="Z945" s="39" t="e">
        <f t="shared" ref="Z945:Z1008" si="349">AA945-Y945</f>
        <v>#NUM!</v>
      </c>
      <c r="AA945" s="37" t="e">
        <f t="shared" si="337"/>
        <v>#NUM!</v>
      </c>
    </row>
    <row r="946" spans="1:27" x14ac:dyDescent="0.45">
      <c r="A946" s="47">
        <v>323</v>
      </c>
      <c r="B946" s="34">
        <v>55154</v>
      </c>
      <c r="C946" s="49" t="e">
        <f t="shared" si="338"/>
        <v>#NUM!</v>
      </c>
      <c r="D946" s="36" t="e">
        <f t="shared" si="339"/>
        <v>#NUM!</v>
      </c>
      <c r="E946" s="36" t="e">
        <f t="shared" si="340"/>
        <v>#NUM!</v>
      </c>
      <c r="F946" s="37" t="e">
        <f t="shared" si="341"/>
        <v>#NUM!</v>
      </c>
      <c r="H946" s="33">
        <v>323</v>
      </c>
      <c r="I946" s="34">
        <v>55154</v>
      </c>
      <c r="J946" s="35" t="e">
        <f t="shared" si="342"/>
        <v>#NUM!</v>
      </c>
      <c r="K946" s="36" t="e">
        <f t="shared" si="343"/>
        <v>#NUM!</v>
      </c>
      <c r="L946" s="38" t="e">
        <f t="shared" si="344"/>
        <v>#NUM!</v>
      </c>
      <c r="M946" s="37" t="e">
        <f t="shared" si="345"/>
        <v>#NUM!</v>
      </c>
      <c r="O946" s="33">
        <v>323</v>
      </c>
      <c r="P946" s="34">
        <v>55154</v>
      </c>
      <c r="Q946" s="35" t="e">
        <f t="shared" si="346"/>
        <v>#NUM!</v>
      </c>
      <c r="R946" s="36" t="e">
        <f t="shared" si="334"/>
        <v>#NUM!</v>
      </c>
      <c r="S946" s="38" t="e">
        <f t="shared" si="347"/>
        <v>#NUM!</v>
      </c>
      <c r="T946" s="37" t="e">
        <f t="shared" si="335"/>
        <v>#NUM!</v>
      </c>
      <c r="V946" s="33">
        <v>323</v>
      </c>
      <c r="W946" s="34">
        <v>55154</v>
      </c>
      <c r="X946" s="35" t="e">
        <f t="shared" si="348"/>
        <v>#NUM!</v>
      </c>
      <c r="Y946" s="36" t="e">
        <f t="shared" si="336"/>
        <v>#NUM!</v>
      </c>
      <c r="Z946" s="39" t="e">
        <f t="shared" si="349"/>
        <v>#NUM!</v>
      </c>
      <c r="AA946" s="37" t="e">
        <f t="shared" si="337"/>
        <v>#NUM!</v>
      </c>
    </row>
    <row r="947" spans="1:27" ht="14.65" thickBot="1" x14ac:dyDescent="0.5">
      <c r="A947" s="750">
        <v>324</v>
      </c>
      <c r="B947" s="267">
        <v>55185</v>
      </c>
      <c r="C947" s="50" t="e">
        <f t="shared" si="338"/>
        <v>#NUM!</v>
      </c>
      <c r="D947" s="43" t="e">
        <f t="shared" si="339"/>
        <v>#NUM!</v>
      </c>
      <c r="E947" s="43" t="e">
        <f t="shared" si="340"/>
        <v>#NUM!</v>
      </c>
      <c r="F947" s="44" t="e">
        <f t="shared" si="341"/>
        <v>#NUM!</v>
      </c>
      <c r="H947" s="40">
        <v>324</v>
      </c>
      <c r="I947" s="41">
        <v>55185</v>
      </c>
      <c r="J947" s="42" t="e">
        <f t="shared" si="342"/>
        <v>#NUM!</v>
      </c>
      <c r="K947" s="43" t="e">
        <f t="shared" si="343"/>
        <v>#NUM!</v>
      </c>
      <c r="L947" s="45" t="e">
        <f t="shared" si="344"/>
        <v>#NUM!</v>
      </c>
      <c r="M947" s="44" t="e">
        <f t="shared" si="345"/>
        <v>#NUM!</v>
      </c>
      <c r="O947" s="40">
        <v>324</v>
      </c>
      <c r="P947" s="41">
        <v>55185</v>
      </c>
      <c r="Q947" s="42" t="e">
        <f t="shared" si="346"/>
        <v>#NUM!</v>
      </c>
      <c r="R947" s="43" t="e">
        <f t="shared" si="334"/>
        <v>#NUM!</v>
      </c>
      <c r="S947" s="45" t="e">
        <f t="shared" si="347"/>
        <v>#NUM!</v>
      </c>
      <c r="T947" s="44" t="e">
        <f t="shared" si="335"/>
        <v>#NUM!</v>
      </c>
      <c r="V947" s="40">
        <v>324</v>
      </c>
      <c r="W947" s="41">
        <v>55185</v>
      </c>
      <c r="X947" s="42" t="e">
        <f t="shared" si="348"/>
        <v>#NUM!</v>
      </c>
      <c r="Y947" s="43" t="e">
        <f t="shared" si="336"/>
        <v>#NUM!</v>
      </c>
      <c r="Z947" s="46" t="e">
        <f t="shared" si="349"/>
        <v>#NUM!</v>
      </c>
      <c r="AA947" s="44" t="e">
        <f t="shared" si="337"/>
        <v>#NUM!</v>
      </c>
    </row>
    <row r="948" spans="1:27" x14ac:dyDescent="0.45">
      <c r="A948" s="47">
        <v>325</v>
      </c>
      <c r="B948" s="34">
        <v>55213</v>
      </c>
      <c r="C948" s="53" t="e">
        <f t="shared" si="338"/>
        <v>#NUM!</v>
      </c>
      <c r="D948" s="29" t="e">
        <f t="shared" si="339"/>
        <v>#NUM!</v>
      </c>
      <c r="E948" s="29" t="e">
        <f t="shared" si="340"/>
        <v>#NUM!</v>
      </c>
      <c r="F948" s="30" t="e">
        <f t="shared" si="341"/>
        <v>#NUM!</v>
      </c>
      <c r="H948" s="26">
        <v>325</v>
      </c>
      <c r="I948" s="27">
        <v>55213</v>
      </c>
      <c r="J948" s="28" t="e">
        <f t="shared" si="342"/>
        <v>#NUM!</v>
      </c>
      <c r="K948" s="29" t="e">
        <f t="shared" si="343"/>
        <v>#NUM!</v>
      </c>
      <c r="L948" s="31" t="e">
        <f t="shared" si="344"/>
        <v>#NUM!</v>
      </c>
      <c r="M948" s="30" t="e">
        <f t="shared" si="345"/>
        <v>#NUM!</v>
      </c>
      <c r="O948" s="26">
        <v>325</v>
      </c>
      <c r="P948" s="27">
        <v>55213</v>
      </c>
      <c r="Q948" s="28" t="e">
        <f t="shared" si="346"/>
        <v>#NUM!</v>
      </c>
      <c r="R948" s="29" t="e">
        <f t="shared" si="334"/>
        <v>#NUM!</v>
      </c>
      <c r="S948" s="31" t="e">
        <f t="shared" si="347"/>
        <v>#NUM!</v>
      </c>
      <c r="T948" s="30" t="e">
        <f t="shared" si="335"/>
        <v>#NUM!</v>
      </c>
      <c r="V948" s="26">
        <v>325</v>
      </c>
      <c r="W948" s="27">
        <v>55213</v>
      </c>
      <c r="X948" s="28" t="e">
        <f t="shared" si="348"/>
        <v>#NUM!</v>
      </c>
      <c r="Y948" s="29" t="e">
        <f t="shared" si="336"/>
        <v>#NUM!</v>
      </c>
      <c r="Z948" s="32" t="e">
        <f t="shared" si="349"/>
        <v>#NUM!</v>
      </c>
      <c r="AA948" s="30" t="e">
        <f t="shared" si="337"/>
        <v>#NUM!</v>
      </c>
    </row>
    <row r="949" spans="1:27" x14ac:dyDescent="0.45">
      <c r="A949" s="47">
        <v>326</v>
      </c>
      <c r="B949" s="34">
        <v>55244</v>
      </c>
      <c r="C949" s="49" t="e">
        <f t="shared" si="338"/>
        <v>#NUM!</v>
      </c>
      <c r="D949" s="36" t="e">
        <f t="shared" si="339"/>
        <v>#NUM!</v>
      </c>
      <c r="E949" s="36" t="e">
        <f t="shared" si="340"/>
        <v>#NUM!</v>
      </c>
      <c r="F949" s="37" t="e">
        <f t="shared" si="341"/>
        <v>#NUM!</v>
      </c>
      <c r="H949" s="33">
        <v>326</v>
      </c>
      <c r="I949" s="34">
        <v>55244</v>
      </c>
      <c r="J949" s="35" t="e">
        <f t="shared" si="342"/>
        <v>#NUM!</v>
      </c>
      <c r="K949" s="36" t="e">
        <f t="shared" si="343"/>
        <v>#NUM!</v>
      </c>
      <c r="L949" s="38" t="e">
        <f t="shared" si="344"/>
        <v>#NUM!</v>
      </c>
      <c r="M949" s="37" t="e">
        <f t="shared" si="345"/>
        <v>#NUM!</v>
      </c>
      <c r="O949" s="33">
        <v>326</v>
      </c>
      <c r="P949" s="34">
        <v>55244</v>
      </c>
      <c r="Q949" s="35" t="e">
        <f t="shared" si="346"/>
        <v>#NUM!</v>
      </c>
      <c r="R949" s="36" t="e">
        <f t="shared" si="334"/>
        <v>#NUM!</v>
      </c>
      <c r="S949" s="38" t="e">
        <f t="shared" si="347"/>
        <v>#NUM!</v>
      </c>
      <c r="T949" s="37" t="e">
        <f t="shared" si="335"/>
        <v>#NUM!</v>
      </c>
      <c r="V949" s="33">
        <v>326</v>
      </c>
      <c r="W949" s="34">
        <v>55244</v>
      </c>
      <c r="X949" s="35" t="e">
        <f t="shared" si="348"/>
        <v>#NUM!</v>
      </c>
      <c r="Y949" s="36" t="e">
        <f t="shared" si="336"/>
        <v>#NUM!</v>
      </c>
      <c r="Z949" s="39" t="e">
        <f t="shared" si="349"/>
        <v>#NUM!</v>
      </c>
      <c r="AA949" s="37" t="e">
        <f t="shared" si="337"/>
        <v>#NUM!</v>
      </c>
    </row>
    <row r="950" spans="1:27" x14ac:dyDescent="0.45">
      <c r="A950" s="47">
        <v>327</v>
      </c>
      <c r="B950" s="34">
        <v>55274</v>
      </c>
      <c r="C950" s="49" t="e">
        <f t="shared" si="338"/>
        <v>#NUM!</v>
      </c>
      <c r="D950" s="36" t="e">
        <f t="shared" si="339"/>
        <v>#NUM!</v>
      </c>
      <c r="E950" s="36" t="e">
        <f t="shared" si="340"/>
        <v>#NUM!</v>
      </c>
      <c r="F950" s="37" t="e">
        <f t="shared" si="341"/>
        <v>#NUM!</v>
      </c>
      <c r="H950" s="33">
        <v>327</v>
      </c>
      <c r="I950" s="34">
        <v>55274</v>
      </c>
      <c r="J950" s="35" t="e">
        <f t="shared" si="342"/>
        <v>#NUM!</v>
      </c>
      <c r="K950" s="36" t="e">
        <f t="shared" si="343"/>
        <v>#NUM!</v>
      </c>
      <c r="L950" s="38" t="e">
        <f t="shared" si="344"/>
        <v>#NUM!</v>
      </c>
      <c r="M950" s="37" t="e">
        <f t="shared" si="345"/>
        <v>#NUM!</v>
      </c>
      <c r="O950" s="33">
        <v>327</v>
      </c>
      <c r="P950" s="34">
        <v>55274</v>
      </c>
      <c r="Q950" s="35" t="e">
        <f t="shared" si="346"/>
        <v>#NUM!</v>
      </c>
      <c r="R950" s="36" t="e">
        <f t="shared" si="334"/>
        <v>#NUM!</v>
      </c>
      <c r="S950" s="38" t="e">
        <f t="shared" si="347"/>
        <v>#NUM!</v>
      </c>
      <c r="T950" s="37" t="e">
        <f t="shared" si="335"/>
        <v>#NUM!</v>
      </c>
      <c r="V950" s="33">
        <v>327</v>
      </c>
      <c r="W950" s="34">
        <v>55274</v>
      </c>
      <c r="X950" s="35" t="e">
        <f t="shared" si="348"/>
        <v>#NUM!</v>
      </c>
      <c r="Y950" s="36" t="e">
        <f t="shared" si="336"/>
        <v>#NUM!</v>
      </c>
      <c r="Z950" s="39" t="e">
        <f t="shared" si="349"/>
        <v>#NUM!</v>
      </c>
      <c r="AA950" s="37" t="e">
        <f t="shared" si="337"/>
        <v>#NUM!</v>
      </c>
    </row>
    <row r="951" spans="1:27" x14ac:dyDescent="0.45">
      <c r="A951" s="47">
        <v>328</v>
      </c>
      <c r="B951" s="34">
        <v>55305</v>
      </c>
      <c r="C951" s="49" t="e">
        <f t="shared" si="338"/>
        <v>#NUM!</v>
      </c>
      <c r="D951" s="36" t="e">
        <f t="shared" si="339"/>
        <v>#NUM!</v>
      </c>
      <c r="E951" s="36" t="e">
        <f t="shared" si="340"/>
        <v>#NUM!</v>
      </c>
      <c r="F951" s="37" t="e">
        <f t="shared" si="341"/>
        <v>#NUM!</v>
      </c>
      <c r="H951" s="33">
        <v>328</v>
      </c>
      <c r="I951" s="34">
        <v>55305</v>
      </c>
      <c r="J951" s="35" t="e">
        <f t="shared" si="342"/>
        <v>#NUM!</v>
      </c>
      <c r="K951" s="36" t="e">
        <f t="shared" si="343"/>
        <v>#NUM!</v>
      </c>
      <c r="L951" s="38" t="e">
        <f t="shared" si="344"/>
        <v>#NUM!</v>
      </c>
      <c r="M951" s="37" t="e">
        <f t="shared" si="345"/>
        <v>#NUM!</v>
      </c>
      <c r="O951" s="33">
        <v>328</v>
      </c>
      <c r="P951" s="34">
        <v>55305</v>
      </c>
      <c r="Q951" s="35" t="e">
        <f t="shared" si="346"/>
        <v>#NUM!</v>
      </c>
      <c r="R951" s="36" t="e">
        <f t="shared" si="334"/>
        <v>#NUM!</v>
      </c>
      <c r="S951" s="38" t="e">
        <f t="shared" si="347"/>
        <v>#NUM!</v>
      </c>
      <c r="T951" s="37" t="e">
        <f t="shared" si="335"/>
        <v>#NUM!</v>
      </c>
      <c r="V951" s="33">
        <v>328</v>
      </c>
      <c r="W951" s="34">
        <v>55305</v>
      </c>
      <c r="X951" s="35" t="e">
        <f t="shared" si="348"/>
        <v>#NUM!</v>
      </c>
      <c r="Y951" s="36" t="e">
        <f t="shared" si="336"/>
        <v>#NUM!</v>
      </c>
      <c r="Z951" s="39" t="e">
        <f t="shared" si="349"/>
        <v>#NUM!</v>
      </c>
      <c r="AA951" s="37" t="e">
        <f t="shared" si="337"/>
        <v>#NUM!</v>
      </c>
    </row>
    <row r="952" spans="1:27" x14ac:dyDescent="0.45">
      <c r="A952" s="47">
        <v>329</v>
      </c>
      <c r="B952" s="34">
        <v>55335</v>
      </c>
      <c r="C952" s="49" t="e">
        <f t="shared" si="338"/>
        <v>#NUM!</v>
      </c>
      <c r="D952" s="36" t="e">
        <f t="shared" si="339"/>
        <v>#NUM!</v>
      </c>
      <c r="E952" s="36" t="e">
        <f t="shared" si="340"/>
        <v>#NUM!</v>
      </c>
      <c r="F952" s="37" t="e">
        <f t="shared" si="341"/>
        <v>#NUM!</v>
      </c>
      <c r="H952" s="33">
        <v>329</v>
      </c>
      <c r="I952" s="34">
        <v>55335</v>
      </c>
      <c r="J952" s="35" t="e">
        <f t="shared" si="342"/>
        <v>#NUM!</v>
      </c>
      <c r="K952" s="36" t="e">
        <f t="shared" si="343"/>
        <v>#NUM!</v>
      </c>
      <c r="L952" s="38" t="e">
        <f t="shared" si="344"/>
        <v>#NUM!</v>
      </c>
      <c r="M952" s="37" t="e">
        <f t="shared" si="345"/>
        <v>#NUM!</v>
      </c>
      <c r="O952" s="33">
        <v>329</v>
      </c>
      <c r="P952" s="34">
        <v>55335</v>
      </c>
      <c r="Q952" s="35" t="e">
        <f t="shared" si="346"/>
        <v>#NUM!</v>
      </c>
      <c r="R952" s="36" t="e">
        <f t="shared" si="334"/>
        <v>#NUM!</v>
      </c>
      <c r="S952" s="38" t="e">
        <f t="shared" si="347"/>
        <v>#NUM!</v>
      </c>
      <c r="T952" s="37" t="e">
        <f t="shared" si="335"/>
        <v>#NUM!</v>
      </c>
      <c r="V952" s="33">
        <v>329</v>
      </c>
      <c r="W952" s="34">
        <v>55335</v>
      </c>
      <c r="X952" s="35" t="e">
        <f t="shared" si="348"/>
        <v>#NUM!</v>
      </c>
      <c r="Y952" s="36" t="e">
        <f t="shared" si="336"/>
        <v>#NUM!</v>
      </c>
      <c r="Z952" s="39" t="e">
        <f t="shared" si="349"/>
        <v>#NUM!</v>
      </c>
      <c r="AA952" s="37" t="e">
        <f t="shared" si="337"/>
        <v>#NUM!</v>
      </c>
    </row>
    <row r="953" spans="1:27" x14ac:dyDescent="0.45">
      <c r="A953" s="47">
        <v>330</v>
      </c>
      <c r="B953" s="34">
        <v>55366</v>
      </c>
      <c r="C953" s="49" t="e">
        <f t="shared" si="338"/>
        <v>#NUM!</v>
      </c>
      <c r="D953" s="36" t="e">
        <f t="shared" si="339"/>
        <v>#NUM!</v>
      </c>
      <c r="E953" s="36" t="e">
        <f t="shared" si="340"/>
        <v>#NUM!</v>
      </c>
      <c r="F953" s="37" t="e">
        <f t="shared" si="341"/>
        <v>#NUM!</v>
      </c>
      <c r="H953" s="33">
        <v>330</v>
      </c>
      <c r="I953" s="34">
        <v>55366</v>
      </c>
      <c r="J953" s="35" t="e">
        <f t="shared" si="342"/>
        <v>#NUM!</v>
      </c>
      <c r="K953" s="36" t="e">
        <f t="shared" si="343"/>
        <v>#NUM!</v>
      </c>
      <c r="L953" s="38" t="e">
        <f t="shared" si="344"/>
        <v>#NUM!</v>
      </c>
      <c r="M953" s="37" t="e">
        <f t="shared" si="345"/>
        <v>#NUM!</v>
      </c>
      <c r="O953" s="33">
        <v>330</v>
      </c>
      <c r="P953" s="34">
        <v>55366</v>
      </c>
      <c r="Q953" s="35" t="e">
        <f t="shared" si="346"/>
        <v>#NUM!</v>
      </c>
      <c r="R953" s="36" t="e">
        <f t="shared" si="334"/>
        <v>#NUM!</v>
      </c>
      <c r="S953" s="38" t="e">
        <f t="shared" si="347"/>
        <v>#NUM!</v>
      </c>
      <c r="T953" s="37" t="e">
        <f t="shared" si="335"/>
        <v>#NUM!</v>
      </c>
      <c r="V953" s="33">
        <v>330</v>
      </c>
      <c r="W953" s="34">
        <v>55366</v>
      </c>
      <c r="X953" s="35" t="e">
        <f t="shared" si="348"/>
        <v>#NUM!</v>
      </c>
      <c r="Y953" s="36" t="e">
        <f t="shared" si="336"/>
        <v>#NUM!</v>
      </c>
      <c r="Z953" s="39" t="e">
        <f t="shared" si="349"/>
        <v>#NUM!</v>
      </c>
      <c r="AA953" s="37" t="e">
        <f t="shared" si="337"/>
        <v>#NUM!</v>
      </c>
    </row>
    <row r="954" spans="1:27" x14ac:dyDescent="0.45">
      <c r="A954" s="47">
        <v>331</v>
      </c>
      <c r="B954" s="34">
        <v>55397</v>
      </c>
      <c r="C954" s="49" t="e">
        <f t="shared" si="338"/>
        <v>#NUM!</v>
      </c>
      <c r="D954" s="36" t="e">
        <f t="shared" si="339"/>
        <v>#NUM!</v>
      </c>
      <c r="E954" s="36" t="e">
        <f t="shared" si="340"/>
        <v>#NUM!</v>
      </c>
      <c r="F954" s="37" t="e">
        <f t="shared" si="341"/>
        <v>#NUM!</v>
      </c>
      <c r="H954" s="33">
        <v>331</v>
      </c>
      <c r="I954" s="34">
        <v>55397</v>
      </c>
      <c r="J954" s="35" t="e">
        <f t="shared" si="342"/>
        <v>#NUM!</v>
      </c>
      <c r="K954" s="36" t="e">
        <f t="shared" si="343"/>
        <v>#NUM!</v>
      </c>
      <c r="L954" s="38" t="e">
        <f t="shared" si="344"/>
        <v>#NUM!</v>
      </c>
      <c r="M954" s="37" t="e">
        <f t="shared" si="345"/>
        <v>#NUM!</v>
      </c>
      <c r="O954" s="33">
        <v>331</v>
      </c>
      <c r="P954" s="34">
        <v>55397</v>
      </c>
      <c r="Q954" s="35" t="e">
        <f t="shared" si="346"/>
        <v>#NUM!</v>
      </c>
      <c r="R954" s="36" t="e">
        <f t="shared" si="334"/>
        <v>#NUM!</v>
      </c>
      <c r="S954" s="38" t="e">
        <f t="shared" si="347"/>
        <v>#NUM!</v>
      </c>
      <c r="T954" s="37" t="e">
        <f t="shared" si="335"/>
        <v>#NUM!</v>
      </c>
      <c r="V954" s="33">
        <v>331</v>
      </c>
      <c r="W954" s="34">
        <v>55397</v>
      </c>
      <c r="X954" s="35" t="e">
        <f t="shared" si="348"/>
        <v>#NUM!</v>
      </c>
      <c r="Y954" s="36" t="e">
        <f t="shared" si="336"/>
        <v>#NUM!</v>
      </c>
      <c r="Z954" s="39" t="e">
        <f t="shared" si="349"/>
        <v>#NUM!</v>
      </c>
      <c r="AA954" s="37" t="e">
        <f t="shared" si="337"/>
        <v>#NUM!</v>
      </c>
    </row>
    <row r="955" spans="1:27" x14ac:dyDescent="0.45">
      <c r="A955" s="47">
        <v>332</v>
      </c>
      <c r="B955" s="34">
        <v>55427</v>
      </c>
      <c r="C955" s="49" t="e">
        <f t="shared" si="338"/>
        <v>#NUM!</v>
      </c>
      <c r="D955" s="36" t="e">
        <f t="shared" si="339"/>
        <v>#NUM!</v>
      </c>
      <c r="E955" s="36" t="e">
        <f t="shared" si="340"/>
        <v>#NUM!</v>
      </c>
      <c r="F955" s="37" t="e">
        <f t="shared" si="341"/>
        <v>#NUM!</v>
      </c>
      <c r="H955" s="33">
        <v>332</v>
      </c>
      <c r="I955" s="34">
        <v>55427</v>
      </c>
      <c r="J955" s="35" t="e">
        <f t="shared" si="342"/>
        <v>#NUM!</v>
      </c>
      <c r="K955" s="36" t="e">
        <f t="shared" si="343"/>
        <v>#NUM!</v>
      </c>
      <c r="L955" s="38" t="e">
        <f t="shared" si="344"/>
        <v>#NUM!</v>
      </c>
      <c r="M955" s="37" t="e">
        <f t="shared" si="345"/>
        <v>#NUM!</v>
      </c>
      <c r="O955" s="33">
        <v>332</v>
      </c>
      <c r="P955" s="34">
        <v>55427</v>
      </c>
      <c r="Q955" s="35" t="e">
        <f t="shared" si="346"/>
        <v>#NUM!</v>
      </c>
      <c r="R955" s="36" t="e">
        <f t="shared" si="334"/>
        <v>#NUM!</v>
      </c>
      <c r="S955" s="38" t="e">
        <f t="shared" si="347"/>
        <v>#NUM!</v>
      </c>
      <c r="T955" s="37" t="e">
        <f t="shared" si="335"/>
        <v>#NUM!</v>
      </c>
      <c r="V955" s="33">
        <v>332</v>
      </c>
      <c r="W955" s="34">
        <v>55427</v>
      </c>
      <c r="X955" s="35" t="e">
        <f t="shared" si="348"/>
        <v>#NUM!</v>
      </c>
      <c r="Y955" s="36" t="e">
        <f t="shared" si="336"/>
        <v>#NUM!</v>
      </c>
      <c r="Z955" s="39" t="e">
        <f t="shared" si="349"/>
        <v>#NUM!</v>
      </c>
      <c r="AA955" s="37" t="e">
        <f t="shared" si="337"/>
        <v>#NUM!</v>
      </c>
    </row>
    <row r="956" spans="1:27" x14ac:dyDescent="0.45">
      <c r="A956" s="47">
        <v>333</v>
      </c>
      <c r="B956" s="34">
        <v>55458</v>
      </c>
      <c r="C956" s="49" t="e">
        <f t="shared" si="338"/>
        <v>#NUM!</v>
      </c>
      <c r="D956" s="36" t="e">
        <f t="shared" si="339"/>
        <v>#NUM!</v>
      </c>
      <c r="E956" s="36" t="e">
        <f t="shared" si="340"/>
        <v>#NUM!</v>
      </c>
      <c r="F956" s="37" t="e">
        <f t="shared" si="341"/>
        <v>#NUM!</v>
      </c>
      <c r="H956" s="33">
        <v>333</v>
      </c>
      <c r="I956" s="34">
        <v>55458</v>
      </c>
      <c r="J956" s="35" t="e">
        <f t="shared" si="342"/>
        <v>#NUM!</v>
      </c>
      <c r="K956" s="36" t="e">
        <f t="shared" si="343"/>
        <v>#NUM!</v>
      </c>
      <c r="L956" s="38" t="e">
        <f t="shared" si="344"/>
        <v>#NUM!</v>
      </c>
      <c r="M956" s="37" t="e">
        <f t="shared" si="345"/>
        <v>#NUM!</v>
      </c>
      <c r="O956" s="33">
        <v>333</v>
      </c>
      <c r="P956" s="34">
        <v>55458</v>
      </c>
      <c r="Q956" s="35" t="e">
        <f t="shared" si="346"/>
        <v>#NUM!</v>
      </c>
      <c r="R956" s="36" t="e">
        <f t="shared" si="334"/>
        <v>#NUM!</v>
      </c>
      <c r="S956" s="38" t="e">
        <f t="shared" si="347"/>
        <v>#NUM!</v>
      </c>
      <c r="T956" s="37" t="e">
        <f t="shared" si="335"/>
        <v>#NUM!</v>
      </c>
      <c r="V956" s="33">
        <v>333</v>
      </c>
      <c r="W956" s="34">
        <v>55458</v>
      </c>
      <c r="X956" s="35" t="e">
        <f t="shared" si="348"/>
        <v>#NUM!</v>
      </c>
      <c r="Y956" s="36" t="e">
        <f t="shared" si="336"/>
        <v>#NUM!</v>
      </c>
      <c r="Z956" s="39" t="e">
        <f t="shared" si="349"/>
        <v>#NUM!</v>
      </c>
      <c r="AA956" s="37" t="e">
        <f t="shared" si="337"/>
        <v>#NUM!</v>
      </c>
    </row>
    <row r="957" spans="1:27" x14ac:dyDescent="0.45">
      <c r="A957" s="47">
        <v>334</v>
      </c>
      <c r="B957" s="34">
        <v>55488</v>
      </c>
      <c r="C957" s="49" t="e">
        <f t="shared" si="338"/>
        <v>#NUM!</v>
      </c>
      <c r="D957" s="36" t="e">
        <f t="shared" si="339"/>
        <v>#NUM!</v>
      </c>
      <c r="E957" s="36" t="e">
        <f t="shared" si="340"/>
        <v>#NUM!</v>
      </c>
      <c r="F957" s="37" t="e">
        <f t="shared" si="341"/>
        <v>#NUM!</v>
      </c>
      <c r="H957" s="33">
        <v>334</v>
      </c>
      <c r="I957" s="34">
        <v>55488</v>
      </c>
      <c r="J957" s="35" t="e">
        <f t="shared" si="342"/>
        <v>#NUM!</v>
      </c>
      <c r="K957" s="36" t="e">
        <f t="shared" si="343"/>
        <v>#NUM!</v>
      </c>
      <c r="L957" s="38" t="e">
        <f t="shared" si="344"/>
        <v>#NUM!</v>
      </c>
      <c r="M957" s="37" t="e">
        <f t="shared" si="345"/>
        <v>#NUM!</v>
      </c>
      <c r="O957" s="33">
        <v>334</v>
      </c>
      <c r="P957" s="34">
        <v>55488</v>
      </c>
      <c r="Q957" s="35" t="e">
        <f t="shared" si="346"/>
        <v>#NUM!</v>
      </c>
      <c r="R957" s="36" t="e">
        <f t="shared" si="334"/>
        <v>#NUM!</v>
      </c>
      <c r="S957" s="38" t="e">
        <f t="shared" si="347"/>
        <v>#NUM!</v>
      </c>
      <c r="T957" s="37" t="e">
        <f t="shared" si="335"/>
        <v>#NUM!</v>
      </c>
      <c r="V957" s="33">
        <v>334</v>
      </c>
      <c r="W957" s="34">
        <v>55488</v>
      </c>
      <c r="X957" s="35" t="e">
        <f t="shared" si="348"/>
        <v>#NUM!</v>
      </c>
      <c r="Y957" s="36" t="e">
        <f t="shared" si="336"/>
        <v>#NUM!</v>
      </c>
      <c r="Z957" s="39" t="e">
        <f t="shared" si="349"/>
        <v>#NUM!</v>
      </c>
      <c r="AA957" s="37" t="e">
        <f t="shared" si="337"/>
        <v>#NUM!</v>
      </c>
    </row>
    <row r="958" spans="1:27" x14ac:dyDescent="0.45">
      <c r="A958" s="47">
        <v>335</v>
      </c>
      <c r="B958" s="34">
        <v>55519</v>
      </c>
      <c r="C958" s="49" t="e">
        <f t="shared" si="338"/>
        <v>#NUM!</v>
      </c>
      <c r="D958" s="36" t="e">
        <f t="shared" si="339"/>
        <v>#NUM!</v>
      </c>
      <c r="E958" s="36" t="e">
        <f t="shared" si="340"/>
        <v>#NUM!</v>
      </c>
      <c r="F958" s="37" t="e">
        <f t="shared" si="341"/>
        <v>#NUM!</v>
      </c>
      <c r="H958" s="33">
        <v>335</v>
      </c>
      <c r="I958" s="34">
        <v>55519</v>
      </c>
      <c r="J958" s="35" t="e">
        <f t="shared" si="342"/>
        <v>#NUM!</v>
      </c>
      <c r="K958" s="36" t="e">
        <f t="shared" si="343"/>
        <v>#NUM!</v>
      </c>
      <c r="L958" s="38" t="e">
        <f t="shared" si="344"/>
        <v>#NUM!</v>
      </c>
      <c r="M958" s="37" t="e">
        <f t="shared" si="345"/>
        <v>#NUM!</v>
      </c>
      <c r="O958" s="33">
        <v>335</v>
      </c>
      <c r="P958" s="34">
        <v>55519</v>
      </c>
      <c r="Q958" s="35" t="e">
        <f t="shared" si="346"/>
        <v>#NUM!</v>
      </c>
      <c r="R958" s="36" t="e">
        <f t="shared" si="334"/>
        <v>#NUM!</v>
      </c>
      <c r="S958" s="38" t="e">
        <f t="shared" si="347"/>
        <v>#NUM!</v>
      </c>
      <c r="T958" s="37" t="e">
        <f t="shared" si="335"/>
        <v>#NUM!</v>
      </c>
      <c r="V958" s="33">
        <v>335</v>
      </c>
      <c r="W958" s="34">
        <v>55519</v>
      </c>
      <c r="X958" s="35" t="e">
        <f t="shared" si="348"/>
        <v>#NUM!</v>
      </c>
      <c r="Y958" s="36" t="e">
        <f t="shared" si="336"/>
        <v>#NUM!</v>
      </c>
      <c r="Z958" s="39" t="e">
        <f t="shared" si="349"/>
        <v>#NUM!</v>
      </c>
      <c r="AA958" s="37" t="e">
        <f t="shared" si="337"/>
        <v>#NUM!</v>
      </c>
    </row>
    <row r="959" spans="1:27" ht="14.65" thickBot="1" x14ac:dyDescent="0.5">
      <c r="A959" s="750">
        <v>336</v>
      </c>
      <c r="B959" s="267">
        <v>55550</v>
      </c>
      <c r="C959" s="50" t="e">
        <f t="shared" si="338"/>
        <v>#NUM!</v>
      </c>
      <c r="D959" s="43" t="e">
        <f t="shared" si="339"/>
        <v>#NUM!</v>
      </c>
      <c r="E959" s="43" t="e">
        <f t="shared" si="340"/>
        <v>#NUM!</v>
      </c>
      <c r="F959" s="44" t="e">
        <f t="shared" si="341"/>
        <v>#NUM!</v>
      </c>
      <c r="H959" s="40">
        <v>336</v>
      </c>
      <c r="I959" s="41">
        <v>55550</v>
      </c>
      <c r="J959" s="42" t="e">
        <f t="shared" si="342"/>
        <v>#NUM!</v>
      </c>
      <c r="K959" s="43" t="e">
        <f t="shared" si="343"/>
        <v>#NUM!</v>
      </c>
      <c r="L959" s="45" t="e">
        <f t="shared" si="344"/>
        <v>#NUM!</v>
      </c>
      <c r="M959" s="44" t="e">
        <f t="shared" si="345"/>
        <v>#NUM!</v>
      </c>
      <c r="O959" s="40">
        <v>336</v>
      </c>
      <c r="P959" s="41">
        <v>55550</v>
      </c>
      <c r="Q959" s="42" t="e">
        <f t="shared" si="346"/>
        <v>#NUM!</v>
      </c>
      <c r="R959" s="43" t="e">
        <f t="shared" si="334"/>
        <v>#NUM!</v>
      </c>
      <c r="S959" s="45" t="e">
        <f t="shared" si="347"/>
        <v>#NUM!</v>
      </c>
      <c r="T959" s="44" t="e">
        <f t="shared" si="335"/>
        <v>#NUM!</v>
      </c>
      <c r="V959" s="40">
        <v>336</v>
      </c>
      <c r="W959" s="41">
        <v>55550</v>
      </c>
      <c r="X959" s="42" t="e">
        <f t="shared" si="348"/>
        <v>#NUM!</v>
      </c>
      <c r="Y959" s="43" t="e">
        <f t="shared" si="336"/>
        <v>#NUM!</v>
      </c>
      <c r="Z959" s="46" t="e">
        <f t="shared" si="349"/>
        <v>#NUM!</v>
      </c>
      <c r="AA959" s="44" t="e">
        <f t="shared" si="337"/>
        <v>#NUM!</v>
      </c>
    </row>
    <row r="960" spans="1:27" x14ac:dyDescent="0.45">
      <c r="A960" s="47">
        <v>337</v>
      </c>
      <c r="B960" s="34">
        <v>55579</v>
      </c>
      <c r="C960" s="53" t="e">
        <f t="shared" si="338"/>
        <v>#NUM!</v>
      </c>
      <c r="D960" s="29" t="e">
        <f t="shared" si="339"/>
        <v>#NUM!</v>
      </c>
      <c r="E960" s="29" t="e">
        <f t="shared" si="340"/>
        <v>#NUM!</v>
      </c>
      <c r="F960" s="30" t="e">
        <f t="shared" si="341"/>
        <v>#NUM!</v>
      </c>
      <c r="H960" s="26">
        <v>337</v>
      </c>
      <c r="I960" s="27">
        <v>55579</v>
      </c>
      <c r="J960" s="28" t="e">
        <f t="shared" si="342"/>
        <v>#NUM!</v>
      </c>
      <c r="K960" s="29" t="e">
        <f t="shared" si="343"/>
        <v>#NUM!</v>
      </c>
      <c r="L960" s="31" t="e">
        <f t="shared" si="344"/>
        <v>#NUM!</v>
      </c>
      <c r="M960" s="30" t="e">
        <f t="shared" si="345"/>
        <v>#NUM!</v>
      </c>
      <c r="O960" s="26">
        <v>337</v>
      </c>
      <c r="P960" s="27">
        <v>55579</v>
      </c>
      <c r="Q960" s="28" t="e">
        <f t="shared" si="346"/>
        <v>#NUM!</v>
      </c>
      <c r="R960" s="29" t="e">
        <f t="shared" si="334"/>
        <v>#NUM!</v>
      </c>
      <c r="S960" s="31" t="e">
        <f t="shared" si="347"/>
        <v>#NUM!</v>
      </c>
      <c r="T960" s="30" t="e">
        <f t="shared" si="335"/>
        <v>#NUM!</v>
      </c>
      <c r="V960" s="26">
        <v>337</v>
      </c>
      <c r="W960" s="27">
        <v>55579</v>
      </c>
      <c r="X960" s="28" t="e">
        <f t="shared" si="348"/>
        <v>#NUM!</v>
      </c>
      <c r="Y960" s="29" t="e">
        <f t="shared" si="336"/>
        <v>#NUM!</v>
      </c>
      <c r="Z960" s="32" t="e">
        <f t="shared" si="349"/>
        <v>#NUM!</v>
      </c>
      <c r="AA960" s="30" t="e">
        <f t="shared" si="337"/>
        <v>#NUM!</v>
      </c>
    </row>
    <row r="961" spans="1:27" x14ac:dyDescent="0.45">
      <c r="A961" s="47">
        <v>338</v>
      </c>
      <c r="B961" s="34">
        <v>55610</v>
      </c>
      <c r="C961" s="49" t="e">
        <f t="shared" si="338"/>
        <v>#NUM!</v>
      </c>
      <c r="D961" s="36" t="e">
        <f t="shared" si="339"/>
        <v>#NUM!</v>
      </c>
      <c r="E961" s="36" t="e">
        <f t="shared" si="340"/>
        <v>#NUM!</v>
      </c>
      <c r="F961" s="37" t="e">
        <f t="shared" si="341"/>
        <v>#NUM!</v>
      </c>
      <c r="H961" s="33">
        <v>338</v>
      </c>
      <c r="I961" s="34">
        <v>55610</v>
      </c>
      <c r="J961" s="35" t="e">
        <f t="shared" si="342"/>
        <v>#NUM!</v>
      </c>
      <c r="K961" s="36" t="e">
        <f t="shared" si="343"/>
        <v>#NUM!</v>
      </c>
      <c r="L961" s="38" t="e">
        <f t="shared" si="344"/>
        <v>#NUM!</v>
      </c>
      <c r="M961" s="37" t="e">
        <f t="shared" si="345"/>
        <v>#NUM!</v>
      </c>
      <c r="O961" s="33">
        <v>338</v>
      </c>
      <c r="P961" s="34">
        <v>55610</v>
      </c>
      <c r="Q961" s="35" t="e">
        <f t="shared" si="346"/>
        <v>#NUM!</v>
      </c>
      <c r="R961" s="36" t="e">
        <f t="shared" si="334"/>
        <v>#NUM!</v>
      </c>
      <c r="S961" s="38" t="e">
        <f t="shared" si="347"/>
        <v>#NUM!</v>
      </c>
      <c r="T961" s="37" t="e">
        <f t="shared" si="335"/>
        <v>#NUM!</v>
      </c>
      <c r="V961" s="33">
        <v>338</v>
      </c>
      <c r="W961" s="34">
        <v>55610</v>
      </c>
      <c r="X961" s="35" t="e">
        <f t="shared" si="348"/>
        <v>#NUM!</v>
      </c>
      <c r="Y961" s="36" t="e">
        <f t="shared" si="336"/>
        <v>#NUM!</v>
      </c>
      <c r="Z961" s="39" t="e">
        <f t="shared" si="349"/>
        <v>#NUM!</v>
      </c>
      <c r="AA961" s="37" t="e">
        <f t="shared" si="337"/>
        <v>#NUM!</v>
      </c>
    </row>
    <row r="962" spans="1:27" x14ac:dyDescent="0.45">
      <c r="A962" s="47">
        <v>339</v>
      </c>
      <c r="B962" s="34">
        <v>55640</v>
      </c>
      <c r="C962" s="49" t="e">
        <f t="shared" si="338"/>
        <v>#NUM!</v>
      </c>
      <c r="D962" s="36" t="e">
        <f t="shared" si="339"/>
        <v>#NUM!</v>
      </c>
      <c r="E962" s="36" t="e">
        <f t="shared" si="340"/>
        <v>#NUM!</v>
      </c>
      <c r="F962" s="37" t="e">
        <f t="shared" si="341"/>
        <v>#NUM!</v>
      </c>
      <c r="H962" s="33">
        <v>339</v>
      </c>
      <c r="I962" s="34">
        <v>55640</v>
      </c>
      <c r="J962" s="35" t="e">
        <f t="shared" si="342"/>
        <v>#NUM!</v>
      </c>
      <c r="K962" s="36" t="e">
        <f t="shared" si="343"/>
        <v>#NUM!</v>
      </c>
      <c r="L962" s="38" t="e">
        <f t="shared" si="344"/>
        <v>#NUM!</v>
      </c>
      <c r="M962" s="37" t="e">
        <f t="shared" si="345"/>
        <v>#NUM!</v>
      </c>
      <c r="O962" s="33">
        <v>339</v>
      </c>
      <c r="P962" s="34">
        <v>55640</v>
      </c>
      <c r="Q962" s="35" t="e">
        <f t="shared" si="346"/>
        <v>#NUM!</v>
      </c>
      <c r="R962" s="36" t="e">
        <f t="shared" si="334"/>
        <v>#NUM!</v>
      </c>
      <c r="S962" s="38" t="e">
        <f t="shared" si="347"/>
        <v>#NUM!</v>
      </c>
      <c r="T962" s="37" t="e">
        <f t="shared" si="335"/>
        <v>#NUM!</v>
      </c>
      <c r="V962" s="33">
        <v>339</v>
      </c>
      <c r="W962" s="34">
        <v>55640</v>
      </c>
      <c r="X962" s="35" t="e">
        <f t="shared" si="348"/>
        <v>#NUM!</v>
      </c>
      <c r="Y962" s="36" t="e">
        <f t="shared" si="336"/>
        <v>#NUM!</v>
      </c>
      <c r="Z962" s="39" t="e">
        <f t="shared" si="349"/>
        <v>#NUM!</v>
      </c>
      <c r="AA962" s="37" t="e">
        <f t="shared" si="337"/>
        <v>#NUM!</v>
      </c>
    </row>
    <row r="963" spans="1:27" x14ac:dyDescent="0.45">
      <c r="A963" s="47">
        <v>340</v>
      </c>
      <c r="B963" s="34">
        <v>55671</v>
      </c>
      <c r="C963" s="49" t="e">
        <f t="shared" si="338"/>
        <v>#NUM!</v>
      </c>
      <c r="D963" s="36" t="e">
        <f t="shared" si="339"/>
        <v>#NUM!</v>
      </c>
      <c r="E963" s="36" t="e">
        <f t="shared" si="340"/>
        <v>#NUM!</v>
      </c>
      <c r="F963" s="37" t="e">
        <f t="shared" si="341"/>
        <v>#NUM!</v>
      </c>
      <c r="H963" s="33">
        <v>340</v>
      </c>
      <c r="I963" s="34">
        <v>55671</v>
      </c>
      <c r="J963" s="35" t="e">
        <f t="shared" si="342"/>
        <v>#NUM!</v>
      </c>
      <c r="K963" s="36" t="e">
        <f t="shared" si="343"/>
        <v>#NUM!</v>
      </c>
      <c r="L963" s="38" t="e">
        <f t="shared" si="344"/>
        <v>#NUM!</v>
      </c>
      <c r="M963" s="37" t="e">
        <f t="shared" si="345"/>
        <v>#NUM!</v>
      </c>
      <c r="O963" s="33">
        <v>340</v>
      </c>
      <c r="P963" s="34">
        <v>55671</v>
      </c>
      <c r="Q963" s="35" t="e">
        <f t="shared" si="346"/>
        <v>#NUM!</v>
      </c>
      <c r="R963" s="36" t="e">
        <f t="shared" si="334"/>
        <v>#NUM!</v>
      </c>
      <c r="S963" s="38" t="e">
        <f t="shared" si="347"/>
        <v>#NUM!</v>
      </c>
      <c r="T963" s="37" t="e">
        <f t="shared" si="335"/>
        <v>#NUM!</v>
      </c>
      <c r="V963" s="33">
        <v>340</v>
      </c>
      <c r="W963" s="34">
        <v>55671</v>
      </c>
      <c r="X963" s="35" t="e">
        <f t="shared" si="348"/>
        <v>#NUM!</v>
      </c>
      <c r="Y963" s="36" t="e">
        <f t="shared" si="336"/>
        <v>#NUM!</v>
      </c>
      <c r="Z963" s="39" t="e">
        <f t="shared" si="349"/>
        <v>#NUM!</v>
      </c>
      <c r="AA963" s="37" t="e">
        <f t="shared" si="337"/>
        <v>#NUM!</v>
      </c>
    </row>
    <row r="964" spans="1:27" x14ac:dyDescent="0.45">
      <c r="A964" s="47">
        <v>341</v>
      </c>
      <c r="B964" s="34">
        <v>55701</v>
      </c>
      <c r="C964" s="49" t="e">
        <f t="shared" si="338"/>
        <v>#NUM!</v>
      </c>
      <c r="D964" s="36" t="e">
        <f t="shared" si="339"/>
        <v>#NUM!</v>
      </c>
      <c r="E964" s="36" t="e">
        <f t="shared" si="340"/>
        <v>#NUM!</v>
      </c>
      <c r="F964" s="37" t="e">
        <f t="shared" si="341"/>
        <v>#NUM!</v>
      </c>
      <c r="H964" s="33">
        <v>341</v>
      </c>
      <c r="I964" s="34">
        <v>55701</v>
      </c>
      <c r="J964" s="35" t="e">
        <f t="shared" si="342"/>
        <v>#NUM!</v>
      </c>
      <c r="K964" s="36" t="e">
        <f t="shared" si="343"/>
        <v>#NUM!</v>
      </c>
      <c r="L964" s="38" t="e">
        <f t="shared" si="344"/>
        <v>#NUM!</v>
      </c>
      <c r="M964" s="37" t="e">
        <f t="shared" si="345"/>
        <v>#NUM!</v>
      </c>
      <c r="O964" s="33">
        <v>341</v>
      </c>
      <c r="P964" s="34">
        <v>55701</v>
      </c>
      <c r="Q964" s="35" t="e">
        <f t="shared" si="346"/>
        <v>#NUM!</v>
      </c>
      <c r="R964" s="36" t="e">
        <f t="shared" si="334"/>
        <v>#NUM!</v>
      </c>
      <c r="S964" s="38" t="e">
        <f t="shared" si="347"/>
        <v>#NUM!</v>
      </c>
      <c r="T964" s="37" t="e">
        <f t="shared" si="335"/>
        <v>#NUM!</v>
      </c>
      <c r="V964" s="33">
        <v>341</v>
      </c>
      <c r="W964" s="34">
        <v>55701</v>
      </c>
      <c r="X964" s="35" t="e">
        <f t="shared" si="348"/>
        <v>#NUM!</v>
      </c>
      <c r="Y964" s="36" t="e">
        <f t="shared" si="336"/>
        <v>#NUM!</v>
      </c>
      <c r="Z964" s="39" t="e">
        <f t="shared" si="349"/>
        <v>#NUM!</v>
      </c>
      <c r="AA964" s="37" t="e">
        <f t="shared" si="337"/>
        <v>#NUM!</v>
      </c>
    </row>
    <row r="965" spans="1:27" x14ac:dyDescent="0.45">
      <c r="A965" s="47">
        <v>342</v>
      </c>
      <c r="B965" s="34">
        <v>55732</v>
      </c>
      <c r="C965" s="49" t="e">
        <f t="shared" si="338"/>
        <v>#NUM!</v>
      </c>
      <c r="D965" s="36" t="e">
        <f t="shared" si="339"/>
        <v>#NUM!</v>
      </c>
      <c r="E965" s="36" t="e">
        <f t="shared" si="340"/>
        <v>#NUM!</v>
      </c>
      <c r="F965" s="37" t="e">
        <f t="shared" si="341"/>
        <v>#NUM!</v>
      </c>
      <c r="H965" s="33">
        <v>342</v>
      </c>
      <c r="I965" s="34">
        <v>55732</v>
      </c>
      <c r="J965" s="35" t="e">
        <f t="shared" si="342"/>
        <v>#NUM!</v>
      </c>
      <c r="K965" s="36" t="e">
        <f t="shared" si="343"/>
        <v>#NUM!</v>
      </c>
      <c r="L965" s="38" t="e">
        <f t="shared" si="344"/>
        <v>#NUM!</v>
      </c>
      <c r="M965" s="37" t="e">
        <f t="shared" si="345"/>
        <v>#NUM!</v>
      </c>
      <c r="O965" s="33">
        <v>342</v>
      </c>
      <c r="P965" s="34">
        <v>55732</v>
      </c>
      <c r="Q965" s="35" t="e">
        <f t="shared" si="346"/>
        <v>#NUM!</v>
      </c>
      <c r="R965" s="36" t="e">
        <f t="shared" si="334"/>
        <v>#NUM!</v>
      </c>
      <c r="S965" s="38" t="e">
        <f t="shared" si="347"/>
        <v>#NUM!</v>
      </c>
      <c r="T965" s="37" t="e">
        <f t="shared" si="335"/>
        <v>#NUM!</v>
      </c>
      <c r="V965" s="33">
        <v>342</v>
      </c>
      <c r="W965" s="34">
        <v>55732</v>
      </c>
      <c r="X965" s="35" t="e">
        <f t="shared" si="348"/>
        <v>#NUM!</v>
      </c>
      <c r="Y965" s="36" t="e">
        <f t="shared" si="336"/>
        <v>#NUM!</v>
      </c>
      <c r="Z965" s="39" t="e">
        <f t="shared" si="349"/>
        <v>#NUM!</v>
      </c>
      <c r="AA965" s="37" t="e">
        <f t="shared" si="337"/>
        <v>#NUM!</v>
      </c>
    </row>
    <row r="966" spans="1:27" x14ac:dyDescent="0.45">
      <c r="A966" s="47">
        <v>343</v>
      </c>
      <c r="B966" s="34">
        <v>55763</v>
      </c>
      <c r="C966" s="49" t="e">
        <f t="shared" si="338"/>
        <v>#NUM!</v>
      </c>
      <c r="D966" s="36" t="e">
        <f t="shared" si="339"/>
        <v>#NUM!</v>
      </c>
      <c r="E966" s="36" t="e">
        <f t="shared" si="340"/>
        <v>#NUM!</v>
      </c>
      <c r="F966" s="37" t="e">
        <f t="shared" si="341"/>
        <v>#NUM!</v>
      </c>
      <c r="H966" s="33">
        <v>343</v>
      </c>
      <c r="I966" s="34">
        <v>55763</v>
      </c>
      <c r="J966" s="35" t="e">
        <f t="shared" si="342"/>
        <v>#NUM!</v>
      </c>
      <c r="K966" s="36" t="e">
        <f t="shared" si="343"/>
        <v>#NUM!</v>
      </c>
      <c r="L966" s="38" t="e">
        <f t="shared" si="344"/>
        <v>#NUM!</v>
      </c>
      <c r="M966" s="37" t="e">
        <f t="shared" si="345"/>
        <v>#NUM!</v>
      </c>
      <c r="O966" s="33">
        <v>343</v>
      </c>
      <c r="P966" s="34">
        <v>55763</v>
      </c>
      <c r="Q966" s="35" t="e">
        <f t="shared" si="346"/>
        <v>#NUM!</v>
      </c>
      <c r="R966" s="36" t="e">
        <f t="shared" si="334"/>
        <v>#NUM!</v>
      </c>
      <c r="S966" s="38" t="e">
        <f t="shared" si="347"/>
        <v>#NUM!</v>
      </c>
      <c r="T966" s="37" t="e">
        <f t="shared" si="335"/>
        <v>#NUM!</v>
      </c>
      <c r="V966" s="33">
        <v>343</v>
      </c>
      <c r="W966" s="34">
        <v>55763</v>
      </c>
      <c r="X966" s="35" t="e">
        <f t="shared" si="348"/>
        <v>#NUM!</v>
      </c>
      <c r="Y966" s="36" t="e">
        <f t="shared" si="336"/>
        <v>#NUM!</v>
      </c>
      <c r="Z966" s="39" t="e">
        <f t="shared" si="349"/>
        <v>#NUM!</v>
      </c>
      <c r="AA966" s="37" t="e">
        <f t="shared" si="337"/>
        <v>#NUM!</v>
      </c>
    </row>
    <row r="967" spans="1:27" x14ac:dyDescent="0.45">
      <c r="A967" s="47">
        <v>344</v>
      </c>
      <c r="B967" s="34">
        <v>55793</v>
      </c>
      <c r="C967" s="49" t="e">
        <f t="shared" si="338"/>
        <v>#NUM!</v>
      </c>
      <c r="D967" s="36" t="e">
        <f t="shared" si="339"/>
        <v>#NUM!</v>
      </c>
      <c r="E967" s="36" t="e">
        <f t="shared" si="340"/>
        <v>#NUM!</v>
      </c>
      <c r="F967" s="37" t="e">
        <f t="shared" si="341"/>
        <v>#NUM!</v>
      </c>
      <c r="H967" s="33">
        <v>344</v>
      </c>
      <c r="I967" s="34">
        <v>55793</v>
      </c>
      <c r="J967" s="35" t="e">
        <f t="shared" si="342"/>
        <v>#NUM!</v>
      </c>
      <c r="K967" s="36" t="e">
        <f t="shared" si="343"/>
        <v>#NUM!</v>
      </c>
      <c r="L967" s="38" t="e">
        <f t="shared" si="344"/>
        <v>#NUM!</v>
      </c>
      <c r="M967" s="37" t="e">
        <f t="shared" si="345"/>
        <v>#NUM!</v>
      </c>
      <c r="O967" s="33">
        <v>344</v>
      </c>
      <c r="P967" s="34">
        <v>55793</v>
      </c>
      <c r="Q967" s="35" t="e">
        <f t="shared" si="346"/>
        <v>#NUM!</v>
      </c>
      <c r="R967" s="36" t="e">
        <f t="shared" si="334"/>
        <v>#NUM!</v>
      </c>
      <c r="S967" s="38" t="e">
        <f t="shared" si="347"/>
        <v>#NUM!</v>
      </c>
      <c r="T967" s="37" t="e">
        <f t="shared" si="335"/>
        <v>#NUM!</v>
      </c>
      <c r="V967" s="33">
        <v>344</v>
      </c>
      <c r="W967" s="34">
        <v>55793</v>
      </c>
      <c r="X967" s="35" t="e">
        <f t="shared" si="348"/>
        <v>#NUM!</v>
      </c>
      <c r="Y967" s="36" t="e">
        <f t="shared" si="336"/>
        <v>#NUM!</v>
      </c>
      <c r="Z967" s="39" t="e">
        <f t="shared" si="349"/>
        <v>#NUM!</v>
      </c>
      <c r="AA967" s="37" t="e">
        <f t="shared" si="337"/>
        <v>#NUM!</v>
      </c>
    </row>
    <row r="968" spans="1:27" x14ac:dyDescent="0.45">
      <c r="A968" s="47">
        <v>345</v>
      </c>
      <c r="B968" s="34">
        <v>55824</v>
      </c>
      <c r="C968" s="49" t="e">
        <f t="shared" si="338"/>
        <v>#NUM!</v>
      </c>
      <c r="D968" s="36" t="e">
        <f t="shared" si="339"/>
        <v>#NUM!</v>
      </c>
      <c r="E968" s="36" t="e">
        <f t="shared" si="340"/>
        <v>#NUM!</v>
      </c>
      <c r="F968" s="37" t="e">
        <f t="shared" si="341"/>
        <v>#NUM!</v>
      </c>
      <c r="H968" s="33">
        <v>345</v>
      </c>
      <c r="I968" s="34">
        <v>55824</v>
      </c>
      <c r="J968" s="35" t="e">
        <f t="shared" si="342"/>
        <v>#NUM!</v>
      </c>
      <c r="K968" s="36" t="e">
        <f t="shared" si="343"/>
        <v>#NUM!</v>
      </c>
      <c r="L968" s="38" t="e">
        <f t="shared" si="344"/>
        <v>#NUM!</v>
      </c>
      <c r="M968" s="37" t="e">
        <f t="shared" si="345"/>
        <v>#NUM!</v>
      </c>
      <c r="O968" s="33">
        <v>345</v>
      </c>
      <c r="P968" s="34">
        <v>55824</v>
      </c>
      <c r="Q968" s="35" t="e">
        <f t="shared" si="346"/>
        <v>#NUM!</v>
      </c>
      <c r="R968" s="36" t="e">
        <f t="shared" si="334"/>
        <v>#NUM!</v>
      </c>
      <c r="S968" s="38" t="e">
        <f t="shared" si="347"/>
        <v>#NUM!</v>
      </c>
      <c r="T968" s="37" t="e">
        <f t="shared" si="335"/>
        <v>#NUM!</v>
      </c>
      <c r="V968" s="33">
        <v>345</v>
      </c>
      <c r="W968" s="34">
        <v>55824</v>
      </c>
      <c r="X968" s="35" t="e">
        <f t="shared" si="348"/>
        <v>#NUM!</v>
      </c>
      <c r="Y968" s="36" t="e">
        <f t="shared" si="336"/>
        <v>#NUM!</v>
      </c>
      <c r="Z968" s="39" t="e">
        <f t="shared" si="349"/>
        <v>#NUM!</v>
      </c>
      <c r="AA968" s="37" t="e">
        <f t="shared" si="337"/>
        <v>#NUM!</v>
      </c>
    </row>
    <row r="969" spans="1:27" x14ac:dyDescent="0.45">
      <c r="A969" s="47">
        <v>346</v>
      </c>
      <c r="B969" s="34">
        <v>55854</v>
      </c>
      <c r="C969" s="49" t="e">
        <f t="shared" si="338"/>
        <v>#NUM!</v>
      </c>
      <c r="D969" s="36" t="e">
        <f t="shared" si="339"/>
        <v>#NUM!</v>
      </c>
      <c r="E969" s="36" t="e">
        <f t="shared" si="340"/>
        <v>#NUM!</v>
      </c>
      <c r="F969" s="37" t="e">
        <f t="shared" si="341"/>
        <v>#NUM!</v>
      </c>
      <c r="H969" s="33">
        <v>346</v>
      </c>
      <c r="I969" s="34">
        <v>55854</v>
      </c>
      <c r="J969" s="35" t="e">
        <f t="shared" si="342"/>
        <v>#NUM!</v>
      </c>
      <c r="K969" s="36" t="e">
        <f t="shared" si="343"/>
        <v>#NUM!</v>
      </c>
      <c r="L969" s="38" t="e">
        <f t="shared" si="344"/>
        <v>#NUM!</v>
      </c>
      <c r="M969" s="37" t="e">
        <f t="shared" si="345"/>
        <v>#NUM!</v>
      </c>
      <c r="O969" s="33">
        <v>346</v>
      </c>
      <c r="P969" s="34">
        <v>55854</v>
      </c>
      <c r="Q969" s="35" t="e">
        <f t="shared" si="346"/>
        <v>#NUM!</v>
      </c>
      <c r="R969" s="36" t="e">
        <f t="shared" si="334"/>
        <v>#NUM!</v>
      </c>
      <c r="S969" s="38" t="e">
        <f t="shared" si="347"/>
        <v>#NUM!</v>
      </c>
      <c r="T969" s="37" t="e">
        <f t="shared" si="335"/>
        <v>#NUM!</v>
      </c>
      <c r="V969" s="33">
        <v>346</v>
      </c>
      <c r="W969" s="34">
        <v>55854</v>
      </c>
      <c r="X969" s="35" t="e">
        <f t="shared" si="348"/>
        <v>#NUM!</v>
      </c>
      <c r="Y969" s="36" t="e">
        <f t="shared" si="336"/>
        <v>#NUM!</v>
      </c>
      <c r="Z969" s="39" t="e">
        <f t="shared" si="349"/>
        <v>#NUM!</v>
      </c>
      <c r="AA969" s="37" t="e">
        <f t="shared" si="337"/>
        <v>#NUM!</v>
      </c>
    </row>
    <row r="970" spans="1:27" x14ac:dyDescent="0.45">
      <c r="A970" s="47">
        <v>347</v>
      </c>
      <c r="B970" s="34">
        <v>55885</v>
      </c>
      <c r="C970" s="49" t="e">
        <f t="shared" si="338"/>
        <v>#NUM!</v>
      </c>
      <c r="D970" s="36" t="e">
        <f t="shared" si="339"/>
        <v>#NUM!</v>
      </c>
      <c r="E970" s="36" t="e">
        <f t="shared" si="340"/>
        <v>#NUM!</v>
      </c>
      <c r="F970" s="37" t="e">
        <f t="shared" si="341"/>
        <v>#NUM!</v>
      </c>
      <c r="H970" s="33">
        <v>347</v>
      </c>
      <c r="I970" s="34">
        <v>55885</v>
      </c>
      <c r="J970" s="35" t="e">
        <f t="shared" si="342"/>
        <v>#NUM!</v>
      </c>
      <c r="K970" s="36" t="e">
        <f t="shared" si="343"/>
        <v>#NUM!</v>
      </c>
      <c r="L970" s="38" t="e">
        <f t="shared" si="344"/>
        <v>#NUM!</v>
      </c>
      <c r="M970" s="37" t="e">
        <f t="shared" si="345"/>
        <v>#NUM!</v>
      </c>
      <c r="O970" s="33">
        <v>347</v>
      </c>
      <c r="P970" s="34">
        <v>55885</v>
      </c>
      <c r="Q970" s="35" t="e">
        <f t="shared" si="346"/>
        <v>#NUM!</v>
      </c>
      <c r="R970" s="36" t="e">
        <f t="shared" si="334"/>
        <v>#NUM!</v>
      </c>
      <c r="S970" s="38" t="e">
        <f t="shared" si="347"/>
        <v>#NUM!</v>
      </c>
      <c r="T970" s="37" t="e">
        <f t="shared" si="335"/>
        <v>#NUM!</v>
      </c>
      <c r="V970" s="33">
        <v>347</v>
      </c>
      <c r="W970" s="34">
        <v>55885</v>
      </c>
      <c r="X970" s="35" t="e">
        <f t="shared" si="348"/>
        <v>#NUM!</v>
      </c>
      <c r="Y970" s="36" t="e">
        <f t="shared" si="336"/>
        <v>#NUM!</v>
      </c>
      <c r="Z970" s="39" t="e">
        <f t="shared" si="349"/>
        <v>#NUM!</v>
      </c>
      <c r="AA970" s="37" t="e">
        <f t="shared" si="337"/>
        <v>#NUM!</v>
      </c>
    </row>
    <row r="971" spans="1:27" ht="14.65" thickBot="1" x14ac:dyDescent="0.5">
      <c r="A971" s="750">
        <v>348</v>
      </c>
      <c r="B971" s="267">
        <v>55916</v>
      </c>
      <c r="C971" s="50" t="e">
        <f t="shared" si="338"/>
        <v>#NUM!</v>
      </c>
      <c r="D971" s="43" t="e">
        <f t="shared" si="339"/>
        <v>#NUM!</v>
      </c>
      <c r="E971" s="43" t="e">
        <f t="shared" si="340"/>
        <v>#NUM!</v>
      </c>
      <c r="F971" s="44" t="e">
        <f t="shared" si="341"/>
        <v>#NUM!</v>
      </c>
      <c r="H971" s="40">
        <v>348</v>
      </c>
      <c r="I971" s="41">
        <v>55916</v>
      </c>
      <c r="J971" s="42" t="e">
        <f t="shared" si="342"/>
        <v>#NUM!</v>
      </c>
      <c r="K971" s="43" t="e">
        <f t="shared" si="343"/>
        <v>#NUM!</v>
      </c>
      <c r="L971" s="45" t="e">
        <f t="shared" si="344"/>
        <v>#NUM!</v>
      </c>
      <c r="M971" s="44" t="e">
        <f t="shared" si="345"/>
        <v>#NUM!</v>
      </c>
      <c r="O971" s="40">
        <v>348</v>
      </c>
      <c r="P971" s="41">
        <v>55916</v>
      </c>
      <c r="Q971" s="42" t="e">
        <f t="shared" si="346"/>
        <v>#NUM!</v>
      </c>
      <c r="R971" s="43" t="e">
        <f t="shared" si="334"/>
        <v>#NUM!</v>
      </c>
      <c r="S971" s="45" t="e">
        <f t="shared" si="347"/>
        <v>#NUM!</v>
      </c>
      <c r="T971" s="44" t="e">
        <f t="shared" si="335"/>
        <v>#NUM!</v>
      </c>
      <c r="V971" s="40">
        <v>348</v>
      </c>
      <c r="W971" s="41">
        <v>55916</v>
      </c>
      <c r="X971" s="42" t="e">
        <f t="shared" si="348"/>
        <v>#NUM!</v>
      </c>
      <c r="Y971" s="43" t="e">
        <f t="shared" si="336"/>
        <v>#NUM!</v>
      </c>
      <c r="Z971" s="46" t="e">
        <f t="shared" si="349"/>
        <v>#NUM!</v>
      </c>
      <c r="AA971" s="44" t="e">
        <f t="shared" si="337"/>
        <v>#NUM!</v>
      </c>
    </row>
    <row r="972" spans="1:27" x14ac:dyDescent="0.45">
      <c r="A972" s="47">
        <v>349</v>
      </c>
      <c r="B972" s="34">
        <v>55944</v>
      </c>
      <c r="C972" s="53" t="e">
        <f t="shared" si="338"/>
        <v>#NUM!</v>
      </c>
      <c r="D972" s="29" t="e">
        <f t="shared" si="339"/>
        <v>#NUM!</v>
      </c>
      <c r="E972" s="29" t="e">
        <f t="shared" si="340"/>
        <v>#NUM!</v>
      </c>
      <c r="F972" s="30" t="e">
        <f t="shared" si="341"/>
        <v>#NUM!</v>
      </c>
      <c r="H972" s="26">
        <v>349</v>
      </c>
      <c r="I972" s="27">
        <v>55944</v>
      </c>
      <c r="J972" s="28" t="e">
        <f t="shared" si="342"/>
        <v>#NUM!</v>
      </c>
      <c r="K972" s="29" t="e">
        <f t="shared" si="343"/>
        <v>#NUM!</v>
      </c>
      <c r="L972" s="31" t="e">
        <f t="shared" si="344"/>
        <v>#NUM!</v>
      </c>
      <c r="M972" s="30" t="e">
        <f t="shared" si="345"/>
        <v>#NUM!</v>
      </c>
      <c r="O972" s="26">
        <v>349</v>
      </c>
      <c r="P972" s="27">
        <v>55944</v>
      </c>
      <c r="Q972" s="28" t="e">
        <f t="shared" si="346"/>
        <v>#NUM!</v>
      </c>
      <c r="R972" s="29" t="e">
        <f t="shared" si="334"/>
        <v>#NUM!</v>
      </c>
      <c r="S972" s="31" t="e">
        <f t="shared" si="347"/>
        <v>#NUM!</v>
      </c>
      <c r="T972" s="30" t="e">
        <f t="shared" si="335"/>
        <v>#NUM!</v>
      </c>
      <c r="V972" s="26">
        <v>349</v>
      </c>
      <c r="W972" s="27">
        <v>55944</v>
      </c>
      <c r="X972" s="28" t="e">
        <f t="shared" si="348"/>
        <v>#NUM!</v>
      </c>
      <c r="Y972" s="29" t="e">
        <f t="shared" si="336"/>
        <v>#NUM!</v>
      </c>
      <c r="Z972" s="32" t="e">
        <f t="shared" si="349"/>
        <v>#NUM!</v>
      </c>
      <c r="AA972" s="30" t="e">
        <f t="shared" si="337"/>
        <v>#NUM!</v>
      </c>
    </row>
    <row r="973" spans="1:27" x14ac:dyDescent="0.45">
      <c r="A973" s="47">
        <v>350</v>
      </c>
      <c r="B973" s="34">
        <v>55975</v>
      </c>
      <c r="C973" s="49" t="e">
        <f t="shared" si="338"/>
        <v>#NUM!</v>
      </c>
      <c r="D973" s="36" t="e">
        <f t="shared" si="339"/>
        <v>#NUM!</v>
      </c>
      <c r="E973" s="36" t="e">
        <f t="shared" si="340"/>
        <v>#NUM!</v>
      </c>
      <c r="F973" s="37" t="e">
        <f t="shared" si="341"/>
        <v>#NUM!</v>
      </c>
      <c r="H973" s="33">
        <v>350</v>
      </c>
      <c r="I973" s="34">
        <v>55975</v>
      </c>
      <c r="J973" s="35" t="e">
        <f t="shared" si="342"/>
        <v>#NUM!</v>
      </c>
      <c r="K973" s="36" t="e">
        <f t="shared" si="343"/>
        <v>#NUM!</v>
      </c>
      <c r="L973" s="38" t="e">
        <f t="shared" si="344"/>
        <v>#NUM!</v>
      </c>
      <c r="M973" s="37" t="e">
        <f t="shared" si="345"/>
        <v>#NUM!</v>
      </c>
      <c r="O973" s="33">
        <v>350</v>
      </c>
      <c r="P973" s="34">
        <v>55975</v>
      </c>
      <c r="Q973" s="35" t="e">
        <f t="shared" si="346"/>
        <v>#NUM!</v>
      </c>
      <c r="R973" s="36" t="e">
        <f t="shared" si="334"/>
        <v>#NUM!</v>
      </c>
      <c r="S973" s="38" t="e">
        <f t="shared" si="347"/>
        <v>#NUM!</v>
      </c>
      <c r="T973" s="37" t="e">
        <f t="shared" si="335"/>
        <v>#NUM!</v>
      </c>
      <c r="V973" s="33">
        <v>350</v>
      </c>
      <c r="W973" s="34">
        <v>55975</v>
      </c>
      <c r="X973" s="35" t="e">
        <f t="shared" si="348"/>
        <v>#NUM!</v>
      </c>
      <c r="Y973" s="36" t="e">
        <f t="shared" si="336"/>
        <v>#NUM!</v>
      </c>
      <c r="Z973" s="39" t="e">
        <f t="shared" si="349"/>
        <v>#NUM!</v>
      </c>
      <c r="AA973" s="37" t="e">
        <f t="shared" si="337"/>
        <v>#NUM!</v>
      </c>
    </row>
    <row r="974" spans="1:27" x14ac:dyDescent="0.45">
      <c r="A974" s="47">
        <v>351</v>
      </c>
      <c r="B974" s="34">
        <v>56005</v>
      </c>
      <c r="C974" s="49" t="e">
        <f t="shared" si="338"/>
        <v>#NUM!</v>
      </c>
      <c r="D974" s="36" t="e">
        <f t="shared" si="339"/>
        <v>#NUM!</v>
      </c>
      <c r="E974" s="36" t="e">
        <f t="shared" si="340"/>
        <v>#NUM!</v>
      </c>
      <c r="F974" s="37" t="e">
        <f t="shared" si="341"/>
        <v>#NUM!</v>
      </c>
      <c r="H974" s="33">
        <v>351</v>
      </c>
      <c r="I974" s="34">
        <v>56005</v>
      </c>
      <c r="J974" s="35" t="e">
        <f t="shared" si="342"/>
        <v>#NUM!</v>
      </c>
      <c r="K974" s="36" t="e">
        <f t="shared" si="343"/>
        <v>#NUM!</v>
      </c>
      <c r="L974" s="38" t="e">
        <f t="shared" si="344"/>
        <v>#NUM!</v>
      </c>
      <c r="M974" s="37" t="e">
        <f t="shared" si="345"/>
        <v>#NUM!</v>
      </c>
      <c r="O974" s="33">
        <v>351</v>
      </c>
      <c r="P974" s="34">
        <v>56005</v>
      </c>
      <c r="Q974" s="35" t="e">
        <f t="shared" si="346"/>
        <v>#NUM!</v>
      </c>
      <c r="R974" s="36" t="e">
        <f t="shared" si="334"/>
        <v>#NUM!</v>
      </c>
      <c r="S974" s="38" t="e">
        <f t="shared" si="347"/>
        <v>#NUM!</v>
      </c>
      <c r="T974" s="37" t="e">
        <f t="shared" si="335"/>
        <v>#NUM!</v>
      </c>
      <c r="V974" s="33">
        <v>351</v>
      </c>
      <c r="W974" s="34">
        <v>56005</v>
      </c>
      <c r="X974" s="35" t="e">
        <f t="shared" si="348"/>
        <v>#NUM!</v>
      </c>
      <c r="Y974" s="36" t="e">
        <f t="shared" si="336"/>
        <v>#NUM!</v>
      </c>
      <c r="Z974" s="39" t="e">
        <f t="shared" si="349"/>
        <v>#NUM!</v>
      </c>
      <c r="AA974" s="37" t="e">
        <f t="shared" si="337"/>
        <v>#NUM!</v>
      </c>
    </row>
    <row r="975" spans="1:27" x14ac:dyDescent="0.45">
      <c r="A975" s="47">
        <v>352</v>
      </c>
      <c r="B975" s="34">
        <v>56036</v>
      </c>
      <c r="C975" s="49" t="e">
        <f t="shared" si="338"/>
        <v>#NUM!</v>
      </c>
      <c r="D975" s="36" t="e">
        <f t="shared" si="339"/>
        <v>#NUM!</v>
      </c>
      <c r="E975" s="36" t="e">
        <f t="shared" si="340"/>
        <v>#NUM!</v>
      </c>
      <c r="F975" s="37" t="e">
        <f t="shared" si="341"/>
        <v>#NUM!</v>
      </c>
      <c r="H975" s="33">
        <v>352</v>
      </c>
      <c r="I975" s="34">
        <v>56036</v>
      </c>
      <c r="J975" s="35" t="e">
        <f t="shared" si="342"/>
        <v>#NUM!</v>
      </c>
      <c r="K975" s="36" t="e">
        <f t="shared" si="343"/>
        <v>#NUM!</v>
      </c>
      <c r="L975" s="38" t="e">
        <f t="shared" si="344"/>
        <v>#NUM!</v>
      </c>
      <c r="M975" s="37" t="e">
        <f t="shared" si="345"/>
        <v>#NUM!</v>
      </c>
      <c r="O975" s="33">
        <v>352</v>
      </c>
      <c r="P975" s="34">
        <v>56036</v>
      </c>
      <c r="Q975" s="35" t="e">
        <f t="shared" si="346"/>
        <v>#NUM!</v>
      </c>
      <c r="R975" s="36" t="e">
        <f t="shared" si="334"/>
        <v>#NUM!</v>
      </c>
      <c r="S975" s="38" t="e">
        <f t="shared" si="347"/>
        <v>#NUM!</v>
      </c>
      <c r="T975" s="37" t="e">
        <f t="shared" si="335"/>
        <v>#NUM!</v>
      </c>
      <c r="V975" s="33">
        <v>352</v>
      </c>
      <c r="W975" s="34">
        <v>56036</v>
      </c>
      <c r="X975" s="35" t="e">
        <f t="shared" si="348"/>
        <v>#NUM!</v>
      </c>
      <c r="Y975" s="36" t="e">
        <f t="shared" si="336"/>
        <v>#NUM!</v>
      </c>
      <c r="Z975" s="39" t="e">
        <f t="shared" si="349"/>
        <v>#NUM!</v>
      </c>
      <c r="AA975" s="37" t="e">
        <f t="shared" si="337"/>
        <v>#NUM!</v>
      </c>
    </row>
    <row r="976" spans="1:27" x14ac:dyDescent="0.45">
      <c r="A976" s="47">
        <v>353</v>
      </c>
      <c r="B976" s="34">
        <v>56066</v>
      </c>
      <c r="C976" s="49" t="e">
        <f t="shared" si="338"/>
        <v>#NUM!</v>
      </c>
      <c r="D976" s="36" t="e">
        <f t="shared" si="339"/>
        <v>#NUM!</v>
      </c>
      <c r="E976" s="36" t="e">
        <f t="shared" si="340"/>
        <v>#NUM!</v>
      </c>
      <c r="F976" s="37" t="e">
        <f t="shared" si="341"/>
        <v>#NUM!</v>
      </c>
      <c r="H976" s="33">
        <v>353</v>
      </c>
      <c r="I976" s="34">
        <v>56066</v>
      </c>
      <c r="J976" s="35" t="e">
        <f t="shared" si="342"/>
        <v>#NUM!</v>
      </c>
      <c r="K976" s="36" t="e">
        <f t="shared" si="343"/>
        <v>#NUM!</v>
      </c>
      <c r="L976" s="38" t="e">
        <f t="shared" si="344"/>
        <v>#NUM!</v>
      </c>
      <c r="M976" s="37" t="e">
        <f t="shared" si="345"/>
        <v>#NUM!</v>
      </c>
      <c r="O976" s="33">
        <v>353</v>
      </c>
      <c r="P976" s="34">
        <v>56066</v>
      </c>
      <c r="Q976" s="35" t="e">
        <f t="shared" si="346"/>
        <v>#NUM!</v>
      </c>
      <c r="R976" s="36" t="e">
        <f t="shared" si="334"/>
        <v>#NUM!</v>
      </c>
      <c r="S976" s="38" t="e">
        <f t="shared" si="347"/>
        <v>#NUM!</v>
      </c>
      <c r="T976" s="37" t="e">
        <f t="shared" si="335"/>
        <v>#NUM!</v>
      </c>
      <c r="V976" s="33">
        <v>353</v>
      </c>
      <c r="W976" s="34">
        <v>56066</v>
      </c>
      <c r="X976" s="35" t="e">
        <f t="shared" si="348"/>
        <v>#NUM!</v>
      </c>
      <c r="Y976" s="36" t="e">
        <f t="shared" si="336"/>
        <v>#NUM!</v>
      </c>
      <c r="Z976" s="39" t="e">
        <f t="shared" si="349"/>
        <v>#NUM!</v>
      </c>
      <c r="AA976" s="37" t="e">
        <f t="shared" si="337"/>
        <v>#NUM!</v>
      </c>
    </row>
    <row r="977" spans="1:27" x14ac:dyDescent="0.45">
      <c r="A977" s="47">
        <v>354</v>
      </c>
      <c r="B977" s="34">
        <v>56097</v>
      </c>
      <c r="C977" s="49" t="e">
        <f t="shared" si="338"/>
        <v>#NUM!</v>
      </c>
      <c r="D977" s="36" t="e">
        <f t="shared" si="339"/>
        <v>#NUM!</v>
      </c>
      <c r="E977" s="36" t="e">
        <f t="shared" si="340"/>
        <v>#NUM!</v>
      </c>
      <c r="F977" s="37" t="e">
        <f t="shared" si="341"/>
        <v>#NUM!</v>
      </c>
      <c r="H977" s="33">
        <v>354</v>
      </c>
      <c r="I977" s="34">
        <v>56097</v>
      </c>
      <c r="J977" s="35" t="e">
        <f t="shared" si="342"/>
        <v>#NUM!</v>
      </c>
      <c r="K977" s="36" t="e">
        <f t="shared" si="343"/>
        <v>#NUM!</v>
      </c>
      <c r="L977" s="38" t="e">
        <f t="shared" si="344"/>
        <v>#NUM!</v>
      </c>
      <c r="M977" s="37" t="e">
        <f t="shared" si="345"/>
        <v>#NUM!</v>
      </c>
      <c r="O977" s="33">
        <v>354</v>
      </c>
      <c r="P977" s="34">
        <v>56097</v>
      </c>
      <c r="Q977" s="35" t="e">
        <f t="shared" si="346"/>
        <v>#NUM!</v>
      </c>
      <c r="R977" s="36" t="e">
        <f t="shared" si="334"/>
        <v>#NUM!</v>
      </c>
      <c r="S977" s="38" t="e">
        <f t="shared" si="347"/>
        <v>#NUM!</v>
      </c>
      <c r="T977" s="37" t="e">
        <f t="shared" si="335"/>
        <v>#NUM!</v>
      </c>
      <c r="V977" s="33">
        <v>354</v>
      </c>
      <c r="W977" s="34">
        <v>56097</v>
      </c>
      <c r="X977" s="35" t="e">
        <f t="shared" si="348"/>
        <v>#NUM!</v>
      </c>
      <c r="Y977" s="36" t="e">
        <f t="shared" si="336"/>
        <v>#NUM!</v>
      </c>
      <c r="Z977" s="39" t="e">
        <f t="shared" si="349"/>
        <v>#NUM!</v>
      </c>
      <c r="AA977" s="37" t="e">
        <f t="shared" si="337"/>
        <v>#NUM!</v>
      </c>
    </row>
    <row r="978" spans="1:27" x14ac:dyDescent="0.45">
      <c r="A978" s="47">
        <v>355</v>
      </c>
      <c r="B978" s="34">
        <v>56128</v>
      </c>
      <c r="C978" s="49" t="e">
        <f t="shared" si="338"/>
        <v>#NUM!</v>
      </c>
      <c r="D978" s="36" t="e">
        <f t="shared" si="339"/>
        <v>#NUM!</v>
      </c>
      <c r="E978" s="36" t="e">
        <f t="shared" si="340"/>
        <v>#NUM!</v>
      </c>
      <c r="F978" s="37" t="e">
        <f t="shared" si="341"/>
        <v>#NUM!</v>
      </c>
      <c r="H978" s="33">
        <v>355</v>
      </c>
      <c r="I978" s="34">
        <v>56128</v>
      </c>
      <c r="J978" s="35" t="e">
        <f t="shared" si="342"/>
        <v>#NUM!</v>
      </c>
      <c r="K978" s="36" t="e">
        <f t="shared" si="343"/>
        <v>#NUM!</v>
      </c>
      <c r="L978" s="38" t="e">
        <f t="shared" si="344"/>
        <v>#NUM!</v>
      </c>
      <c r="M978" s="37" t="e">
        <f t="shared" si="345"/>
        <v>#NUM!</v>
      </c>
      <c r="O978" s="33">
        <v>355</v>
      </c>
      <c r="P978" s="34">
        <v>56128</v>
      </c>
      <c r="Q978" s="35" t="e">
        <f t="shared" si="346"/>
        <v>#NUM!</v>
      </c>
      <c r="R978" s="36" t="e">
        <f t="shared" si="334"/>
        <v>#NUM!</v>
      </c>
      <c r="S978" s="38" t="e">
        <f t="shared" si="347"/>
        <v>#NUM!</v>
      </c>
      <c r="T978" s="37" t="e">
        <f t="shared" si="335"/>
        <v>#NUM!</v>
      </c>
      <c r="V978" s="33">
        <v>355</v>
      </c>
      <c r="W978" s="34">
        <v>56128</v>
      </c>
      <c r="X978" s="35" t="e">
        <f t="shared" si="348"/>
        <v>#NUM!</v>
      </c>
      <c r="Y978" s="36" t="e">
        <f t="shared" si="336"/>
        <v>#NUM!</v>
      </c>
      <c r="Z978" s="39" t="e">
        <f t="shared" si="349"/>
        <v>#NUM!</v>
      </c>
      <c r="AA978" s="37" t="e">
        <f t="shared" si="337"/>
        <v>#NUM!</v>
      </c>
    </row>
    <row r="979" spans="1:27" x14ac:dyDescent="0.45">
      <c r="A979" s="47">
        <v>356</v>
      </c>
      <c r="B979" s="34">
        <v>56158</v>
      </c>
      <c r="C979" s="49" t="e">
        <f t="shared" si="338"/>
        <v>#NUM!</v>
      </c>
      <c r="D979" s="36" t="e">
        <f t="shared" si="339"/>
        <v>#NUM!</v>
      </c>
      <c r="E979" s="36" t="e">
        <f t="shared" si="340"/>
        <v>#NUM!</v>
      </c>
      <c r="F979" s="37" t="e">
        <f t="shared" si="341"/>
        <v>#NUM!</v>
      </c>
      <c r="H979" s="33">
        <v>356</v>
      </c>
      <c r="I979" s="34">
        <v>56158</v>
      </c>
      <c r="J979" s="35" t="e">
        <f t="shared" si="342"/>
        <v>#NUM!</v>
      </c>
      <c r="K979" s="36" t="e">
        <f t="shared" si="343"/>
        <v>#NUM!</v>
      </c>
      <c r="L979" s="38" t="e">
        <f t="shared" si="344"/>
        <v>#NUM!</v>
      </c>
      <c r="M979" s="37" t="e">
        <f t="shared" si="345"/>
        <v>#NUM!</v>
      </c>
      <c r="O979" s="33">
        <v>356</v>
      </c>
      <c r="P979" s="34">
        <v>56158</v>
      </c>
      <c r="Q979" s="35" t="e">
        <f t="shared" si="346"/>
        <v>#NUM!</v>
      </c>
      <c r="R979" s="36" t="e">
        <f t="shared" si="334"/>
        <v>#NUM!</v>
      </c>
      <c r="S979" s="38" t="e">
        <f t="shared" si="347"/>
        <v>#NUM!</v>
      </c>
      <c r="T979" s="37" t="e">
        <f t="shared" si="335"/>
        <v>#NUM!</v>
      </c>
      <c r="V979" s="33">
        <v>356</v>
      </c>
      <c r="W979" s="34">
        <v>56158</v>
      </c>
      <c r="X979" s="35" t="e">
        <f t="shared" si="348"/>
        <v>#NUM!</v>
      </c>
      <c r="Y979" s="36" t="e">
        <f t="shared" si="336"/>
        <v>#NUM!</v>
      </c>
      <c r="Z979" s="39" t="e">
        <f t="shared" si="349"/>
        <v>#NUM!</v>
      </c>
      <c r="AA979" s="37" t="e">
        <f t="shared" si="337"/>
        <v>#NUM!</v>
      </c>
    </row>
    <row r="980" spans="1:27" x14ac:dyDescent="0.45">
      <c r="A980" s="47">
        <v>357</v>
      </c>
      <c r="B980" s="34">
        <v>56189</v>
      </c>
      <c r="C980" s="49" t="e">
        <f t="shared" si="338"/>
        <v>#NUM!</v>
      </c>
      <c r="D980" s="36" t="e">
        <f t="shared" si="339"/>
        <v>#NUM!</v>
      </c>
      <c r="E980" s="36" t="e">
        <f t="shared" si="340"/>
        <v>#NUM!</v>
      </c>
      <c r="F980" s="37" t="e">
        <f t="shared" si="341"/>
        <v>#NUM!</v>
      </c>
      <c r="H980" s="33">
        <v>357</v>
      </c>
      <c r="I980" s="34">
        <v>56189</v>
      </c>
      <c r="J980" s="35" t="e">
        <f t="shared" si="342"/>
        <v>#NUM!</v>
      </c>
      <c r="K980" s="36" t="e">
        <f t="shared" si="343"/>
        <v>#NUM!</v>
      </c>
      <c r="L980" s="38" t="e">
        <f t="shared" si="344"/>
        <v>#NUM!</v>
      </c>
      <c r="M980" s="37" t="e">
        <f t="shared" si="345"/>
        <v>#NUM!</v>
      </c>
      <c r="O980" s="33">
        <v>357</v>
      </c>
      <c r="P980" s="34">
        <v>56189</v>
      </c>
      <c r="Q980" s="35" t="e">
        <f t="shared" si="346"/>
        <v>#NUM!</v>
      </c>
      <c r="R980" s="36" t="e">
        <f t="shared" si="334"/>
        <v>#NUM!</v>
      </c>
      <c r="S980" s="38" t="e">
        <f t="shared" si="347"/>
        <v>#NUM!</v>
      </c>
      <c r="T980" s="37" t="e">
        <f t="shared" si="335"/>
        <v>#NUM!</v>
      </c>
      <c r="V980" s="33">
        <v>357</v>
      </c>
      <c r="W980" s="34">
        <v>56189</v>
      </c>
      <c r="X980" s="35" t="e">
        <f t="shared" si="348"/>
        <v>#NUM!</v>
      </c>
      <c r="Y980" s="36" t="e">
        <f t="shared" si="336"/>
        <v>#NUM!</v>
      </c>
      <c r="Z980" s="39" t="e">
        <f t="shared" si="349"/>
        <v>#NUM!</v>
      </c>
      <c r="AA980" s="37" t="e">
        <f t="shared" si="337"/>
        <v>#NUM!</v>
      </c>
    </row>
    <row r="981" spans="1:27" x14ac:dyDescent="0.45">
      <c r="A981" s="47">
        <v>358</v>
      </c>
      <c r="B981" s="34">
        <v>56219</v>
      </c>
      <c r="C981" s="49" t="e">
        <f t="shared" si="338"/>
        <v>#NUM!</v>
      </c>
      <c r="D981" s="36" t="e">
        <f t="shared" si="339"/>
        <v>#NUM!</v>
      </c>
      <c r="E981" s="36" t="e">
        <f t="shared" si="340"/>
        <v>#NUM!</v>
      </c>
      <c r="F981" s="37" t="e">
        <f t="shared" si="341"/>
        <v>#NUM!</v>
      </c>
      <c r="H981" s="33">
        <v>358</v>
      </c>
      <c r="I981" s="34">
        <v>56219</v>
      </c>
      <c r="J981" s="35" t="e">
        <f t="shared" si="342"/>
        <v>#NUM!</v>
      </c>
      <c r="K981" s="36" t="e">
        <f t="shared" si="343"/>
        <v>#NUM!</v>
      </c>
      <c r="L981" s="38" t="e">
        <f t="shared" si="344"/>
        <v>#NUM!</v>
      </c>
      <c r="M981" s="37" t="e">
        <f t="shared" si="345"/>
        <v>#NUM!</v>
      </c>
      <c r="O981" s="33">
        <v>358</v>
      </c>
      <c r="P981" s="34">
        <v>56219</v>
      </c>
      <c r="Q981" s="35" t="e">
        <f t="shared" si="346"/>
        <v>#NUM!</v>
      </c>
      <c r="R981" s="36" t="e">
        <f t="shared" si="334"/>
        <v>#NUM!</v>
      </c>
      <c r="S981" s="38" t="e">
        <f t="shared" si="347"/>
        <v>#NUM!</v>
      </c>
      <c r="T981" s="37" t="e">
        <f t="shared" si="335"/>
        <v>#NUM!</v>
      </c>
      <c r="V981" s="33">
        <v>358</v>
      </c>
      <c r="W981" s="34">
        <v>56219</v>
      </c>
      <c r="X981" s="35" t="e">
        <f t="shared" si="348"/>
        <v>#NUM!</v>
      </c>
      <c r="Y981" s="36" t="e">
        <f t="shared" si="336"/>
        <v>#NUM!</v>
      </c>
      <c r="Z981" s="39" t="e">
        <f t="shared" si="349"/>
        <v>#NUM!</v>
      </c>
      <c r="AA981" s="37" t="e">
        <f t="shared" si="337"/>
        <v>#NUM!</v>
      </c>
    </row>
    <row r="982" spans="1:27" x14ac:dyDescent="0.45">
      <c r="A982" s="47">
        <v>359</v>
      </c>
      <c r="B982" s="34">
        <v>56250</v>
      </c>
      <c r="C982" s="49" t="e">
        <f t="shared" si="338"/>
        <v>#NUM!</v>
      </c>
      <c r="D982" s="36" t="e">
        <f t="shared" si="339"/>
        <v>#NUM!</v>
      </c>
      <c r="E982" s="36" t="e">
        <f t="shared" si="340"/>
        <v>#NUM!</v>
      </c>
      <c r="F982" s="37" t="e">
        <f t="shared" si="341"/>
        <v>#NUM!</v>
      </c>
      <c r="H982" s="33">
        <v>359</v>
      </c>
      <c r="I982" s="34">
        <v>56250</v>
      </c>
      <c r="J982" s="35" t="e">
        <f t="shared" si="342"/>
        <v>#NUM!</v>
      </c>
      <c r="K982" s="36" t="e">
        <f t="shared" si="343"/>
        <v>#NUM!</v>
      </c>
      <c r="L982" s="38" t="e">
        <f t="shared" si="344"/>
        <v>#NUM!</v>
      </c>
      <c r="M982" s="37" t="e">
        <f t="shared" si="345"/>
        <v>#NUM!</v>
      </c>
      <c r="O982" s="33">
        <v>359</v>
      </c>
      <c r="P982" s="34">
        <v>56250</v>
      </c>
      <c r="Q982" s="35" t="e">
        <f t="shared" si="346"/>
        <v>#NUM!</v>
      </c>
      <c r="R982" s="36" t="e">
        <f t="shared" si="334"/>
        <v>#NUM!</v>
      </c>
      <c r="S982" s="38" t="e">
        <f t="shared" si="347"/>
        <v>#NUM!</v>
      </c>
      <c r="T982" s="37" t="e">
        <f t="shared" si="335"/>
        <v>#NUM!</v>
      </c>
      <c r="V982" s="33">
        <v>359</v>
      </c>
      <c r="W982" s="34">
        <v>56250</v>
      </c>
      <c r="X982" s="35" t="e">
        <f t="shared" si="348"/>
        <v>#NUM!</v>
      </c>
      <c r="Y982" s="36" t="e">
        <f t="shared" si="336"/>
        <v>#NUM!</v>
      </c>
      <c r="Z982" s="39" t="e">
        <f t="shared" si="349"/>
        <v>#NUM!</v>
      </c>
      <c r="AA982" s="37" t="e">
        <f t="shared" si="337"/>
        <v>#NUM!</v>
      </c>
    </row>
    <row r="983" spans="1:27" ht="14.65" thickBot="1" x14ac:dyDescent="0.5">
      <c r="A983" s="750">
        <v>360</v>
      </c>
      <c r="B983" s="267">
        <v>56281</v>
      </c>
      <c r="C983" s="50" t="e">
        <f t="shared" si="338"/>
        <v>#NUM!</v>
      </c>
      <c r="D983" s="43" t="e">
        <f t="shared" si="339"/>
        <v>#NUM!</v>
      </c>
      <c r="E983" s="43" t="e">
        <f t="shared" si="340"/>
        <v>#NUM!</v>
      </c>
      <c r="F983" s="44" t="e">
        <f t="shared" si="341"/>
        <v>#NUM!</v>
      </c>
      <c r="H983" s="40">
        <v>360</v>
      </c>
      <c r="I983" s="41">
        <v>56281</v>
      </c>
      <c r="J983" s="42" t="e">
        <f t="shared" si="342"/>
        <v>#NUM!</v>
      </c>
      <c r="K983" s="43" t="e">
        <f t="shared" si="343"/>
        <v>#NUM!</v>
      </c>
      <c r="L983" s="45" t="e">
        <f t="shared" si="344"/>
        <v>#NUM!</v>
      </c>
      <c r="M983" s="44" t="e">
        <f t="shared" si="345"/>
        <v>#NUM!</v>
      </c>
      <c r="O983" s="40">
        <v>360</v>
      </c>
      <c r="P983" s="41">
        <v>56281</v>
      </c>
      <c r="Q983" s="42" t="e">
        <f t="shared" si="346"/>
        <v>#NUM!</v>
      </c>
      <c r="R983" s="43" t="e">
        <f t="shared" si="334"/>
        <v>#NUM!</v>
      </c>
      <c r="S983" s="45" t="e">
        <f t="shared" si="347"/>
        <v>#NUM!</v>
      </c>
      <c r="T983" s="44" t="e">
        <f t="shared" si="335"/>
        <v>#NUM!</v>
      </c>
      <c r="V983" s="40">
        <v>360</v>
      </c>
      <c r="W983" s="41">
        <v>56281</v>
      </c>
      <c r="X983" s="42" t="e">
        <f t="shared" si="348"/>
        <v>#NUM!</v>
      </c>
      <c r="Y983" s="43" t="e">
        <f t="shared" si="336"/>
        <v>#NUM!</v>
      </c>
      <c r="Z983" s="46" t="e">
        <f t="shared" si="349"/>
        <v>#NUM!</v>
      </c>
      <c r="AA983" s="44" t="e">
        <f t="shared" si="337"/>
        <v>#NUM!</v>
      </c>
    </row>
    <row r="984" spans="1:27" x14ac:dyDescent="0.45">
      <c r="A984" s="47">
        <v>361</v>
      </c>
      <c r="B984" s="34">
        <v>56309</v>
      </c>
      <c r="C984" s="53" t="e">
        <f t="shared" si="338"/>
        <v>#NUM!</v>
      </c>
      <c r="D984" s="29" t="e">
        <f t="shared" si="339"/>
        <v>#NUM!</v>
      </c>
      <c r="E984" s="29" t="e">
        <f t="shared" si="340"/>
        <v>#NUM!</v>
      </c>
      <c r="F984" s="30" t="e">
        <f t="shared" si="341"/>
        <v>#NUM!</v>
      </c>
      <c r="H984" s="26">
        <v>361</v>
      </c>
      <c r="I984" s="27">
        <v>56309</v>
      </c>
      <c r="J984" s="28" t="e">
        <f t="shared" si="342"/>
        <v>#NUM!</v>
      </c>
      <c r="K984" s="29" t="e">
        <f t="shared" si="343"/>
        <v>#NUM!</v>
      </c>
      <c r="L984" s="31" t="e">
        <f t="shared" si="344"/>
        <v>#NUM!</v>
      </c>
      <c r="M984" s="30" t="e">
        <f t="shared" si="345"/>
        <v>#NUM!</v>
      </c>
      <c r="O984" s="26">
        <v>361</v>
      </c>
      <c r="P984" s="27">
        <v>56309</v>
      </c>
      <c r="Q984" s="28" t="e">
        <f t="shared" si="346"/>
        <v>#NUM!</v>
      </c>
      <c r="R984" s="29" t="e">
        <f t="shared" si="334"/>
        <v>#NUM!</v>
      </c>
      <c r="S984" s="31" t="e">
        <f t="shared" si="347"/>
        <v>#NUM!</v>
      </c>
      <c r="T984" s="30" t="e">
        <f t="shared" si="335"/>
        <v>#NUM!</v>
      </c>
      <c r="V984" s="26">
        <v>361</v>
      </c>
      <c r="W984" s="27">
        <v>56309</v>
      </c>
      <c r="X984" s="28" t="e">
        <f t="shared" si="348"/>
        <v>#NUM!</v>
      </c>
      <c r="Y984" s="29" t="e">
        <f t="shared" si="336"/>
        <v>#NUM!</v>
      </c>
      <c r="Z984" s="32" t="e">
        <f t="shared" si="349"/>
        <v>#NUM!</v>
      </c>
      <c r="AA984" s="30" t="e">
        <f t="shared" si="337"/>
        <v>#NUM!</v>
      </c>
    </row>
    <row r="985" spans="1:27" x14ac:dyDescent="0.45">
      <c r="A985" s="47">
        <v>362</v>
      </c>
      <c r="B985" s="34">
        <v>56340</v>
      </c>
      <c r="C985" s="49" t="e">
        <f t="shared" si="338"/>
        <v>#NUM!</v>
      </c>
      <c r="D985" s="36" t="e">
        <f t="shared" si="339"/>
        <v>#NUM!</v>
      </c>
      <c r="E985" s="36" t="e">
        <f t="shared" si="340"/>
        <v>#NUM!</v>
      </c>
      <c r="F985" s="37" t="e">
        <f t="shared" si="341"/>
        <v>#NUM!</v>
      </c>
      <c r="H985" s="33">
        <v>362</v>
      </c>
      <c r="I985" s="34">
        <v>56340</v>
      </c>
      <c r="J985" s="35" t="e">
        <f t="shared" si="342"/>
        <v>#NUM!</v>
      </c>
      <c r="K985" s="36" t="e">
        <f t="shared" si="343"/>
        <v>#NUM!</v>
      </c>
      <c r="L985" s="38" t="e">
        <f t="shared" si="344"/>
        <v>#NUM!</v>
      </c>
      <c r="M985" s="37" t="e">
        <f t="shared" si="345"/>
        <v>#NUM!</v>
      </c>
      <c r="O985" s="33">
        <v>362</v>
      </c>
      <c r="P985" s="34">
        <v>56340</v>
      </c>
      <c r="Q985" s="35" t="e">
        <f t="shared" si="346"/>
        <v>#NUM!</v>
      </c>
      <c r="R985" s="36" t="e">
        <f t="shared" si="334"/>
        <v>#NUM!</v>
      </c>
      <c r="S985" s="38" t="e">
        <f t="shared" si="347"/>
        <v>#NUM!</v>
      </c>
      <c r="T985" s="37" t="e">
        <f t="shared" si="335"/>
        <v>#NUM!</v>
      </c>
      <c r="V985" s="33">
        <v>362</v>
      </c>
      <c r="W985" s="34">
        <v>56340</v>
      </c>
      <c r="X985" s="35" t="e">
        <f t="shared" si="348"/>
        <v>#NUM!</v>
      </c>
      <c r="Y985" s="36" t="e">
        <f t="shared" si="336"/>
        <v>#NUM!</v>
      </c>
      <c r="Z985" s="39" t="e">
        <f t="shared" si="349"/>
        <v>#NUM!</v>
      </c>
      <c r="AA985" s="37" t="e">
        <f t="shared" si="337"/>
        <v>#NUM!</v>
      </c>
    </row>
    <row r="986" spans="1:27" x14ac:dyDescent="0.45">
      <c r="A986" s="47">
        <v>363</v>
      </c>
      <c r="B986" s="34">
        <v>56370</v>
      </c>
      <c r="C986" s="49" t="e">
        <f t="shared" si="338"/>
        <v>#NUM!</v>
      </c>
      <c r="D986" s="36" t="e">
        <f t="shared" si="339"/>
        <v>#NUM!</v>
      </c>
      <c r="E986" s="36" t="e">
        <f t="shared" si="340"/>
        <v>#NUM!</v>
      </c>
      <c r="F986" s="37" t="e">
        <f t="shared" si="341"/>
        <v>#NUM!</v>
      </c>
      <c r="H986" s="33">
        <v>363</v>
      </c>
      <c r="I986" s="34">
        <v>56370</v>
      </c>
      <c r="J986" s="35" t="e">
        <f t="shared" si="342"/>
        <v>#NUM!</v>
      </c>
      <c r="K986" s="36" t="e">
        <f t="shared" si="343"/>
        <v>#NUM!</v>
      </c>
      <c r="L986" s="38" t="e">
        <f t="shared" si="344"/>
        <v>#NUM!</v>
      </c>
      <c r="M986" s="37" t="e">
        <f t="shared" si="345"/>
        <v>#NUM!</v>
      </c>
      <c r="O986" s="33">
        <v>363</v>
      </c>
      <c r="P986" s="34">
        <v>56370</v>
      </c>
      <c r="Q986" s="35" t="e">
        <f t="shared" si="346"/>
        <v>#NUM!</v>
      </c>
      <c r="R986" s="36" t="e">
        <f t="shared" si="334"/>
        <v>#NUM!</v>
      </c>
      <c r="S986" s="38" t="e">
        <f t="shared" si="347"/>
        <v>#NUM!</v>
      </c>
      <c r="T986" s="37" t="e">
        <f t="shared" si="335"/>
        <v>#NUM!</v>
      </c>
      <c r="V986" s="33">
        <v>363</v>
      </c>
      <c r="W986" s="34">
        <v>56370</v>
      </c>
      <c r="X986" s="35" t="e">
        <f t="shared" si="348"/>
        <v>#NUM!</v>
      </c>
      <c r="Y986" s="36" t="e">
        <f t="shared" si="336"/>
        <v>#NUM!</v>
      </c>
      <c r="Z986" s="39" t="e">
        <f t="shared" si="349"/>
        <v>#NUM!</v>
      </c>
      <c r="AA986" s="37" t="e">
        <f t="shared" si="337"/>
        <v>#NUM!</v>
      </c>
    </row>
    <row r="987" spans="1:27" x14ac:dyDescent="0.45">
      <c r="A987" s="47">
        <v>364</v>
      </c>
      <c r="B987" s="34">
        <v>56401</v>
      </c>
      <c r="C987" s="49" t="e">
        <f t="shared" si="338"/>
        <v>#NUM!</v>
      </c>
      <c r="D987" s="36" t="e">
        <f t="shared" si="339"/>
        <v>#NUM!</v>
      </c>
      <c r="E987" s="36" t="e">
        <f t="shared" si="340"/>
        <v>#NUM!</v>
      </c>
      <c r="F987" s="37" t="e">
        <f t="shared" si="341"/>
        <v>#NUM!</v>
      </c>
      <c r="H987" s="33">
        <v>364</v>
      </c>
      <c r="I987" s="34">
        <v>56401</v>
      </c>
      <c r="J987" s="35" t="e">
        <f t="shared" si="342"/>
        <v>#NUM!</v>
      </c>
      <c r="K987" s="36" t="e">
        <f t="shared" si="343"/>
        <v>#NUM!</v>
      </c>
      <c r="L987" s="38" t="e">
        <f t="shared" si="344"/>
        <v>#NUM!</v>
      </c>
      <c r="M987" s="37" t="e">
        <f t="shared" si="345"/>
        <v>#NUM!</v>
      </c>
      <c r="O987" s="33">
        <v>364</v>
      </c>
      <c r="P987" s="34">
        <v>56401</v>
      </c>
      <c r="Q987" s="35" t="e">
        <f t="shared" si="346"/>
        <v>#NUM!</v>
      </c>
      <c r="R987" s="36" t="e">
        <f t="shared" si="334"/>
        <v>#NUM!</v>
      </c>
      <c r="S987" s="38" t="e">
        <f t="shared" si="347"/>
        <v>#NUM!</v>
      </c>
      <c r="T987" s="37" t="e">
        <f t="shared" si="335"/>
        <v>#NUM!</v>
      </c>
      <c r="V987" s="33">
        <v>364</v>
      </c>
      <c r="W987" s="34">
        <v>56401</v>
      </c>
      <c r="X987" s="35" t="e">
        <f t="shared" si="348"/>
        <v>#NUM!</v>
      </c>
      <c r="Y987" s="36" t="e">
        <f t="shared" si="336"/>
        <v>#NUM!</v>
      </c>
      <c r="Z987" s="39" t="e">
        <f t="shared" si="349"/>
        <v>#NUM!</v>
      </c>
      <c r="AA987" s="37" t="e">
        <f t="shared" si="337"/>
        <v>#NUM!</v>
      </c>
    </row>
    <row r="988" spans="1:27" x14ac:dyDescent="0.45">
      <c r="A988" s="47">
        <v>365</v>
      </c>
      <c r="B988" s="34">
        <v>56431</v>
      </c>
      <c r="C988" s="49" t="e">
        <f t="shared" si="338"/>
        <v>#NUM!</v>
      </c>
      <c r="D988" s="36" t="e">
        <f t="shared" si="339"/>
        <v>#NUM!</v>
      </c>
      <c r="E988" s="36" t="e">
        <f t="shared" si="340"/>
        <v>#NUM!</v>
      </c>
      <c r="F988" s="37" t="e">
        <f t="shared" si="341"/>
        <v>#NUM!</v>
      </c>
      <c r="H988" s="33">
        <v>365</v>
      </c>
      <c r="I988" s="34">
        <v>56431</v>
      </c>
      <c r="J988" s="35" t="e">
        <f t="shared" si="342"/>
        <v>#NUM!</v>
      </c>
      <c r="K988" s="36" t="e">
        <f t="shared" si="343"/>
        <v>#NUM!</v>
      </c>
      <c r="L988" s="38" t="e">
        <f t="shared" si="344"/>
        <v>#NUM!</v>
      </c>
      <c r="M988" s="37" t="e">
        <f t="shared" si="345"/>
        <v>#NUM!</v>
      </c>
      <c r="O988" s="33">
        <v>365</v>
      </c>
      <c r="P988" s="34">
        <v>56431</v>
      </c>
      <c r="Q988" s="35" t="e">
        <f t="shared" si="346"/>
        <v>#NUM!</v>
      </c>
      <c r="R988" s="36" t="e">
        <f t="shared" si="334"/>
        <v>#NUM!</v>
      </c>
      <c r="S988" s="38" t="e">
        <f t="shared" si="347"/>
        <v>#NUM!</v>
      </c>
      <c r="T988" s="37" t="e">
        <f t="shared" si="335"/>
        <v>#NUM!</v>
      </c>
      <c r="V988" s="33">
        <v>365</v>
      </c>
      <c r="W988" s="34">
        <v>56431</v>
      </c>
      <c r="X988" s="35" t="e">
        <f t="shared" si="348"/>
        <v>#NUM!</v>
      </c>
      <c r="Y988" s="36" t="e">
        <f t="shared" si="336"/>
        <v>#NUM!</v>
      </c>
      <c r="Z988" s="39" t="e">
        <f t="shared" si="349"/>
        <v>#NUM!</v>
      </c>
      <c r="AA988" s="37" t="e">
        <f t="shared" si="337"/>
        <v>#NUM!</v>
      </c>
    </row>
    <row r="989" spans="1:27" x14ac:dyDescent="0.45">
      <c r="A989" s="47">
        <v>366</v>
      </c>
      <c r="B989" s="34">
        <v>56462</v>
      </c>
      <c r="C989" s="49" t="e">
        <f t="shared" si="338"/>
        <v>#NUM!</v>
      </c>
      <c r="D989" s="36" t="e">
        <f t="shared" si="339"/>
        <v>#NUM!</v>
      </c>
      <c r="E989" s="36" t="e">
        <f t="shared" si="340"/>
        <v>#NUM!</v>
      </c>
      <c r="F989" s="37" t="e">
        <f t="shared" si="341"/>
        <v>#NUM!</v>
      </c>
      <c r="H989" s="33">
        <v>366</v>
      </c>
      <c r="I989" s="34">
        <v>56462</v>
      </c>
      <c r="J989" s="35" t="e">
        <f t="shared" si="342"/>
        <v>#NUM!</v>
      </c>
      <c r="K989" s="36" t="e">
        <f t="shared" si="343"/>
        <v>#NUM!</v>
      </c>
      <c r="L989" s="38" t="e">
        <f t="shared" si="344"/>
        <v>#NUM!</v>
      </c>
      <c r="M989" s="37" t="e">
        <f t="shared" si="345"/>
        <v>#NUM!</v>
      </c>
      <c r="O989" s="33">
        <v>366</v>
      </c>
      <c r="P989" s="34">
        <v>56462</v>
      </c>
      <c r="Q989" s="35" t="e">
        <f t="shared" si="346"/>
        <v>#NUM!</v>
      </c>
      <c r="R989" s="36" t="e">
        <f t="shared" si="334"/>
        <v>#NUM!</v>
      </c>
      <c r="S989" s="38" t="e">
        <f t="shared" si="347"/>
        <v>#NUM!</v>
      </c>
      <c r="T989" s="37" t="e">
        <f t="shared" si="335"/>
        <v>#NUM!</v>
      </c>
      <c r="V989" s="33">
        <v>366</v>
      </c>
      <c r="W989" s="34">
        <v>56462</v>
      </c>
      <c r="X989" s="35" t="e">
        <f t="shared" si="348"/>
        <v>#NUM!</v>
      </c>
      <c r="Y989" s="36" t="e">
        <f t="shared" si="336"/>
        <v>#NUM!</v>
      </c>
      <c r="Z989" s="39" t="e">
        <f t="shared" si="349"/>
        <v>#NUM!</v>
      </c>
      <c r="AA989" s="37" t="e">
        <f t="shared" si="337"/>
        <v>#NUM!</v>
      </c>
    </row>
    <row r="990" spans="1:27" x14ac:dyDescent="0.45">
      <c r="A990" s="47">
        <v>367</v>
      </c>
      <c r="B990" s="34">
        <v>56493</v>
      </c>
      <c r="C990" s="49" t="e">
        <f t="shared" si="338"/>
        <v>#NUM!</v>
      </c>
      <c r="D990" s="36" t="e">
        <f t="shared" si="339"/>
        <v>#NUM!</v>
      </c>
      <c r="E990" s="36" t="e">
        <f t="shared" si="340"/>
        <v>#NUM!</v>
      </c>
      <c r="F990" s="37" t="e">
        <f t="shared" si="341"/>
        <v>#NUM!</v>
      </c>
      <c r="H990" s="33">
        <v>367</v>
      </c>
      <c r="I990" s="34">
        <v>56493</v>
      </c>
      <c r="J990" s="35" t="e">
        <f t="shared" si="342"/>
        <v>#NUM!</v>
      </c>
      <c r="K990" s="36" t="e">
        <f t="shared" si="343"/>
        <v>#NUM!</v>
      </c>
      <c r="L990" s="38" t="e">
        <f t="shared" si="344"/>
        <v>#NUM!</v>
      </c>
      <c r="M990" s="37" t="e">
        <f t="shared" si="345"/>
        <v>#NUM!</v>
      </c>
      <c r="O990" s="33">
        <v>367</v>
      </c>
      <c r="P990" s="34">
        <v>56493</v>
      </c>
      <c r="Q990" s="35" t="e">
        <f t="shared" si="346"/>
        <v>#NUM!</v>
      </c>
      <c r="R990" s="36" t="e">
        <f t="shared" si="334"/>
        <v>#NUM!</v>
      </c>
      <c r="S990" s="38" t="e">
        <f t="shared" si="347"/>
        <v>#NUM!</v>
      </c>
      <c r="T990" s="37" t="e">
        <f t="shared" si="335"/>
        <v>#NUM!</v>
      </c>
      <c r="V990" s="33">
        <v>367</v>
      </c>
      <c r="W990" s="34">
        <v>56493</v>
      </c>
      <c r="X990" s="35" t="e">
        <f t="shared" si="348"/>
        <v>#NUM!</v>
      </c>
      <c r="Y990" s="36" t="e">
        <f t="shared" si="336"/>
        <v>#NUM!</v>
      </c>
      <c r="Z990" s="39" t="e">
        <f t="shared" si="349"/>
        <v>#NUM!</v>
      </c>
      <c r="AA990" s="37" t="e">
        <f t="shared" si="337"/>
        <v>#NUM!</v>
      </c>
    </row>
    <row r="991" spans="1:27" x14ac:dyDescent="0.45">
      <c r="A991" s="47">
        <v>368</v>
      </c>
      <c r="B991" s="34">
        <v>56523</v>
      </c>
      <c r="C991" s="49" t="e">
        <f t="shared" si="338"/>
        <v>#NUM!</v>
      </c>
      <c r="D991" s="36" t="e">
        <f t="shared" si="339"/>
        <v>#NUM!</v>
      </c>
      <c r="E991" s="36" t="e">
        <f t="shared" si="340"/>
        <v>#NUM!</v>
      </c>
      <c r="F991" s="37" t="e">
        <f t="shared" si="341"/>
        <v>#NUM!</v>
      </c>
      <c r="H991" s="33">
        <v>368</v>
      </c>
      <c r="I991" s="34">
        <v>56523</v>
      </c>
      <c r="J991" s="35" t="e">
        <f t="shared" si="342"/>
        <v>#NUM!</v>
      </c>
      <c r="K991" s="36" t="e">
        <f t="shared" si="343"/>
        <v>#NUM!</v>
      </c>
      <c r="L991" s="38" t="e">
        <f t="shared" si="344"/>
        <v>#NUM!</v>
      </c>
      <c r="M991" s="37" t="e">
        <f t="shared" si="345"/>
        <v>#NUM!</v>
      </c>
      <c r="O991" s="33">
        <v>368</v>
      </c>
      <c r="P991" s="34">
        <v>56523</v>
      </c>
      <c r="Q991" s="35" t="e">
        <f t="shared" si="346"/>
        <v>#NUM!</v>
      </c>
      <c r="R991" s="36" t="e">
        <f t="shared" si="334"/>
        <v>#NUM!</v>
      </c>
      <c r="S991" s="38" t="e">
        <f t="shared" si="347"/>
        <v>#NUM!</v>
      </c>
      <c r="T991" s="37" t="e">
        <f t="shared" si="335"/>
        <v>#NUM!</v>
      </c>
      <c r="V991" s="33">
        <v>368</v>
      </c>
      <c r="W991" s="34">
        <v>56523</v>
      </c>
      <c r="X991" s="35" t="e">
        <f t="shared" si="348"/>
        <v>#NUM!</v>
      </c>
      <c r="Y991" s="36" t="e">
        <f t="shared" si="336"/>
        <v>#NUM!</v>
      </c>
      <c r="Z991" s="39" t="e">
        <f t="shared" si="349"/>
        <v>#NUM!</v>
      </c>
      <c r="AA991" s="37" t="e">
        <f t="shared" si="337"/>
        <v>#NUM!</v>
      </c>
    </row>
    <row r="992" spans="1:27" x14ac:dyDescent="0.45">
      <c r="A992" s="47">
        <v>369</v>
      </c>
      <c r="B992" s="34">
        <v>56554</v>
      </c>
      <c r="C992" s="49" t="e">
        <f t="shared" si="338"/>
        <v>#NUM!</v>
      </c>
      <c r="D992" s="36" t="e">
        <f t="shared" si="339"/>
        <v>#NUM!</v>
      </c>
      <c r="E992" s="36" t="e">
        <f t="shared" si="340"/>
        <v>#NUM!</v>
      </c>
      <c r="F992" s="37" t="e">
        <f t="shared" si="341"/>
        <v>#NUM!</v>
      </c>
      <c r="H992" s="33">
        <v>369</v>
      </c>
      <c r="I992" s="34">
        <v>56554</v>
      </c>
      <c r="J992" s="35" t="e">
        <f t="shared" si="342"/>
        <v>#NUM!</v>
      </c>
      <c r="K992" s="36" t="e">
        <f t="shared" si="343"/>
        <v>#NUM!</v>
      </c>
      <c r="L992" s="38" t="e">
        <f t="shared" si="344"/>
        <v>#NUM!</v>
      </c>
      <c r="M992" s="37" t="e">
        <f t="shared" si="345"/>
        <v>#NUM!</v>
      </c>
      <c r="O992" s="33">
        <v>369</v>
      </c>
      <c r="P992" s="34">
        <v>56554</v>
      </c>
      <c r="Q992" s="35" t="e">
        <f t="shared" si="346"/>
        <v>#NUM!</v>
      </c>
      <c r="R992" s="36" t="e">
        <f t="shared" si="334"/>
        <v>#NUM!</v>
      </c>
      <c r="S992" s="38" t="e">
        <f t="shared" si="347"/>
        <v>#NUM!</v>
      </c>
      <c r="T992" s="37" t="e">
        <f t="shared" si="335"/>
        <v>#NUM!</v>
      </c>
      <c r="V992" s="33">
        <v>369</v>
      </c>
      <c r="W992" s="34">
        <v>56554</v>
      </c>
      <c r="X992" s="35" t="e">
        <f t="shared" si="348"/>
        <v>#NUM!</v>
      </c>
      <c r="Y992" s="36" t="e">
        <f t="shared" si="336"/>
        <v>#NUM!</v>
      </c>
      <c r="Z992" s="39" t="e">
        <f t="shared" si="349"/>
        <v>#NUM!</v>
      </c>
      <c r="AA992" s="37" t="e">
        <f t="shared" si="337"/>
        <v>#NUM!</v>
      </c>
    </row>
    <row r="993" spans="1:27" x14ac:dyDescent="0.45">
      <c r="A993" s="47">
        <v>370</v>
      </c>
      <c r="B993" s="34">
        <v>56584</v>
      </c>
      <c r="C993" s="49" t="e">
        <f t="shared" si="338"/>
        <v>#NUM!</v>
      </c>
      <c r="D993" s="36" t="e">
        <f t="shared" si="339"/>
        <v>#NUM!</v>
      </c>
      <c r="E993" s="36" t="e">
        <f t="shared" si="340"/>
        <v>#NUM!</v>
      </c>
      <c r="F993" s="37" t="e">
        <f t="shared" si="341"/>
        <v>#NUM!</v>
      </c>
      <c r="H993" s="33">
        <v>370</v>
      </c>
      <c r="I993" s="34">
        <v>56584</v>
      </c>
      <c r="J993" s="35" t="e">
        <f t="shared" si="342"/>
        <v>#NUM!</v>
      </c>
      <c r="K993" s="36" t="e">
        <f t="shared" si="343"/>
        <v>#NUM!</v>
      </c>
      <c r="L993" s="38" t="e">
        <f t="shared" si="344"/>
        <v>#NUM!</v>
      </c>
      <c r="M993" s="37" t="e">
        <f t="shared" si="345"/>
        <v>#NUM!</v>
      </c>
      <c r="O993" s="33">
        <v>370</v>
      </c>
      <c r="P993" s="34">
        <v>56584</v>
      </c>
      <c r="Q993" s="35" t="e">
        <f t="shared" si="346"/>
        <v>#NUM!</v>
      </c>
      <c r="R993" s="36" t="e">
        <f t="shared" si="334"/>
        <v>#NUM!</v>
      </c>
      <c r="S993" s="38" t="e">
        <f t="shared" si="347"/>
        <v>#NUM!</v>
      </c>
      <c r="T993" s="37" t="e">
        <f t="shared" si="335"/>
        <v>#NUM!</v>
      </c>
      <c r="V993" s="33">
        <v>370</v>
      </c>
      <c r="W993" s="34">
        <v>56584</v>
      </c>
      <c r="X993" s="35" t="e">
        <f t="shared" si="348"/>
        <v>#NUM!</v>
      </c>
      <c r="Y993" s="36" t="e">
        <f t="shared" si="336"/>
        <v>#NUM!</v>
      </c>
      <c r="Z993" s="39" t="e">
        <f t="shared" si="349"/>
        <v>#NUM!</v>
      </c>
      <c r="AA993" s="37" t="e">
        <f t="shared" si="337"/>
        <v>#NUM!</v>
      </c>
    </row>
    <row r="994" spans="1:27" x14ac:dyDescent="0.45">
      <c r="A994" s="47">
        <v>371</v>
      </c>
      <c r="B994" s="34">
        <v>56615</v>
      </c>
      <c r="C994" s="49" t="e">
        <f t="shared" si="338"/>
        <v>#NUM!</v>
      </c>
      <c r="D994" s="36" t="e">
        <f t="shared" si="339"/>
        <v>#NUM!</v>
      </c>
      <c r="E994" s="36" t="e">
        <f t="shared" si="340"/>
        <v>#NUM!</v>
      </c>
      <c r="F994" s="37" t="e">
        <f t="shared" si="341"/>
        <v>#NUM!</v>
      </c>
      <c r="H994" s="33">
        <v>371</v>
      </c>
      <c r="I994" s="34">
        <v>56615</v>
      </c>
      <c r="J994" s="35" t="e">
        <f t="shared" si="342"/>
        <v>#NUM!</v>
      </c>
      <c r="K994" s="36" t="e">
        <f t="shared" si="343"/>
        <v>#NUM!</v>
      </c>
      <c r="L994" s="38" t="e">
        <f t="shared" si="344"/>
        <v>#NUM!</v>
      </c>
      <c r="M994" s="37" t="e">
        <f t="shared" si="345"/>
        <v>#NUM!</v>
      </c>
      <c r="O994" s="33">
        <v>371</v>
      </c>
      <c r="P994" s="34">
        <v>56615</v>
      </c>
      <c r="Q994" s="35" t="e">
        <f t="shared" si="346"/>
        <v>#NUM!</v>
      </c>
      <c r="R994" s="36" t="e">
        <f t="shared" si="334"/>
        <v>#NUM!</v>
      </c>
      <c r="S994" s="38" t="e">
        <f t="shared" si="347"/>
        <v>#NUM!</v>
      </c>
      <c r="T994" s="37" t="e">
        <f t="shared" si="335"/>
        <v>#NUM!</v>
      </c>
      <c r="V994" s="33">
        <v>371</v>
      </c>
      <c r="W994" s="34">
        <v>56615</v>
      </c>
      <c r="X994" s="35" t="e">
        <f t="shared" si="348"/>
        <v>#NUM!</v>
      </c>
      <c r="Y994" s="36" t="e">
        <f t="shared" si="336"/>
        <v>#NUM!</v>
      </c>
      <c r="Z994" s="39" t="e">
        <f t="shared" si="349"/>
        <v>#NUM!</v>
      </c>
      <c r="AA994" s="37" t="e">
        <f t="shared" si="337"/>
        <v>#NUM!</v>
      </c>
    </row>
    <row r="995" spans="1:27" ht="14.65" thickBot="1" x14ac:dyDescent="0.5">
      <c r="A995" s="750">
        <v>372</v>
      </c>
      <c r="B995" s="267">
        <v>56646</v>
      </c>
      <c r="C995" s="50" t="e">
        <f t="shared" si="338"/>
        <v>#NUM!</v>
      </c>
      <c r="D995" s="43" t="e">
        <f t="shared" si="339"/>
        <v>#NUM!</v>
      </c>
      <c r="E995" s="43" t="e">
        <f t="shared" si="340"/>
        <v>#NUM!</v>
      </c>
      <c r="F995" s="44" t="e">
        <f t="shared" si="341"/>
        <v>#NUM!</v>
      </c>
      <c r="H995" s="40">
        <v>372</v>
      </c>
      <c r="I995" s="41">
        <v>56646</v>
      </c>
      <c r="J995" s="42" t="e">
        <f t="shared" si="342"/>
        <v>#NUM!</v>
      </c>
      <c r="K995" s="43" t="e">
        <f t="shared" si="343"/>
        <v>#NUM!</v>
      </c>
      <c r="L995" s="45" t="e">
        <f t="shared" si="344"/>
        <v>#NUM!</v>
      </c>
      <c r="M995" s="44" t="e">
        <f t="shared" si="345"/>
        <v>#NUM!</v>
      </c>
      <c r="O995" s="40">
        <v>372</v>
      </c>
      <c r="P995" s="41">
        <v>56646</v>
      </c>
      <c r="Q995" s="42" t="e">
        <f t="shared" si="346"/>
        <v>#NUM!</v>
      </c>
      <c r="R995" s="43" t="e">
        <f t="shared" si="334"/>
        <v>#NUM!</v>
      </c>
      <c r="S995" s="45" t="e">
        <f t="shared" si="347"/>
        <v>#NUM!</v>
      </c>
      <c r="T995" s="44" t="e">
        <f t="shared" si="335"/>
        <v>#NUM!</v>
      </c>
      <c r="V995" s="40">
        <v>372</v>
      </c>
      <c r="W995" s="41">
        <v>56646</v>
      </c>
      <c r="X995" s="42" t="e">
        <f t="shared" si="348"/>
        <v>#NUM!</v>
      </c>
      <c r="Y995" s="43" t="e">
        <f t="shared" si="336"/>
        <v>#NUM!</v>
      </c>
      <c r="Z995" s="46" t="e">
        <f t="shared" si="349"/>
        <v>#NUM!</v>
      </c>
      <c r="AA995" s="44" t="e">
        <f t="shared" si="337"/>
        <v>#NUM!</v>
      </c>
    </row>
    <row r="996" spans="1:27" x14ac:dyDescent="0.45">
      <c r="A996" s="47">
        <v>373</v>
      </c>
      <c r="B996" s="34">
        <v>56674</v>
      </c>
      <c r="C996" s="53" t="e">
        <f t="shared" si="338"/>
        <v>#NUM!</v>
      </c>
      <c r="D996" s="29" t="e">
        <f t="shared" si="339"/>
        <v>#NUM!</v>
      </c>
      <c r="E996" s="29" t="e">
        <f t="shared" si="340"/>
        <v>#NUM!</v>
      </c>
      <c r="F996" s="30" t="e">
        <f t="shared" si="341"/>
        <v>#NUM!</v>
      </c>
      <c r="H996" s="26">
        <v>373</v>
      </c>
      <c r="I996" s="27">
        <v>56674</v>
      </c>
      <c r="J996" s="28" t="e">
        <f t="shared" si="342"/>
        <v>#NUM!</v>
      </c>
      <c r="K996" s="29" t="e">
        <f t="shared" si="343"/>
        <v>#NUM!</v>
      </c>
      <c r="L996" s="31" t="e">
        <f t="shared" si="344"/>
        <v>#NUM!</v>
      </c>
      <c r="M996" s="30" t="e">
        <f t="shared" si="345"/>
        <v>#NUM!</v>
      </c>
      <c r="O996" s="26">
        <v>373</v>
      </c>
      <c r="P996" s="27">
        <v>56674</v>
      </c>
      <c r="Q996" s="28" t="e">
        <f t="shared" si="346"/>
        <v>#NUM!</v>
      </c>
      <c r="R996" s="29" t="e">
        <f t="shared" si="334"/>
        <v>#NUM!</v>
      </c>
      <c r="S996" s="31" t="e">
        <f t="shared" si="347"/>
        <v>#NUM!</v>
      </c>
      <c r="T996" s="30" t="e">
        <f t="shared" si="335"/>
        <v>#NUM!</v>
      </c>
      <c r="V996" s="26">
        <v>373</v>
      </c>
      <c r="W996" s="27">
        <v>56674</v>
      </c>
      <c r="X996" s="28" t="e">
        <f t="shared" si="348"/>
        <v>#NUM!</v>
      </c>
      <c r="Y996" s="29" t="e">
        <f t="shared" si="336"/>
        <v>#NUM!</v>
      </c>
      <c r="Z996" s="32" t="e">
        <f t="shared" si="349"/>
        <v>#NUM!</v>
      </c>
      <c r="AA996" s="30" t="e">
        <f t="shared" si="337"/>
        <v>#NUM!</v>
      </c>
    </row>
    <row r="997" spans="1:27" x14ac:dyDescent="0.45">
      <c r="A997" s="47">
        <v>374</v>
      </c>
      <c r="B997" s="34">
        <v>56705</v>
      </c>
      <c r="C997" s="49" t="e">
        <f t="shared" si="338"/>
        <v>#NUM!</v>
      </c>
      <c r="D997" s="36" t="e">
        <f t="shared" si="339"/>
        <v>#NUM!</v>
      </c>
      <c r="E997" s="36" t="e">
        <f t="shared" si="340"/>
        <v>#NUM!</v>
      </c>
      <c r="F997" s="37" t="e">
        <f t="shared" si="341"/>
        <v>#NUM!</v>
      </c>
      <c r="H997" s="33">
        <v>374</v>
      </c>
      <c r="I997" s="34">
        <v>56705</v>
      </c>
      <c r="J997" s="35" t="e">
        <f t="shared" si="342"/>
        <v>#NUM!</v>
      </c>
      <c r="K997" s="36" t="e">
        <f t="shared" si="343"/>
        <v>#NUM!</v>
      </c>
      <c r="L997" s="38" t="e">
        <f t="shared" si="344"/>
        <v>#NUM!</v>
      </c>
      <c r="M997" s="37" t="e">
        <f t="shared" si="345"/>
        <v>#NUM!</v>
      </c>
      <c r="O997" s="33">
        <v>374</v>
      </c>
      <c r="P997" s="34">
        <v>56705</v>
      </c>
      <c r="Q997" s="35" t="e">
        <f t="shared" si="346"/>
        <v>#NUM!</v>
      </c>
      <c r="R997" s="36" t="e">
        <f t="shared" si="334"/>
        <v>#NUM!</v>
      </c>
      <c r="S997" s="38" t="e">
        <f t="shared" si="347"/>
        <v>#NUM!</v>
      </c>
      <c r="T997" s="37" t="e">
        <f t="shared" si="335"/>
        <v>#NUM!</v>
      </c>
      <c r="V997" s="33">
        <v>374</v>
      </c>
      <c r="W997" s="34">
        <v>56705</v>
      </c>
      <c r="X997" s="35" t="e">
        <f t="shared" si="348"/>
        <v>#NUM!</v>
      </c>
      <c r="Y997" s="36" t="e">
        <f t="shared" si="336"/>
        <v>#NUM!</v>
      </c>
      <c r="Z997" s="39" t="e">
        <f t="shared" si="349"/>
        <v>#NUM!</v>
      </c>
      <c r="AA997" s="37" t="e">
        <f t="shared" si="337"/>
        <v>#NUM!</v>
      </c>
    </row>
    <row r="998" spans="1:27" x14ac:dyDescent="0.45">
      <c r="A998" s="47">
        <v>375</v>
      </c>
      <c r="B998" s="34">
        <v>56735</v>
      </c>
      <c r="C998" s="49" t="e">
        <f t="shared" si="338"/>
        <v>#NUM!</v>
      </c>
      <c r="D998" s="36" t="e">
        <f t="shared" si="339"/>
        <v>#NUM!</v>
      </c>
      <c r="E998" s="36" t="e">
        <f t="shared" si="340"/>
        <v>#NUM!</v>
      </c>
      <c r="F998" s="37" t="e">
        <f t="shared" si="341"/>
        <v>#NUM!</v>
      </c>
      <c r="H998" s="33">
        <v>375</v>
      </c>
      <c r="I998" s="34">
        <v>56735</v>
      </c>
      <c r="J998" s="35" t="e">
        <f t="shared" si="342"/>
        <v>#NUM!</v>
      </c>
      <c r="K998" s="36" t="e">
        <f t="shared" si="343"/>
        <v>#NUM!</v>
      </c>
      <c r="L998" s="38" t="e">
        <f t="shared" si="344"/>
        <v>#NUM!</v>
      </c>
      <c r="M998" s="37" t="e">
        <f t="shared" si="345"/>
        <v>#NUM!</v>
      </c>
      <c r="O998" s="33">
        <v>375</v>
      </c>
      <c r="P998" s="34">
        <v>56735</v>
      </c>
      <c r="Q998" s="35" t="e">
        <f t="shared" si="346"/>
        <v>#NUM!</v>
      </c>
      <c r="R998" s="36" t="e">
        <f t="shared" si="334"/>
        <v>#NUM!</v>
      </c>
      <c r="S998" s="38" t="e">
        <f t="shared" si="347"/>
        <v>#NUM!</v>
      </c>
      <c r="T998" s="37" t="e">
        <f t="shared" si="335"/>
        <v>#NUM!</v>
      </c>
      <c r="V998" s="33">
        <v>375</v>
      </c>
      <c r="W998" s="34">
        <v>56735</v>
      </c>
      <c r="X998" s="35" t="e">
        <f t="shared" si="348"/>
        <v>#NUM!</v>
      </c>
      <c r="Y998" s="36" t="e">
        <f t="shared" si="336"/>
        <v>#NUM!</v>
      </c>
      <c r="Z998" s="39" t="e">
        <f t="shared" si="349"/>
        <v>#NUM!</v>
      </c>
      <c r="AA998" s="37" t="e">
        <f t="shared" si="337"/>
        <v>#NUM!</v>
      </c>
    </row>
    <row r="999" spans="1:27" x14ac:dyDescent="0.45">
      <c r="A999" s="47">
        <v>376</v>
      </c>
      <c r="B999" s="34">
        <v>56766</v>
      </c>
      <c r="C999" s="49" t="e">
        <f t="shared" si="338"/>
        <v>#NUM!</v>
      </c>
      <c r="D999" s="36" t="e">
        <f t="shared" si="339"/>
        <v>#NUM!</v>
      </c>
      <c r="E999" s="36" t="e">
        <f t="shared" si="340"/>
        <v>#NUM!</v>
      </c>
      <c r="F999" s="37" t="e">
        <f t="shared" si="341"/>
        <v>#NUM!</v>
      </c>
      <c r="H999" s="33">
        <v>376</v>
      </c>
      <c r="I999" s="34">
        <v>56766</v>
      </c>
      <c r="J999" s="35" t="e">
        <f t="shared" si="342"/>
        <v>#NUM!</v>
      </c>
      <c r="K999" s="36" t="e">
        <f t="shared" si="343"/>
        <v>#NUM!</v>
      </c>
      <c r="L999" s="38" t="e">
        <f t="shared" si="344"/>
        <v>#NUM!</v>
      </c>
      <c r="M999" s="37" t="e">
        <f t="shared" si="345"/>
        <v>#NUM!</v>
      </c>
      <c r="O999" s="33">
        <v>376</v>
      </c>
      <c r="P999" s="34">
        <v>56766</v>
      </c>
      <c r="Q999" s="35" t="e">
        <f t="shared" si="346"/>
        <v>#NUM!</v>
      </c>
      <c r="R999" s="36" t="e">
        <f t="shared" si="334"/>
        <v>#NUM!</v>
      </c>
      <c r="S999" s="38" t="e">
        <f t="shared" si="347"/>
        <v>#NUM!</v>
      </c>
      <c r="T999" s="37" t="e">
        <f t="shared" si="335"/>
        <v>#NUM!</v>
      </c>
      <c r="V999" s="33">
        <v>376</v>
      </c>
      <c r="W999" s="34">
        <v>56766</v>
      </c>
      <c r="X999" s="35" t="e">
        <f t="shared" si="348"/>
        <v>#NUM!</v>
      </c>
      <c r="Y999" s="36" t="e">
        <f t="shared" si="336"/>
        <v>#NUM!</v>
      </c>
      <c r="Z999" s="39" t="e">
        <f t="shared" si="349"/>
        <v>#NUM!</v>
      </c>
      <c r="AA999" s="37" t="e">
        <f t="shared" si="337"/>
        <v>#NUM!</v>
      </c>
    </row>
    <row r="1000" spans="1:27" x14ac:dyDescent="0.45">
      <c r="A1000" s="47">
        <v>377</v>
      </c>
      <c r="B1000" s="34">
        <v>56796</v>
      </c>
      <c r="C1000" s="49" t="e">
        <f t="shared" si="338"/>
        <v>#NUM!</v>
      </c>
      <c r="D1000" s="36" t="e">
        <f t="shared" si="339"/>
        <v>#NUM!</v>
      </c>
      <c r="E1000" s="36" t="e">
        <f t="shared" si="340"/>
        <v>#NUM!</v>
      </c>
      <c r="F1000" s="37" t="e">
        <f t="shared" si="341"/>
        <v>#NUM!</v>
      </c>
      <c r="H1000" s="33">
        <v>377</v>
      </c>
      <c r="I1000" s="34">
        <v>56796</v>
      </c>
      <c r="J1000" s="35" t="e">
        <f t="shared" si="342"/>
        <v>#NUM!</v>
      </c>
      <c r="K1000" s="36" t="e">
        <f t="shared" si="343"/>
        <v>#NUM!</v>
      </c>
      <c r="L1000" s="38" t="e">
        <f t="shared" si="344"/>
        <v>#NUM!</v>
      </c>
      <c r="M1000" s="37" t="e">
        <f t="shared" si="345"/>
        <v>#NUM!</v>
      </c>
      <c r="O1000" s="33">
        <v>377</v>
      </c>
      <c r="P1000" s="34">
        <v>56796</v>
      </c>
      <c r="Q1000" s="35" t="e">
        <f t="shared" si="346"/>
        <v>#NUM!</v>
      </c>
      <c r="R1000" s="36" t="e">
        <f t="shared" si="334"/>
        <v>#NUM!</v>
      </c>
      <c r="S1000" s="38" t="e">
        <f t="shared" si="347"/>
        <v>#NUM!</v>
      </c>
      <c r="T1000" s="37" t="e">
        <f t="shared" si="335"/>
        <v>#NUM!</v>
      </c>
      <c r="V1000" s="33">
        <v>377</v>
      </c>
      <c r="W1000" s="34">
        <v>56796</v>
      </c>
      <c r="X1000" s="35" t="e">
        <f t="shared" si="348"/>
        <v>#NUM!</v>
      </c>
      <c r="Y1000" s="36" t="e">
        <f t="shared" si="336"/>
        <v>#NUM!</v>
      </c>
      <c r="Z1000" s="39" t="e">
        <f t="shared" si="349"/>
        <v>#NUM!</v>
      </c>
      <c r="AA1000" s="37" t="e">
        <f t="shared" si="337"/>
        <v>#NUM!</v>
      </c>
    </row>
    <row r="1001" spans="1:27" x14ac:dyDescent="0.45">
      <c r="A1001" s="47">
        <v>378</v>
      </c>
      <c r="B1001" s="34">
        <v>56827</v>
      </c>
      <c r="C1001" s="49" t="e">
        <f t="shared" si="338"/>
        <v>#NUM!</v>
      </c>
      <c r="D1001" s="36" t="e">
        <f t="shared" si="339"/>
        <v>#NUM!</v>
      </c>
      <c r="E1001" s="36" t="e">
        <f t="shared" si="340"/>
        <v>#NUM!</v>
      </c>
      <c r="F1001" s="37" t="e">
        <f t="shared" si="341"/>
        <v>#NUM!</v>
      </c>
      <c r="H1001" s="33">
        <v>378</v>
      </c>
      <c r="I1001" s="34">
        <v>56827</v>
      </c>
      <c r="J1001" s="35" t="e">
        <f t="shared" si="342"/>
        <v>#NUM!</v>
      </c>
      <c r="K1001" s="36" t="e">
        <f t="shared" si="343"/>
        <v>#NUM!</v>
      </c>
      <c r="L1001" s="38" t="e">
        <f t="shared" si="344"/>
        <v>#NUM!</v>
      </c>
      <c r="M1001" s="37" t="e">
        <f t="shared" si="345"/>
        <v>#NUM!</v>
      </c>
      <c r="O1001" s="33">
        <v>378</v>
      </c>
      <c r="P1001" s="34">
        <v>56827</v>
      </c>
      <c r="Q1001" s="35" t="e">
        <f t="shared" si="346"/>
        <v>#NUM!</v>
      </c>
      <c r="R1001" s="36" t="e">
        <f t="shared" si="334"/>
        <v>#NUM!</v>
      </c>
      <c r="S1001" s="38" t="e">
        <f t="shared" si="347"/>
        <v>#NUM!</v>
      </c>
      <c r="T1001" s="37" t="e">
        <f t="shared" si="335"/>
        <v>#NUM!</v>
      </c>
      <c r="V1001" s="33">
        <v>378</v>
      </c>
      <c r="W1001" s="34">
        <v>56827</v>
      </c>
      <c r="X1001" s="35" t="e">
        <f t="shared" si="348"/>
        <v>#NUM!</v>
      </c>
      <c r="Y1001" s="36" t="e">
        <f t="shared" si="336"/>
        <v>#NUM!</v>
      </c>
      <c r="Z1001" s="39" t="e">
        <f t="shared" si="349"/>
        <v>#NUM!</v>
      </c>
      <c r="AA1001" s="37" t="e">
        <f t="shared" si="337"/>
        <v>#NUM!</v>
      </c>
    </row>
    <row r="1002" spans="1:27" x14ac:dyDescent="0.45">
      <c r="A1002" s="47">
        <v>379</v>
      </c>
      <c r="B1002" s="34">
        <v>56858</v>
      </c>
      <c r="C1002" s="49" t="e">
        <f t="shared" si="338"/>
        <v>#NUM!</v>
      </c>
      <c r="D1002" s="36" t="e">
        <f t="shared" si="339"/>
        <v>#NUM!</v>
      </c>
      <c r="E1002" s="36" t="e">
        <f t="shared" si="340"/>
        <v>#NUM!</v>
      </c>
      <c r="F1002" s="37" t="e">
        <f t="shared" si="341"/>
        <v>#NUM!</v>
      </c>
      <c r="H1002" s="33">
        <v>379</v>
      </c>
      <c r="I1002" s="34">
        <v>56858</v>
      </c>
      <c r="J1002" s="35" t="e">
        <f t="shared" si="342"/>
        <v>#NUM!</v>
      </c>
      <c r="K1002" s="36" t="e">
        <f t="shared" si="343"/>
        <v>#NUM!</v>
      </c>
      <c r="L1002" s="38" t="e">
        <f t="shared" si="344"/>
        <v>#NUM!</v>
      </c>
      <c r="M1002" s="37" t="e">
        <f t="shared" si="345"/>
        <v>#NUM!</v>
      </c>
      <c r="O1002" s="33">
        <v>379</v>
      </c>
      <c r="P1002" s="34">
        <v>56858</v>
      </c>
      <c r="Q1002" s="35" t="e">
        <f t="shared" si="346"/>
        <v>#NUM!</v>
      </c>
      <c r="R1002" s="36" t="e">
        <f t="shared" si="334"/>
        <v>#NUM!</v>
      </c>
      <c r="S1002" s="38" t="e">
        <f t="shared" si="347"/>
        <v>#NUM!</v>
      </c>
      <c r="T1002" s="37" t="e">
        <f t="shared" si="335"/>
        <v>#NUM!</v>
      </c>
      <c r="V1002" s="33">
        <v>379</v>
      </c>
      <c r="W1002" s="34">
        <v>56858</v>
      </c>
      <c r="X1002" s="35" t="e">
        <f t="shared" si="348"/>
        <v>#NUM!</v>
      </c>
      <c r="Y1002" s="36" t="e">
        <f t="shared" si="336"/>
        <v>#NUM!</v>
      </c>
      <c r="Z1002" s="39" t="e">
        <f t="shared" si="349"/>
        <v>#NUM!</v>
      </c>
      <c r="AA1002" s="37" t="e">
        <f t="shared" si="337"/>
        <v>#NUM!</v>
      </c>
    </row>
    <row r="1003" spans="1:27" x14ac:dyDescent="0.45">
      <c r="A1003" s="47">
        <v>380</v>
      </c>
      <c r="B1003" s="34">
        <v>56888</v>
      </c>
      <c r="C1003" s="49" t="e">
        <f t="shared" si="338"/>
        <v>#NUM!</v>
      </c>
      <c r="D1003" s="36" t="e">
        <f t="shared" si="339"/>
        <v>#NUM!</v>
      </c>
      <c r="E1003" s="36" t="e">
        <f t="shared" si="340"/>
        <v>#NUM!</v>
      </c>
      <c r="F1003" s="37" t="e">
        <f t="shared" si="341"/>
        <v>#NUM!</v>
      </c>
      <c r="H1003" s="33">
        <v>380</v>
      </c>
      <c r="I1003" s="34">
        <v>56888</v>
      </c>
      <c r="J1003" s="35" t="e">
        <f t="shared" si="342"/>
        <v>#NUM!</v>
      </c>
      <c r="K1003" s="36" t="e">
        <f t="shared" si="343"/>
        <v>#NUM!</v>
      </c>
      <c r="L1003" s="38" t="e">
        <f t="shared" si="344"/>
        <v>#NUM!</v>
      </c>
      <c r="M1003" s="37" t="e">
        <f t="shared" si="345"/>
        <v>#NUM!</v>
      </c>
      <c r="O1003" s="33">
        <v>380</v>
      </c>
      <c r="P1003" s="34">
        <v>56888</v>
      </c>
      <c r="Q1003" s="35" t="e">
        <f t="shared" si="346"/>
        <v>#NUM!</v>
      </c>
      <c r="R1003" s="36" t="e">
        <f t="shared" si="334"/>
        <v>#NUM!</v>
      </c>
      <c r="S1003" s="38" t="e">
        <f t="shared" si="347"/>
        <v>#NUM!</v>
      </c>
      <c r="T1003" s="37" t="e">
        <f t="shared" si="335"/>
        <v>#NUM!</v>
      </c>
      <c r="V1003" s="33">
        <v>380</v>
      </c>
      <c r="W1003" s="34">
        <v>56888</v>
      </c>
      <c r="X1003" s="35" t="e">
        <f t="shared" si="348"/>
        <v>#NUM!</v>
      </c>
      <c r="Y1003" s="36" t="e">
        <f t="shared" si="336"/>
        <v>#NUM!</v>
      </c>
      <c r="Z1003" s="39" t="e">
        <f t="shared" si="349"/>
        <v>#NUM!</v>
      </c>
      <c r="AA1003" s="37" t="e">
        <f t="shared" si="337"/>
        <v>#NUM!</v>
      </c>
    </row>
    <row r="1004" spans="1:27" x14ac:dyDescent="0.45">
      <c r="A1004" s="47">
        <v>381</v>
      </c>
      <c r="B1004" s="34">
        <v>56919</v>
      </c>
      <c r="C1004" s="49" t="e">
        <f t="shared" si="338"/>
        <v>#NUM!</v>
      </c>
      <c r="D1004" s="36" t="e">
        <f t="shared" si="339"/>
        <v>#NUM!</v>
      </c>
      <c r="E1004" s="36" t="e">
        <f t="shared" si="340"/>
        <v>#NUM!</v>
      </c>
      <c r="F1004" s="37" t="e">
        <f t="shared" si="341"/>
        <v>#NUM!</v>
      </c>
      <c r="H1004" s="33">
        <v>381</v>
      </c>
      <c r="I1004" s="34">
        <v>56919</v>
      </c>
      <c r="J1004" s="35" t="e">
        <f t="shared" si="342"/>
        <v>#NUM!</v>
      </c>
      <c r="K1004" s="36" t="e">
        <f t="shared" si="343"/>
        <v>#NUM!</v>
      </c>
      <c r="L1004" s="38" t="e">
        <f t="shared" si="344"/>
        <v>#NUM!</v>
      </c>
      <c r="M1004" s="37" t="e">
        <f t="shared" si="345"/>
        <v>#NUM!</v>
      </c>
      <c r="O1004" s="33">
        <v>381</v>
      </c>
      <c r="P1004" s="34">
        <v>56919</v>
      </c>
      <c r="Q1004" s="35" t="e">
        <f t="shared" si="346"/>
        <v>#NUM!</v>
      </c>
      <c r="R1004" s="36" t="e">
        <f t="shared" si="334"/>
        <v>#NUM!</v>
      </c>
      <c r="S1004" s="38" t="e">
        <f t="shared" si="347"/>
        <v>#NUM!</v>
      </c>
      <c r="T1004" s="37" t="e">
        <f t="shared" si="335"/>
        <v>#NUM!</v>
      </c>
      <c r="V1004" s="33">
        <v>381</v>
      </c>
      <c r="W1004" s="34">
        <v>56919</v>
      </c>
      <c r="X1004" s="35" t="e">
        <f t="shared" si="348"/>
        <v>#NUM!</v>
      </c>
      <c r="Y1004" s="36" t="e">
        <f t="shared" si="336"/>
        <v>#NUM!</v>
      </c>
      <c r="Z1004" s="39" t="e">
        <f t="shared" si="349"/>
        <v>#NUM!</v>
      </c>
      <c r="AA1004" s="37" t="e">
        <f t="shared" si="337"/>
        <v>#NUM!</v>
      </c>
    </row>
    <row r="1005" spans="1:27" x14ac:dyDescent="0.45">
      <c r="A1005" s="47">
        <v>382</v>
      </c>
      <c r="B1005" s="34">
        <v>56949</v>
      </c>
      <c r="C1005" s="49" t="e">
        <f t="shared" si="338"/>
        <v>#NUM!</v>
      </c>
      <c r="D1005" s="36" t="e">
        <f t="shared" si="339"/>
        <v>#NUM!</v>
      </c>
      <c r="E1005" s="36" t="e">
        <f t="shared" si="340"/>
        <v>#NUM!</v>
      </c>
      <c r="F1005" s="37" t="e">
        <f t="shared" si="341"/>
        <v>#NUM!</v>
      </c>
      <c r="H1005" s="33">
        <v>382</v>
      </c>
      <c r="I1005" s="34">
        <v>56949</v>
      </c>
      <c r="J1005" s="35" t="e">
        <f t="shared" si="342"/>
        <v>#NUM!</v>
      </c>
      <c r="K1005" s="36" t="e">
        <f t="shared" si="343"/>
        <v>#NUM!</v>
      </c>
      <c r="L1005" s="38" t="e">
        <f t="shared" si="344"/>
        <v>#NUM!</v>
      </c>
      <c r="M1005" s="37" t="e">
        <f t="shared" si="345"/>
        <v>#NUM!</v>
      </c>
      <c r="O1005" s="33">
        <v>382</v>
      </c>
      <c r="P1005" s="34">
        <v>56949</v>
      </c>
      <c r="Q1005" s="35" t="e">
        <f t="shared" si="346"/>
        <v>#NUM!</v>
      </c>
      <c r="R1005" s="36" t="e">
        <f t="shared" si="334"/>
        <v>#NUM!</v>
      </c>
      <c r="S1005" s="38" t="e">
        <f t="shared" si="347"/>
        <v>#NUM!</v>
      </c>
      <c r="T1005" s="37" t="e">
        <f t="shared" si="335"/>
        <v>#NUM!</v>
      </c>
      <c r="V1005" s="33">
        <v>382</v>
      </c>
      <c r="W1005" s="34">
        <v>56949</v>
      </c>
      <c r="X1005" s="35" t="e">
        <f t="shared" si="348"/>
        <v>#NUM!</v>
      </c>
      <c r="Y1005" s="36" t="e">
        <f t="shared" si="336"/>
        <v>#NUM!</v>
      </c>
      <c r="Z1005" s="39" t="e">
        <f t="shared" si="349"/>
        <v>#NUM!</v>
      </c>
      <c r="AA1005" s="37" t="e">
        <f t="shared" si="337"/>
        <v>#NUM!</v>
      </c>
    </row>
    <row r="1006" spans="1:27" x14ac:dyDescent="0.45">
      <c r="A1006" s="47">
        <v>383</v>
      </c>
      <c r="B1006" s="34">
        <v>56980</v>
      </c>
      <c r="C1006" s="49" t="e">
        <f t="shared" si="338"/>
        <v>#NUM!</v>
      </c>
      <c r="D1006" s="36" t="e">
        <f t="shared" si="339"/>
        <v>#NUM!</v>
      </c>
      <c r="E1006" s="36" t="e">
        <f t="shared" si="340"/>
        <v>#NUM!</v>
      </c>
      <c r="F1006" s="37" t="e">
        <f t="shared" si="341"/>
        <v>#NUM!</v>
      </c>
      <c r="H1006" s="33">
        <v>383</v>
      </c>
      <c r="I1006" s="34">
        <v>56980</v>
      </c>
      <c r="J1006" s="35" t="e">
        <f t="shared" si="342"/>
        <v>#NUM!</v>
      </c>
      <c r="K1006" s="36" t="e">
        <f t="shared" si="343"/>
        <v>#NUM!</v>
      </c>
      <c r="L1006" s="38" t="e">
        <f t="shared" si="344"/>
        <v>#NUM!</v>
      </c>
      <c r="M1006" s="37" t="e">
        <f t="shared" si="345"/>
        <v>#NUM!</v>
      </c>
      <c r="O1006" s="33">
        <v>383</v>
      </c>
      <c r="P1006" s="34">
        <v>56980</v>
      </c>
      <c r="Q1006" s="35" t="e">
        <f t="shared" si="346"/>
        <v>#NUM!</v>
      </c>
      <c r="R1006" s="36" t="e">
        <f t="shared" si="334"/>
        <v>#NUM!</v>
      </c>
      <c r="S1006" s="38" t="e">
        <f t="shared" si="347"/>
        <v>#NUM!</v>
      </c>
      <c r="T1006" s="37" t="e">
        <f t="shared" si="335"/>
        <v>#NUM!</v>
      </c>
      <c r="V1006" s="33">
        <v>383</v>
      </c>
      <c r="W1006" s="34">
        <v>56980</v>
      </c>
      <c r="X1006" s="35" t="e">
        <f t="shared" si="348"/>
        <v>#NUM!</v>
      </c>
      <c r="Y1006" s="36" t="e">
        <f t="shared" si="336"/>
        <v>#NUM!</v>
      </c>
      <c r="Z1006" s="39" t="e">
        <f t="shared" si="349"/>
        <v>#NUM!</v>
      </c>
      <c r="AA1006" s="37" t="e">
        <f t="shared" si="337"/>
        <v>#NUM!</v>
      </c>
    </row>
    <row r="1007" spans="1:27" ht="14.65" thickBot="1" x14ac:dyDescent="0.5">
      <c r="A1007" s="750">
        <v>384</v>
      </c>
      <c r="B1007" s="267">
        <v>57011</v>
      </c>
      <c r="C1007" s="50" t="e">
        <f t="shared" si="338"/>
        <v>#NUM!</v>
      </c>
      <c r="D1007" s="43" t="e">
        <f t="shared" si="339"/>
        <v>#NUM!</v>
      </c>
      <c r="E1007" s="43" t="e">
        <f t="shared" si="340"/>
        <v>#NUM!</v>
      </c>
      <c r="F1007" s="44" t="e">
        <f t="shared" si="341"/>
        <v>#NUM!</v>
      </c>
      <c r="H1007" s="40">
        <v>384</v>
      </c>
      <c r="I1007" s="41">
        <v>57011</v>
      </c>
      <c r="J1007" s="42" t="e">
        <f t="shared" si="342"/>
        <v>#NUM!</v>
      </c>
      <c r="K1007" s="43" t="e">
        <f t="shared" si="343"/>
        <v>#NUM!</v>
      </c>
      <c r="L1007" s="45" t="e">
        <f t="shared" si="344"/>
        <v>#NUM!</v>
      </c>
      <c r="M1007" s="44" t="e">
        <f t="shared" si="345"/>
        <v>#NUM!</v>
      </c>
      <c r="O1007" s="40">
        <v>384</v>
      </c>
      <c r="P1007" s="41">
        <v>57011</v>
      </c>
      <c r="Q1007" s="42" t="e">
        <f t="shared" si="346"/>
        <v>#NUM!</v>
      </c>
      <c r="R1007" s="43" t="e">
        <f t="shared" si="334"/>
        <v>#NUM!</v>
      </c>
      <c r="S1007" s="45" t="e">
        <f t="shared" si="347"/>
        <v>#NUM!</v>
      </c>
      <c r="T1007" s="44" t="e">
        <f t="shared" si="335"/>
        <v>#NUM!</v>
      </c>
      <c r="V1007" s="40">
        <v>384</v>
      </c>
      <c r="W1007" s="41">
        <v>57011</v>
      </c>
      <c r="X1007" s="42" t="e">
        <f t="shared" si="348"/>
        <v>#NUM!</v>
      </c>
      <c r="Y1007" s="43" t="e">
        <f t="shared" si="336"/>
        <v>#NUM!</v>
      </c>
      <c r="Z1007" s="46" t="e">
        <f t="shared" si="349"/>
        <v>#NUM!</v>
      </c>
      <c r="AA1007" s="44" t="e">
        <f t="shared" si="337"/>
        <v>#NUM!</v>
      </c>
    </row>
    <row r="1008" spans="1:27" x14ac:dyDescent="0.45">
      <c r="A1008" s="47">
        <v>385</v>
      </c>
      <c r="B1008" s="34">
        <v>57040</v>
      </c>
      <c r="C1008" s="53" t="e">
        <f t="shared" si="338"/>
        <v>#NUM!</v>
      </c>
      <c r="D1008" s="29" t="e">
        <f t="shared" si="339"/>
        <v>#NUM!</v>
      </c>
      <c r="E1008" s="29" t="e">
        <f t="shared" si="340"/>
        <v>#NUM!</v>
      </c>
      <c r="F1008" s="30" t="e">
        <f t="shared" si="341"/>
        <v>#NUM!</v>
      </c>
      <c r="H1008" s="26">
        <v>385</v>
      </c>
      <c r="I1008" s="27">
        <v>57040</v>
      </c>
      <c r="J1008" s="28" t="e">
        <f t="shared" si="342"/>
        <v>#NUM!</v>
      </c>
      <c r="K1008" s="29" t="e">
        <f t="shared" si="343"/>
        <v>#NUM!</v>
      </c>
      <c r="L1008" s="31" t="e">
        <f t="shared" si="344"/>
        <v>#NUM!</v>
      </c>
      <c r="M1008" s="30" t="e">
        <f t="shared" si="345"/>
        <v>#NUM!</v>
      </c>
      <c r="O1008" s="26">
        <v>385</v>
      </c>
      <c r="P1008" s="27">
        <v>57040</v>
      </c>
      <c r="Q1008" s="28" t="e">
        <f t="shared" si="346"/>
        <v>#NUM!</v>
      </c>
      <c r="R1008" s="29" t="e">
        <f t="shared" ref="R1008:R1071" si="350">IF($D$128="I/O",0,-PPMT($C$126/12,O1008,$D$126*$D$128,$C$125))</f>
        <v>#NUM!</v>
      </c>
      <c r="S1008" s="31" t="e">
        <f t="shared" si="347"/>
        <v>#NUM!</v>
      </c>
      <c r="T1008" s="30" t="e">
        <f t="shared" ref="T1008:T1071" si="351">$D$125</f>
        <v>#NUM!</v>
      </c>
      <c r="V1008" s="26">
        <v>385</v>
      </c>
      <c r="W1008" s="27">
        <v>57040</v>
      </c>
      <c r="X1008" s="28" t="e">
        <f t="shared" si="348"/>
        <v>#NUM!</v>
      </c>
      <c r="Y1008" s="29" t="e">
        <f t="shared" ref="Y1008:Y1071" si="352">IF($K$128="I/O",0,-PPMT($J$126/12,V1008,$K$126*$K$128,$J$125))</f>
        <v>#NUM!</v>
      </c>
      <c r="Z1008" s="32" t="e">
        <f t="shared" si="349"/>
        <v>#NUM!</v>
      </c>
      <c r="AA1008" s="30" t="e">
        <f t="shared" ref="AA1008:AA1071" si="353">$K$125</f>
        <v>#NUM!</v>
      </c>
    </row>
    <row r="1009" spans="1:27" x14ac:dyDescent="0.45">
      <c r="A1009" s="47">
        <v>386</v>
      </c>
      <c r="B1009" s="34">
        <v>57071</v>
      </c>
      <c r="C1009" s="49" t="e">
        <f t="shared" ref="C1009:C1072" si="354">C1008-D1009</f>
        <v>#NUM!</v>
      </c>
      <c r="D1009" s="36" t="e">
        <f t="shared" ref="D1009:D1072" si="355">IF($D$620="I/O",0,-PPMT($C$618/12,A1009,$D$618*$D$620,$C$617))</f>
        <v>#NUM!</v>
      </c>
      <c r="E1009" s="36" t="e">
        <f t="shared" ref="E1009:E1072" si="356">F1009-D1009</f>
        <v>#NUM!</v>
      </c>
      <c r="F1009" s="37" t="e">
        <f t="shared" ref="F1009:F1072" si="357">$D$617</f>
        <v>#NUM!</v>
      </c>
      <c r="H1009" s="33">
        <v>386</v>
      </c>
      <c r="I1009" s="34">
        <v>57071</v>
      </c>
      <c r="J1009" s="35" t="e">
        <f t="shared" ref="J1009:J1072" si="358">J1008-K1009</f>
        <v>#NUM!</v>
      </c>
      <c r="K1009" s="36" t="e">
        <f t="shared" ref="K1009:K1072" si="359">IF($K$620="I/O",0,-PPMT($J$618/12,H1009,$K$618*$K$620,$J$617))</f>
        <v>#NUM!</v>
      </c>
      <c r="L1009" s="38" t="e">
        <f t="shared" ref="L1009:L1072" si="360">M1009-K1009</f>
        <v>#NUM!</v>
      </c>
      <c r="M1009" s="37" t="e">
        <f t="shared" ref="M1009:M1072" si="361">$K$617</f>
        <v>#NUM!</v>
      </c>
      <c r="O1009" s="33">
        <v>386</v>
      </c>
      <c r="P1009" s="34">
        <v>57071</v>
      </c>
      <c r="Q1009" s="35" t="e">
        <f t="shared" ref="Q1009:Q1072" si="362">Q1008-R1009</f>
        <v>#NUM!</v>
      </c>
      <c r="R1009" s="36" t="e">
        <f t="shared" si="350"/>
        <v>#NUM!</v>
      </c>
      <c r="S1009" s="38" t="e">
        <f t="shared" ref="S1009:S1072" si="363">T1009-R1009</f>
        <v>#NUM!</v>
      </c>
      <c r="T1009" s="37" t="e">
        <f t="shared" si="351"/>
        <v>#NUM!</v>
      </c>
      <c r="V1009" s="33">
        <v>386</v>
      </c>
      <c r="W1009" s="34">
        <v>57071</v>
      </c>
      <c r="X1009" s="35" t="e">
        <f t="shared" ref="X1009:X1072" si="364">X1008-Y1009</f>
        <v>#NUM!</v>
      </c>
      <c r="Y1009" s="36" t="e">
        <f t="shared" si="352"/>
        <v>#NUM!</v>
      </c>
      <c r="Z1009" s="39" t="e">
        <f t="shared" ref="Z1009:Z1072" si="365">AA1009-Y1009</f>
        <v>#NUM!</v>
      </c>
      <c r="AA1009" s="37" t="e">
        <f t="shared" si="353"/>
        <v>#NUM!</v>
      </c>
    </row>
    <row r="1010" spans="1:27" x14ac:dyDescent="0.45">
      <c r="A1010" s="47">
        <v>387</v>
      </c>
      <c r="B1010" s="34">
        <v>57101</v>
      </c>
      <c r="C1010" s="49" t="e">
        <f t="shared" si="354"/>
        <v>#NUM!</v>
      </c>
      <c r="D1010" s="36" t="e">
        <f t="shared" si="355"/>
        <v>#NUM!</v>
      </c>
      <c r="E1010" s="36" t="e">
        <f t="shared" si="356"/>
        <v>#NUM!</v>
      </c>
      <c r="F1010" s="37" t="e">
        <f t="shared" si="357"/>
        <v>#NUM!</v>
      </c>
      <c r="H1010" s="33">
        <v>387</v>
      </c>
      <c r="I1010" s="34">
        <v>57101</v>
      </c>
      <c r="J1010" s="35" t="e">
        <f t="shared" si="358"/>
        <v>#NUM!</v>
      </c>
      <c r="K1010" s="36" t="e">
        <f t="shared" si="359"/>
        <v>#NUM!</v>
      </c>
      <c r="L1010" s="38" t="e">
        <f t="shared" si="360"/>
        <v>#NUM!</v>
      </c>
      <c r="M1010" s="37" t="e">
        <f t="shared" si="361"/>
        <v>#NUM!</v>
      </c>
      <c r="O1010" s="33">
        <v>387</v>
      </c>
      <c r="P1010" s="34">
        <v>57101</v>
      </c>
      <c r="Q1010" s="35" t="e">
        <f t="shared" si="362"/>
        <v>#NUM!</v>
      </c>
      <c r="R1010" s="36" t="e">
        <f t="shared" si="350"/>
        <v>#NUM!</v>
      </c>
      <c r="S1010" s="38" t="e">
        <f t="shared" si="363"/>
        <v>#NUM!</v>
      </c>
      <c r="T1010" s="37" t="e">
        <f t="shared" si="351"/>
        <v>#NUM!</v>
      </c>
      <c r="V1010" s="33">
        <v>387</v>
      </c>
      <c r="W1010" s="34">
        <v>57101</v>
      </c>
      <c r="X1010" s="35" t="e">
        <f t="shared" si="364"/>
        <v>#NUM!</v>
      </c>
      <c r="Y1010" s="36" t="e">
        <f t="shared" si="352"/>
        <v>#NUM!</v>
      </c>
      <c r="Z1010" s="39" t="e">
        <f t="shared" si="365"/>
        <v>#NUM!</v>
      </c>
      <c r="AA1010" s="37" t="e">
        <f t="shared" si="353"/>
        <v>#NUM!</v>
      </c>
    </row>
    <row r="1011" spans="1:27" x14ac:dyDescent="0.45">
      <c r="A1011" s="47">
        <v>388</v>
      </c>
      <c r="B1011" s="34">
        <v>57132</v>
      </c>
      <c r="C1011" s="49" t="e">
        <f t="shared" si="354"/>
        <v>#NUM!</v>
      </c>
      <c r="D1011" s="36" t="e">
        <f t="shared" si="355"/>
        <v>#NUM!</v>
      </c>
      <c r="E1011" s="36" t="e">
        <f t="shared" si="356"/>
        <v>#NUM!</v>
      </c>
      <c r="F1011" s="37" t="e">
        <f t="shared" si="357"/>
        <v>#NUM!</v>
      </c>
      <c r="H1011" s="33">
        <v>388</v>
      </c>
      <c r="I1011" s="34">
        <v>57132</v>
      </c>
      <c r="J1011" s="35" t="e">
        <f t="shared" si="358"/>
        <v>#NUM!</v>
      </c>
      <c r="K1011" s="36" t="e">
        <f t="shared" si="359"/>
        <v>#NUM!</v>
      </c>
      <c r="L1011" s="38" t="e">
        <f t="shared" si="360"/>
        <v>#NUM!</v>
      </c>
      <c r="M1011" s="37" t="e">
        <f t="shared" si="361"/>
        <v>#NUM!</v>
      </c>
      <c r="O1011" s="33">
        <v>388</v>
      </c>
      <c r="P1011" s="34">
        <v>57132</v>
      </c>
      <c r="Q1011" s="35" t="e">
        <f t="shared" si="362"/>
        <v>#NUM!</v>
      </c>
      <c r="R1011" s="36" t="e">
        <f t="shared" si="350"/>
        <v>#NUM!</v>
      </c>
      <c r="S1011" s="38" t="e">
        <f t="shared" si="363"/>
        <v>#NUM!</v>
      </c>
      <c r="T1011" s="37" t="e">
        <f t="shared" si="351"/>
        <v>#NUM!</v>
      </c>
      <c r="V1011" s="33">
        <v>388</v>
      </c>
      <c r="W1011" s="34">
        <v>57132</v>
      </c>
      <c r="X1011" s="35" t="e">
        <f t="shared" si="364"/>
        <v>#NUM!</v>
      </c>
      <c r="Y1011" s="36" t="e">
        <f t="shared" si="352"/>
        <v>#NUM!</v>
      </c>
      <c r="Z1011" s="39" t="e">
        <f t="shared" si="365"/>
        <v>#NUM!</v>
      </c>
      <c r="AA1011" s="37" t="e">
        <f t="shared" si="353"/>
        <v>#NUM!</v>
      </c>
    </row>
    <row r="1012" spans="1:27" x14ac:dyDescent="0.45">
      <c r="A1012" s="47">
        <v>389</v>
      </c>
      <c r="B1012" s="34">
        <v>57162</v>
      </c>
      <c r="C1012" s="49" t="e">
        <f t="shared" si="354"/>
        <v>#NUM!</v>
      </c>
      <c r="D1012" s="36" t="e">
        <f t="shared" si="355"/>
        <v>#NUM!</v>
      </c>
      <c r="E1012" s="36" t="e">
        <f t="shared" si="356"/>
        <v>#NUM!</v>
      </c>
      <c r="F1012" s="37" t="e">
        <f t="shared" si="357"/>
        <v>#NUM!</v>
      </c>
      <c r="H1012" s="33">
        <v>389</v>
      </c>
      <c r="I1012" s="34">
        <v>57162</v>
      </c>
      <c r="J1012" s="35" t="e">
        <f t="shared" si="358"/>
        <v>#NUM!</v>
      </c>
      <c r="K1012" s="36" t="e">
        <f t="shared" si="359"/>
        <v>#NUM!</v>
      </c>
      <c r="L1012" s="38" t="e">
        <f t="shared" si="360"/>
        <v>#NUM!</v>
      </c>
      <c r="M1012" s="37" t="e">
        <f t="shared" si="361"/>
        <v>#NUM!</v>
      </c>
      <c r="O1012" s="33">
        <v>389</v>
      </c>
      <c r="P1012" s="34">
        <v>57162</v>
      </c>
      <c r="Q1012" s="35" t="e">
        <f t="shared" si="362"/>
        <v>#NUM!</v>
      </c>
      <c r="R1012" s="36" t="e">
        <f t="shared" si="350"/>
        <v>#NUM!</v>
      </c>
      <c r="S1012" s="38" t="e">
        <f t="shared" si="363"/>
        <v>#NUM!</v>
      </c>
      <c r="T1012" s="37" t="e">
        <f t="shared" si="351"/>
        <v>#NUM!</v>
      </c>
      <c r="V1012" s="33">
        <v>389</v>
      </c>
      <c r="W1012" s="34">
        <v>57162</v>
      </c>
      <c r="X1012" s="35" t="e">
        <f t="shared" si="364"/>
        <v>#NUM!</v>
      </c>
      <c r="Y1012" s="36" t="e">
        <f t="shared" si="352"/>
        <v>#NUM!</v>
      </c>
      <c r="Z1012" s="39" t="e">
        <f t="shared" si="365"/>
        <v>#NUM!</v>
      </c>
      <c r="AA1012" s="37" t="e">
        <f t="shared" si="353"/>
        <v>#NUM!</v>
      </c>
    </row>
    <row r="1013" spans="1:27" x14ac:dyDescent="0.45">
      <c r="A1013" s="47">
        <v>390</v>
      </c>
      <c r="B1013" s="34">
        <v>57193</v>
      </c>
      <c r="C1013" s="49" t="e">
        <f t="shared" si="354"/>
        <v>#NUM!</v>
      </c>
      <c r="D1013" s="36" t="e">
        <f t="shared" si="355"/>
        <v>#NUM!</v>
      </c>
      <c r="E1013" s="36" t="e">
        <f t="shared" si="356"/>
        <v>#NUM!</v>
      </c>
      <c r="F1013" s="37" t="e">
        <f t="shared" si="357"/>
        <v>#NUM!</v>
      </c>
      <c r="H1013" s="33">
        <v>390</v>
      </c>
      <c r="I1013" s="34">
        <v>57193</v>
      </c>
      <c r="J1013" s="35" t="e">
        <f t="shared" si="358"/>
        <v>#NUM!</v>
      </c>
      <c r="K1013" s="36" t="e">
        <f t="shared" si="359"/>
        <v>#NUM!</v>
      </c>
      <c r="L1013" s="38" t="e">
        <f t="shared" si="360"/>
        <v>#NUM!</v>
      </c>
      <c r="M1013" s="37" t="e">
        <f t="shared" si="361"/>
        <v>#NUM!</v>
      </c>
      <c r="O1013" s="33">
        <v>390</v>
      </c>
      <c r="P1013" s="34">
        <v>57193</v>
      </c>
      <c r="Q1013" s="35" t="e">
        <f t="shared" si="362"/>
        <v>#NUM!</v>
      </c>
      <c r="R1013" s="36" t="e">
        <f t="shared" si="350"/>
        <v>#NUM!</v>
      </c>
      <c r="S1013" s="38" t="e">
        <f t="shared" si="363"/>
        <v>#NUM!</v>
      </c>
      <c r="T1013" s="37" t="e">
        <f t="shared" si="351"/>
        <v>#NUM!</v>
      </c>
      <c r="V1013" s="33">
        <v>390</v>
      </c>
      <c r="W1013" s="34">
        <v>57193</v>
      </c>
      <c r="X1013" s="35" t="e">
        <f t="shared" si="364"/>
        <v>#NUM!</v>
      </c>
      <c r="Y1013" s="36" t="e">
        <f t="shared" si="352"/>
        <v>#NUM!</v>
      </c>
      <c r="Z1013" s="39" t="e">
        <f t="shared" si="365"/>
        <v>#NUM!</v>
      </c>
      <c r="AA1013" s="37" t="e">
        <f t="shared" si="353"/>
        <v>#NUM!</v>
      </c>
    </row>
    <row r="1014" spans="1:27" x14ac:dyDescent="0.45">
      <c r="A1014" s="47">
        <v>391</v>
      </c>
      <c r="B1014" s="34">
        <v>57224</v>
      </c>
      <c r="C1014" s="49" t="e">
        <f t="shared" si="354"/>
        <v>#NUM!</v>
      </c>
      <c r="D1014" s="36" t="e">
        <f t="shared" si="355"/>
        <v>#NUM!</v>
      </c>
      <c r="E1014" s="36" t="e">
        <f t="shared" si="356"/>
        <v>#NUM!</v>
      </c>
      <c r="F1014" s="37" t="e">
        <f t="shared" si="357"/>
        <v>#NUM!</v>
      </c>
      <c r="H1014" s="33">
        <v>391</v>
      </c>
      <c r="I1014" s="34">
        <v>57224</v>
      </c>
      <c r="J1014" s="35" t="e">
        <f t="shared" si="358"/>
        <v>#NUM!</v>
      </c>
      <c r="K1014" s="36" t="e">
        <f t="shared" si="359"/>
        <v>#NUM!</v>
      </c>
      <c r="L1014" s="38" t="e">
        <f t="shared" si="360"/>
        <v>#NUM!</v>
      </c>
      <c r="M1014" s="37" t="e">
        <f t="shared" si="361"/>
        <v>#NUM!</v>
      </c>
      <c r="O1014" s="33">
        <v>391</v>
      </c>
      <c r="P1014" s="34">
        <v>57224</v>
      </c>
      <c r="Q1014" s="35" t="e">
        <f t="shared" si="362"/>
        <v>#NUM!</v>
      </c>
      <c r="R1014" s="36" t="e">
        <f t="shared" si="350"/>
        <v>#NUM!</v>
      </c>
      <c r="S1014" s="38" t="e">
        <f t="shared" si="363"/>
        <v>#NUM!</v>
      </c>
      <c r="T1014" s="37" t="e">
        <f t="shared" si="351"/>
        <v>#NUM!</v>
      </c>
      <c r="V1014" s="33">
        <v>391</v>
      </c>
      <c r="W1014" s="34">
        <v>57224</v>
      </c>
      <c r="X1014" s="35" t="e">
        <f t="shared" si="364"/>
        <v>#NUM!</v>
      </c>
      <c r="Y1014" s="36" t="e">
        <f t="shared" si="352"/>
        <v>#NUM!</v>
      </c>
      <c r="Z1014" s="39" t="e">
        <f t="shared" si="365"/>
        <v>#NUM!</v>
      </c>
      <c r="AA1014" s="37" t="e">
        <f t="shared" si="353"/>
        <v>#NUM!</v>
      </c>
    </row>
    <row r="1015" spans="1:27" x14ac:dyDescent="0.45">
      <c r="A1015" s="47">
        <v>392</v>
      </c>
      <c r="B1015" s="34">
        <v>57254</v>
      </c>
      <c r="C1015" s="49" t="e">
        <f t="shared" si="354"/>
        <v>#NUM!</v>
      </c>
      <c r="D1015" s="36" t="e">
        <f t="shared" si="355"/>
        <v>#NUM!</v>
      </c>
      <c r="E1015" s="36" t="e">
        <f t="shared" si="356"/>
        <v>#NUM!</v>
      </c>
      <c r="F1015" s="37" t="e">
        <f t="shared" si="357"/>
        <v>#NUM!</v>
      </c>
      <c r="H1015" s="33">
        <v>392</v>
      </c>
      <c r="I1015" s="34">
        <v>57254</v>
      </c>
      <c r="J1015" s="35" t="e">
        <f t="shared" si="358"/>
        <v>#NUM!</v>
      </c>
      <c r="K1015" s="36" t="e">
        <f t="shared" si="359"/>
        <v>#NUM!</v>
      </c>
      <c r="L1015" s="38" t="e">
        <f t="shared" si="360"/>
        <v>#NUM!</v>
      </c>
      <c r="M1015" s="37" t="e">
        <f t="shared" si="361"/>
        <v>#NUM!</v>
      </c>
      <c r="O1015" s="33">
        <v>392</v>
      </c>
      <c r="P1015" s="34">
        <v>57254</v>
      </c>
      <c r="Q1015" s="35" t="e">
        <f t="shared" si="362"/>
        <v>#NUM!</v>
      </c>
      <c r="R1015" s="36" t="e">
        <f t="shared" si="350"/>
        <v>#NUM!</v>
      </c>
      <c r="S1015" s="38" t="e">
        <f t="shared" si="363"/>
        <v>#NUM!</v>
      </c>
      <c r="T1015" s="37" t="e">
        <f t="shared" si="351"/>
        <v>#NUM!</v>
      </c>
      <c r="V1015" s="33">
        <v>392</v>
      </c>
      <c r="W1015" s="34">
        <v>57254</v>
      </c>
      <c r="X1015" s="35" t="e">
        <f t="shared" si="364"/>
        <v>#NUM!</v>
      </c>
      <c r="Y1015" s="36" t="e">
        <f t="shared" si="352"/>
        <v>#NUM!</v>
      </c>
      <c r="Z1015" s="39" t="e">
        <f t="shared" si="365"/>
        <v>#NUM!</v>
      </c>
      <c r="AA1015" s="37" t="e">
        <f t="shared" si="353"/>
        <v>#NUM!</v>
      </c>
    </row>
    <row r="1016" spans="1:27" x14ac:dyDescent="0.45">
      <c r="A1016" s="47">
        <v>393</v>
      </c>
      <c r="B1016" s="34">
        <v>57285</v>
      </c>
      <c r="C1016" s="49" t="e">
        <f t="shared" si="354"/>
        <v>#NUM!</v>
      </c>
      <c r="D1016" s="36" t="e">
        <f t="shared" si="355"/>
        <v>#NUM!</v>
      </c>
      <c r="E1016" s="36" t="e">
        <f t="shared" si="356"/>
        <v>#NUM!</v>
      </c>
      <c r="F1016" s="37" t="e">
        <f t="shared" si="357"/>
        <v>#NUM!</v>
      </c>
      <c r="H1016" s="33">
        <v>393</v>
      </c>
      <c r="I1016" s="34">
        <v>57285</v>
      </c>
      <c r="J1016" s="35" t="e">
        <f t="shared" si="358"/>
        <v>#NUM!</v>
      </c>
      <c r="K1016" s="36" t="e">
        <f t="shared" si="359"/>
        <v>#NUM!</v>
      </c>
      <c r="L1016" s="38" t="e">
        <f t="shared" si="360"/>
        <v>#NUM!</v>
      </c>
      <c r="M1016" s="37" t="e">
        <f t="shared" si="361"/>
        <v>#NUM!</v>
      </c>
      <c r="O1016" s="33">
        <v>393</v>
      </c>
      <c r="P1016" s="34">
        <v>57285</v>
      </c>
      <c r="Q1016" s="35" t="e">
        <f t="shared" si="362"/>
        <v>#NUM!</v>
      </c>
      <c r="R1016" s="36" t="e">
        <f t="shared" si="350"/>
        <v>#NUM!</v>
      </c>
      <c r="S1016" s="38" t="e">
        <f t="shared" si="363"/>
        <v>#NUM!</v>
      </c>
      <c r="T1016" s="37" t="e">
        <f t="shared" si="351"/>
        <v>#NUM!</v>
      </c>
      <c r="V1016" s="33">
        <v>393</v>
      </c>
      <c r="W1016" s="34">
        <v>57285</v>
      </c>
      <c r="X1016" s="35" t="e">
        <f t="shared" si="364"/>
        <v>#NUM!</v>
      </c>
      <c r="Y1016" s="36" t="e">
        <f t="shared" si="352"/>
        <v>#NUM!</v>
      </c>
      <c r="Z1016" s="39" t="e">
        <f t="shared" si="365"/>
        <v>#NUM!</v>
      </c>
      <c r="AA1016" s="37" t="e">
        <f t="shared" si="353"/>
        <v>#NUM!</v>
      </c>
    </row>
    <row r="1017" spans="1:27" x14ac:dyDescent="0.45">
      <c r="A1017" s="47">
        <v>394</v>
      </c>
      <c r="B1017" s="34">
        <v>57315</v>
      </c>
      <c r="C1017" s="49" t="e">
        <f t="shared" si="354"/>
        <v>#NUM!</v>
      </c>
      <c r="D1017" s="36" t="e">
        <f t="shared" si="355"/>
        <v>#NUM!</v>
      </c>
      <c r="E1017" s="36" t="e">
        <f t="shared" si="356"/>
        <v>#NUM!</v>
      </c>
      <c r="F1017" s="37" t="e">
        <f t="shared" si="357"/>
        <v>#NUM!</v>
      </c>
      <c r="H1017" s="33">
        <v>394</v>
      </c>
      <c r="I1017" s="34">
        <v>57315</v>
      </c>
      <c r="J1017" s="35" t="e">
        <f t="shared" si="358"/>
        <v>#NUM!</v>
      </c>
      <c r="K1017" s="36" t="e">
        <f t="shared" si="359"/>
        <v>#NUM!</v>
      </c>
      <c r="L1017" s="38" t="e">
        <f t="shared" si="360"/>
        <v>#NUM!</v>
      </c>
      <c r="M1017" s="37" t="e">
        <f t="shared" si="361"/>
        <v>#NUM!</v>
      </c>
      <c r="O1017" s="33">
        <v>394</v>
      </c>
      <c r="P1017" s="34">
        <v>57315</v>
      </c>
      <c r="Q1017" s="35" t="e">
        <f t="shared" si="362"/>
        <v>#NUM!</v>
      </c>
      <c r="R1017" s="36" t="e">
        <f t="shared" si="350"/>
        <v>#NUM!</v>
      </c>
      <c r="S1017" s="38" t="e">
        <f t="shared" si="363"/>
        <v>#NUM!</v>
      </c>
      <c r="T1017" s="37" t="e">
        <f t="shared" si="351"/>
        <v>#NUM!</v>
      </c>
      <c r="V1017" s="33">
        <v>394</v>
      </c>
      <c r="W1017" s="34">
        <v>57315</v>
      </c>
      <c r="X1017" s="35" t="e">
        <f t="shared" si="364"/>
        <v>#NUM!</v>
      </c>
      <c r="Y1017" s="36" t="e">
        <f t="shared" si="352"/>
        <v>#NUM!</v>
      </c>
      <c r="Z1017" s="39" t="e">
        <f t="shared" si="365"/>
        <v>#NUM!</v>
      </c>
      <c r="AA1017" s="37" t="e">
        <f t="shared" si="353"/>
        <v>#NUM!</v>
      </c>
    </row>
    <row r="1018" spans="1:27" x14ac:dyDescent="0.45">
      <c r="A1018" s="47">
        <v>395</v>
      </c>
      <c r="B1018" s="34">
        <v>57346</v>
      </c>
      <c r="C1018" s="49" t="e">
        <f t="shared" si="354"/>
        <v>#NUM!</v>
      </c>
      <c r="D1018" s="36" t="e">
        <f t="shared" si="355"/>
        <v>#NUM!</v>
      </c>
      <c r="E1018" s="36" t="e">
        <f t="shared" si="356"/>
        <v>#NUM!</v>
      </c>
      <c r="F1018" s="37" t="e">
        <f t="shared" si="357"/>
        <v>#NUM!</v>
      </c>
      <c r="H1018" s="33">
        <v>395</v>
      </c>
      <c r="I1018" s="34">
        <v>57346</v>
      </c>
      <c r="J1018" s="35" t="e">
        <f t="shared" si="358"/>
        <v>#NUM!</v>
      </c>
      <c r="K1018" s="36" t="e">
        <f t="shared" si="359"/>
        <v>#NUM!</v>
      </c>
      <c r="L1018" s="38" t="e">
        <f t="shared" si="360"/>
        <v>#NUM!</v>
      </c>
      <c r="M1018" s="37" t="e">
        <f t="shared" si="361"/>
        <v>#NUM!</v>
      </c>
      <c r="O1018" s="33">
        <v>395</v>
      </c>
      <c r="P1018" s="34">
        <v>57346</v>
      </c>
      <c r="Q1018" s="35" t="e">
        <f t="shared" si="362"/>
        <v>#NUM!</v>
      </c>
      <c r="R1018" s="36" t="e">
        <f t="shared" si="350"/>
        <v>#NUM!</v>
      </c>
      <c r="S1018" s="38" t="e">
        <f t="shared" si="363"/>
        <v>#NUM!</v>
      </c>
      <c r="T1018" s="37" t="e">
        <f t="shared" si="351"/>
        <v>#NUM!</v>
      </c>
      <c r="V1018" s="33">
        <v>395</v>
      </c>
      <c r="W1018" s="34">
        <v>57346</v>
      </c>
      <c r="X1018" s="35" t="e">
        <f t="shared" si="364"/>
        <v>#NUM!</v>
      </c>
      <c r="Y1018" s="36" t="e">
        <f t="shared" si="352"/>
        <v>#NUM!</v>
      </c>
      <c r="Z1018" s="39" t="e">
        <f t="shared" si="365"/>
        <v>#NUM!</v>
      </c>
      <c r="AA1018" s="37" t="e">
        <f t="shared" si="353"/>
        <v>#NUM!</v>
      </c>
    </row>
    <row r="1019" spans="1:27" ht="14.65" thickBot="1" x14ac:dyDescent="0.5">
      <c r="A1019" s="750">
        <v>396</v>
      </c>
      <c r="B1019" s="267">
        <v>57377</v>
      </c>
      <c r="C1019" s="50" t="e">
        <f t="shared" si="354"/>
        <v>#NUM!</v>
      </c>
      <c r="D1019" s="43" t="e">
        <f t="shared" si="355"/>
        <v>#NUM!</v>
      </c>
      <c r="E1019" s="43" t="e">
        <f t="shared" si="356"/>
        <v>#NUM!</v>
      </c>
      <c r="F1019" s="44" t="e">
        <f t="shared" si="357"/>
        <v>#NUM!</v>
      </c>
      <c r="H1019" s="40">
        <v>396</v>
      </c>
      <c r="I1019" s="41">
        <v>57377</v>
      </c>
      <c r="J1019" s="42" t="e">
        <f t="shared" si="358"/>
        <v>#NUM!</v>
      </c>
      <c r="K1019" s="43" t="e">
        <f t="shared" si="359"/>
        <v>#NUM!</v>
      </c>
      <c r="L1019" s="45" t="e">
        <f t="shared" si="360"/>
        <v>#NUM!</v>
      </c>
      <c r="M1019" s="44" t="e">
        <f t="shared" si="361"/>
        <v>#NUM!</v>
      </c>
      <c r="O1019" s="40">
        <v>396</v>
      </c>
      <c r="P1019" s="41">
        <v>57377</v>
      </c>
      <c r="Q1019" s="42" t="e">
        <f t="shared" si="362"/>
        <v>#NUM!</v>
      </c>
      <c r="R1019" s="43" t="e">
        <f t="shared" si="350"/>
        <v>#NUM!</v>
      </c>
      <c r="S1019" s="45" t="e">
        <f t="shared" si="363"/>
        <v>#NUM!</v>
      </c>
      <c r="T1019" s="44" t="e">
        <f t="shared" si="351"/>
        <v>#NUM!</v>
      </c>
      <c r="V1019" s="40">
        <v>396</v>
      </c>
      <c r="W1019" s="41">
        <v>57377</v>
      </c>
      <c r="X1019" s="42" t="e">
        <f t="shared" si="364"/>
        <v>#NUM!</v>
      </c>
      <c r="Y1019" s="43" t="e">
        <f t="shared" si="352"/>
        <v>#NUM!</v>
      </c>
      <c r="Z1019" s="46" t="e">
        <f t="shared" si="365"/>
        <v>#NUM!</v>
      </c>
      <c r="AA1019" s="44" t="e">
        <f t="shared" si="353"/>
        <v>#NUM!</v>
      </c>
    </row>
    <row r="1020" spans="1:27" x14ac:dyDescent="0.45">
      <c r="A1020" s="47">
        <v>397</v>
      </c>
      <c r="B1020" s="34">
        <v>57405</v>
      </c>
      <c r="C1020" s="53" t="e">
        <f t="shared" si="354"/>
        <v>#NUM!</v>
      </c>
      <c r="D1020" s="29" t="e">
        <f t="shared" si="355"/>
        <v>#NUM!</v>
      </c>
      <c r="E1020" s="29" t="e">
        <f t="shared" si="356"/>
        <v>#NUM!</v>
      </c>
      <c r="F1020" s="30" t="e">
        <f t="shared" si="357"/>
        <v>#NUM!</v>
      </c>
      <c r="H1020" s="26">
        <v>397</v>
      </c>
      <c r="I1020" s="27">
        <v>57405</v>
      </c>
      <c r="J1020" s="28" t="e">
        <f t="shared" si="358"/>
        <v>#NUM!</v>
      </c>
      <c r="K1020" s="29" t="e">
        <f t="shared" si="359"/>
        <v>#NUM!</v>
      </c>
      <c r="L1020" s="31" t="e">
        <f t="shared" si="360"/>
        <v>#NUM!</v>
      </c>
      <c r="M1020" s="30" t="e">
        <f t="shared" si="361"/>
        <v>#NUM!</v>
      </c>
      <c r="O1020" s="26">
        <v>397</v>
      </c>
      <c r="P1020" s="27">
        <v>57405</v>
      </c>
      <c r="Q1020" s="28" t="e">
        <f t="shared" si="362"/>
        <v>#NUM!</v>
      </c>
      <c r="R1020" s="29" t="e">
        <f t="shared" si="350"/>
        <v>#NUM!</v>
      </c>
      <c r="S1020" s="31" t="e">
        <f t="shared" si="363"/>
        <v>#NUM!</v>
      </c>
      <c r="T1020" s="30" t="e">
        <f t="shared" si="351"/>
        <v>#NUM!</v>
      </c>
      <c r="V1020" s="26">
        <v>397</v>
      </c>
      <c r="W1020" s="27">
        <v>57405</v>
      </c>
      <c r="X1020" s="28" t="e">
        <f t="shared" si="364"/>
        <v>#NUM!</v>
      </c>
      <c r="Y1020" s="29" t="e">
        <f t="shared" si="352"/>
        <v>#NUM!</v>
      </c>
      <c r="Z1020" s="32" t="e">
        <f t="shared" si="365"/>
        <v>#NUM!</v>
      </c>
      <c r="AA1020" s="30" t="e">
        <f t="shared" si="353"/>
        <v>#NUM!</v>
      </c>
    </row>
    <row r="1021" spans="1:27" x14ac:dyDescent="0.45">
      <c r="A1021" s="47">
        <v>398</v>
      </c>
      <c r="B1021" s="34">
        <v>57436</v>
      </c>
      <c r="C1021" s="49" t="e">
        <f t="shared" si="354"/>
        <v>#NUM!</v>
      </c>
      <c r="D1021" s="36" t="e">
        <f t="shared" si="355"/>
        <v>#NUM!</v>
      </c>
      <c r="E1021" s="36" t="e">
        <f t="shared" si="356"/>
        <v>#NUM!</v>
      </c>
      <c r="F1021" s="37" t="e">
        <f t="shared" si="357"/>
        <v>#NUM!</v>
      </c>
      <c r="H1021" s="33">
        <v>398</v>
      </c>
      <c r="I1021" s="34">
        <v>57436</v>
      </c>
      <c r="J1021" s="35" t="e">
        <f t="shared" si="358"/>
        <v>#NUM!</v>
      </c>
      <c r="K1021" s="36" t="e">
        <f t="shared" si="359"/>
        <v>#NUM!</v>
      </c>
      <c r="L1021" s="38" t="e">
        <f t="shared" si="360"/>
        <v>#NUM!</v>
      </c>
      <c r="M1021" s="37" t="e">
        <f t="shared" si="361"/>
        <v>#NUM!</v>
      </c>
      <c r="O1021" s="33">
        <v>398</v>
      </c>
      <c r="P1021" s="34">
        <v>57436</v>
      </c>
      <c r="Q1021" s="35" t="e">
        <f t="shared" si="362"/>
        <v>#NUM!</v>
      </c>
      <c r="R1021" s="36" t="e">
        <f t="shared" si="350"/>
        <v>#NUM!</v>
      </c>
      <c r="S1021" s="38" t="e">
        <f t="shared" si="363"/>
        <v>#NUM!</v>
      </c>
      <c r="T1021" s="37" t="e">
        <f t="shared" si="351"/>
        <v>#NUM!</v>
      </c>
      <c r="V1021" s="33">
        <v>398</v>
      </c>
      <c r="W1021" s="34">
        <v>57436</v>
      </c>
      <c r="X1021" s="35" t="e">
        <f t="shared" si="364"/>
        <v>#NUM!</v>
      </c>
      <c r="Y1021" s="36" t="e">
        <f t="shared" si="352"/>
        <v>#NUM!</v>
      </c>
      <c r="Z1021" s="39" t="e">
        <f t="shared" si="365"/>
        <v>#NUM!</v>
      </c>
      <c r="AA1021" s="37" t="e">
        <f t="shared" si="353"/>
        <v>#NUM!</v>
      </c>
    </row>
    <row r="1022" spans="1:27" x14ac:dyDescent="0.45">
      <c r="A1022" s="47">
        <v>399</v>
      </c>
      <c r="B1022" s="34">
        <v>57466</v>
      </c>
      <c r="C1022" s="49" t="e">
        <f t="shared" si="354"/>
        <v>#NUM!</v>
      </c>
      <c r="D1022" s="36" t="e">
        <f t="shared" si="355"/>
        <v>#NUM!</v>
      </c>
      <c r="E1022" s="36" t="e">
        <f t="shared" si="356"/>
        <v>#NUM!</v>
      </c>
      <c r="F1022" s="37" t="e">
        <f t="shared" si="357"/>
        <v>#NUM!</v>
      </c>
      <c r="H1022" s="33">
        <v>399</v>
      </c>
      <c r="I1022" s="34">
        <v>57466</v>
      </c>
      <c r="J1022" s="35" t="e">
        <f t="shared" si="358"/>
        <v>#NUM!</v>
      </c>
      <c r="K1022" s="36" t="e">
        <f t="shared" si="359"/>
        <v>#NUM!</v>
      </c>
      <c r="L1022" s="38" t="e">
        <f t="shared" si="360"/>
        <v>#NUM!</v>
      </c>
      <c r="M1022" s="37" t="e">
        <f t="shared" si="361"/>
        <v>#NUM!</v>
      </c>
      <c r="O1022" s="33">
        <v>399</v>
      </c>
      <c r="P1022" s="34">
        <v>57466</v>
      </c>
      <c r="Q1022" s="35" t="e">
        <f t="shared" si="362"/>
        <v>#NUM!</v>
      </c>
      <c r="R1022" s="36" t="e">
        <f t="shared" si="350"/>
        <v>#NUM!</v>
      </c>
      <c r="S1022" s="38" t="e">
        <f t="shared" si="363"/>
        <v>#NUM!</v>
      </c>
      <c r="T1022" s="37" t="e">
        <f t="shared" si="351"/>
        <v>#NUM!</v>
      </c>
      <c r="V1022" s="33">
        <v>399</v>
      </c>
      <c r="W1022" s="34">
        <v>57466</v>
      </c>
      <c r="X1022" s="35" t="e">
        <f t="shared" si="364"/>
        <v>#NUM!</v>
      </c>
      <c r="Y1022" s="36" t="e">
        <f t="shared" si="352"/>
        <v>#NUM!</v>
      </c>
      <c r="Z1022" s="39" t="e">
        <f t="shared" si="365"/>
        <v>#NUM!</v>
      </c>
      <c r="AA1022" s="37" t="e">
        <f t="shared" si="353"/>
        <v>#NUM!</v>
      </c>
    </row>
    <row r="1023" spans="1:27" x14ac:dyDescent="0.45">
      <c r="A1023" s="47">
        <v>400</v>
      </c>
      <c r="B1023" s="34">
        <v>57497</v>
      </c>
      <c r="C1023" s="49" t="e">
        <f t="shared" si="354"/>
        <v>#NUM!</v>
      </c>
      <c r="D1023" s="36" t="e">
        <f t="shared" si="355"/>
        <v>#NUM!</v>
      </c>
      <c r="E1023" s="36" t="e">
        <f t="shared" si="356"/>
        <v>#NUM!</v>
      </c>
      <c r="F1023" s="37" t="e">
        <f t="shared" si="357"/>
        <v>#NUM!</v>
      </c>
      <c r="H1023" s="33">
        <v>400</v>
      </c>
      <c r="I1023" s="34">
        <v>57497</v>
      </c>
      <c r="J1023" s="35" t="e">
        <f t="shared" si="358"/>
        <v>#NUM!</v>
      </c>
      <c r="K1023" s="36" t="e">
        <f t="shared" si="359"/>
        <v>#NUM!</v>
      </c>
      <c r="L1023" s="38" t="e">
        <f t="shared" si="360"/>
        <v>#NUM!</v>
      </c>
      <c r="M1023" s="37" t="e">
        <f t="shared" si="361"/>
        <v>#NUM!</v>
      </c>
      <c r="O1023" s="33">
        <v>400</v>
      </c>
      <c r="P1023" s="34">
        <v>57497</v>
      </c>
      <c r="Q1023" s="35" t="e">
        <f t="shared" si="362"/>
        <v>#NUM!</v>
      </c>
      <c r="R1023" s="36" t="e">
        <f t="shared" si="350"/>
        <v>#NUM!</v>
      </c>
      <c r="S1023" s="38" t="e">
        <f t="shared" si="363"/>
        <v>#NUM!</v>
      </c>
      <c r="T1023" s="37" t="e">
        <f t="shared" si="351"/>
        <v>#NUM!</v>
      </c>
      <c r="V1023" s="33">
        <v>400</v>
      </c>
      <c r="W1023" s="34">
        <v>57497</v>
      </c>
      <c r="X1023" s="35" t="e">
        <f t="shared" si="364"/>
        <v>#NUM!</v>
      </c>
      <c r="Y1023" s="36" t="e">
        <f t="shared" si="352"/>
        <v>#NUM!</v>
      </c>
      <c r="Z1023" s="39" t="e">
        <f t="shared" si="365"/>
        <v>#NUM!</v>
      </c>
      <c r="AA1023" s="37" t="e">
        <f t="shared" si="353"/>
        <v>#NUM!</v>
      </c>
    </row>
    <row r="1024" spans="1:27" x14ac:dyDescent="0.45">
      <c r="A1024" s="47">
        <v>401</v>
      </c>
      <c r="B1024" s="34">
        <v>57527</v>
      </c>
      <c r="C1024" s="49" t="e">
        <f t="shared" si="354"/>
        <v>#NUM!</v>
      </c>
      <c r="D1024" s="36" t="e">
        <f t="shared" si="355"/>
        <v>#NUM!</v>
      </c>
      <c r="E1024" s="36" t="e">
        <f t="shared" si="356"/>
        <v>#NUM!</v>
      </c>
      <c r="F1024" s="37" t="e">
        <f t="shared" si="357"/>
        <v>#NUM!</v>
      </c>
      <c r="H1024" s="33">
        <v>401</v>
      </c>
      <c r="I1024" s="34">
        <v>57527</v>
      </c>
      <c r="J1024" s="35" t="e">
        <f t="shared" si="358"/>
        <v>#NUM!</v>
      </c>
      <c r="K1024" s="36" t="e">
        <f t="shared" si="359"/>
        <v>#NUM!</v>
      </c>
      <c r="L1024" s="38" t="e">
        <f t="shared" si="360"/>
        <v>#NUM!</v>
      </c>
      <c r="M1024" s="37" t="e">
        <f t="shared" si="361"/>
        <v>#NUM!</v>
      </c>
      <c r="O1024" s="33">
        <v>401</v>
      </c>
      <c r="P1024" s="34">
        <v>57527</v>
      </c>
      <c r="Q1024" s="35" t="e">
        <f t="shared" si="362"/>
        <v>#NUM!</v>
      </c>
      <c r="R1024" s="36" t="e">
        <f t="shared" si="350"/>
        <v>#NUM!</v>
      </c>
      <c r="S1024" s="38" t="e">
        <f t="shared" si="363"/>
        <v>#NUM!</v>
      </c>
      <c r="T1024" s="37" t="e">
        <f t="shared" si="351"/>
        <v>#NUM!</v>
      </c>
      <c r="V1024" s="33">
        <v>401</v>
      </c>
      <c r="W1024" s="34">
        <v>57527</v>
      </c>
      <c r="X1024" s="35" t="e">
        <f t="shared" si="364"/>
        <v>#NUM!</v>
      </c>
      <c r="Y1024" s="36" t="e">
        <f t="shared" si="352"/>
        <v>#NUM!</v>
      </c>
      <c r="Z1024" s="39" t="e">
        <f t="shared" si="365"/>
        <v>#NUM!</v>
      </c>
      <c r="AA1024" s="37" t="e">
        <f t="shared" si="353"/>
        <v>#NUM!</v>
      </c>
    </row>
    <row r="1025" spans="1:27" x14ac:dyDescent="0.45">
      <c r="A1025" s="47">
        <v>402</v>
      </c>
      <c r="B1025" s="34">
        <v>57558</v>
      </c>
      <c r="C1025" s="49" t="e">
        <f t="shared" si="354"/>
        <v>#NUM!</v>
      </c>
      <c r="D1025" s="36" t="e">
        <f t="shared" si="355"/>
        <v>#NUM!</v>
      </c>
      <c r="E1025" s="36" t="e">
        <f t="shared" si="356"/>
        <v>#NUM!</v>
      </c>
      <c r="F1025" s="37" t="e">
        <f t="shared" si="357"/>
        <v>#NUM!</v>
      </c>
      <c r="H1025" s="33">
        <v>402</v>
      </c>
      <c r="I1025" s="34">
        <v>57558</v>
      </c>
      <c r="J1025" s="35" t="e">
        <f t="shared" si="358"/>
        <v>#NUM!</v>
      </c>
      <c r="K1025" s="36" t="e">
        <f t="shared" si="359"/>
        <v>#NUM!</v>
      </c>
      <c r="L1025" s="38" t="e">
        <f t="shared" si="360"/>
        <v>#NUM!</v>
      </c>
      <c r="M1025" s="37" t="e">
        <f t="shared" si="361"/>
        <v>#NUM!</v>
      </c>
      <c r="O1025" s="33">
        <v>402</v>
      </c>
      <c r="P1025" s="34">
        <v>57558</v>
      </c>
      <c r="Q1025" s="35" t="e">
        <f t="shared" si="362"/>
        <v>#NUM!</v>
      </c>
      <c r="R1025" s="36" t="e">
        <f t="shared" si="350"/>
        <v>#NUM!</v>
      </c>
      <c r="S1025" s="38" t="e">
        <f t="shared" si="363"/>
        <v>#NUM!</v>
      </c>
      <c r="T1025" s="37" t="e">
        <f t="shared" si="351"/>
        <v>#NUM!</v>
      </c>
      <c r="V1025" s="33">
        <v>402</v>
      </c>
      <c r="W1025" s="34">
        <v>57558</v>
      </c>
      <c r="X1025" s="35" t="e">
        <f t="shared" si="364"/>
        <v>#NUM!</v>
      </c>
      <c r="Y1025" s="36" t="e">
        <f t="shared" si="352"/>
        <v>#NUM!</v>
      </c>
      <c r="Z1025" s="39" t="e">
        <f t="shared" si="365"/>
        <v>#NUM!</v>
      </c>
      <c r="AA1025" s="37" t="e">
        <f t="shared" si="353"/>
        <v>#NUM!</v>
      </c>
    </row>
    <row r="1026" spans="1:27" x14ac:dyDescent="0.45">
      <c r="A1026" s="47">
        <v>403</v>
      </c>
      <c r="B1026" s="34">
        <v>57589</v>
      </c>
      <c r="C1026" s="49" t="e">
        <f t="shared" si="354"/>
        <v>#NUM!</v>
      </c>
      <c r="D1026" s="36" t="e">
        <f t="shared" si="355"/>
        <v>#NUM!</v>
      </c>
      <c r="E1026" s="36" t="e">
        <f t="shared" si="356"/>
        <v>#NUM!</v>
      </c>
      <c r="F1026" s="37" t="e">
        <f t="shared" si="357"/>
        <v>#NUM!</v>
      </c>
      <c r="H1026" s="33">
        <v>403</v>
      </c>
      <c r="I1026" s="34">
        <v>57589</v>
      </c>
      <c r="J1026" s="35" t="e">
        <f t="shared" si="358"/>
        <v>#NUM!</v>
      </c>
      <c r="K1026" s="36" t="e">
        <f t="shared" si="359"/>
        <v>#NUM!</v>
      </c>
      <c r="L1026" s="38" t="e">
        <f t="shared" si="360"/>
        <v>#NUM!</v>
      </c>
      <c r="M1026" s="37" t="e">
        <f t="shared" si="361"/>
        <v>#NUM!</v>
      </c>
      <c r="O1026" s="33">
        <v>403</v>
      </c>
      <c r="P1026" s="34">
        <v>57589</v>
      </c>
      <c r="Q1026" s="35" t="e">
        <f t="shared" si="362"/>
        <v>#NUM!</v>
      </c>
      <c r="R1026" s="36" t="e">
        <f t="shared" si="350"/>
        <v>#NUM!</v>
      </c>
      <c r="S1026" s="38" t="e">
        <f t="shared" si="363"/>
        <v>#NUM!</v>
      </c>
      <c r="T1026" s="37" t="e">
        <f t="shared" si="351"/>
        <v>#NUM!</v>
      </c>
      <c r="V1026" s="33">
        <v>403</v>
      </c>
      <c r="W1026" s="34">
        <v>57589</v>
      </c>
      <c r="X1026" s="35" t="e">
        <f t="shared" si="364"/>
        <v>#NUM!</v>
      </c>
      <c r="Y1026" s="36" t="e">
        <f t="shared" si="352"/>
        <v>#NUM!</v>
      </c>
      <c r="Z1026" s="39" t="e">
        <f t="shared" si="365"/>
        <v>#NUM!</v>
      </c>
      <c r="AA1026" s="37" t="e">
        <f t="shared" si="353"/>
        <v>#NUM!</v>
      </c>
    </row>
    <row r="1027" spans="1:27" x14ac:dyDescent="0.45">
      <c r="A1027" s="47">
        <v>404</v>
      </c>
      <c r="B1027" s="34">
        <v>57619</v>
      </c>
      <c r="C1027" s="49" t="e">
        <f t="shared" si="354"/>
        <v>#NUM!</v>
      </c>
      <c r="D1027" s="36" t="e">
        <f t="shared" si="355"/>
        <v>#NUM!</v>
      </c>
      <c r="E1027" s="36" t="e">
        <f t="shared" si="356"/>
        <v>#NUM!</v>
      </c>
      <c r="F1027" s="37" t="e">
        <f t="shared" si="357"/>
        <v>#NUM!</v>
      </c>
      <c r="H1027" s="33">
        <v>404</v>
      </c>
      <c r="I1027" s="34">
        <v>57619</v>
      </c>
      <c r="J1027" s="35" t="e">
        <f t="shared" si="358"/>
        <v>#NUM!</v>
      </c>
      <c r="K1027" s="36" t="e">
        <f t="shared" si="359"/>
        <v>#NUM!</v>
      </c>
      <c r="L1027" s="38" t="e">
        <f t="shared" si="360"/>
        <v>#NUM!</v>
      </c>
      <c r="M1027" s="37" t="e">
        <f t="shared" si="361"/>
        <v>#NUM!</v>
      </c>
      <c r="O1027" s="33">
        <v>404</v>
      </c>
      <c r="P1027" s="34">
        <v>57619</v>
      </c>
      <c r="Q1027" s="35" t="e">
        <f t="shared" si="362"/>
        <v>#NUM!</v>
      </c>
      <c r="R1027" s="36" t="e">
        <f t="shared" si="350"/>
        <v>#NUM!</v>
      </c>
      <c r="S1027" s="38" t="e">
        <f t="shared" si="363"/>
        <v>#NUM!</v>
      </c>
      <c r="T1027" s="37" t="e">
        <f t="shared" si="351"/>
        <v>#NUM!</v>
      </c>
      <c r="V1027" s="33">
        <v>404</v>
      </c>
      <c r="W1027" s="34">
        <v>57619</v>
      </c>
      <c r="X1027" s="35" t="e">
        <f t="shared" si="364"/>
        <v>#NUM!</v>
      </c>
      <c r="Y1027" s="36" t="e">
        <f t="shared" si="352"/>
        <v>#NUM!</v>
      </c>
      <c r="Z1027" s="39" t="e">
        <f t="shared" si="365"/>
        <v>#NUM!</v>
      </c>
      <c r="AA1027" s="37" t="e">
        <f t="shared" si="353"/>
        <v>#NUM!</v>
      </c>
    </row>
    <row r="1028" spans="1:27" x14ac:dyDescent="0.45">
      <c r="A1028" s="47">
        <v>405</v>
      </c>
      <c r="B1028" s="34">
        <v>57650</v>
      </c>
      <c r="C1028" s="49" t="e">
        <f t="shared" si="354"/>
        <v>#NUM!</v>
      </c>
      <c r="D1028" s="36" t="e">
        <f t="shared" si="355"/>
        <v>#NUM!</v>
      </c>
      <c r="E1028" s="36" t="e">
        <f t="shared" si="356"/>
        <v>#NUM!</v>
      </c>
      <c r="F1028" s="37" t="e">
        <f t="shared" si="357"/>
        <v>#NUM!</v>
      </c>
      <c r="H1028" s="33">
        <v>405</v>
      </c>
      <c r="I1028" s="34">
        <v>57650</v>
      </c>
      <c r="J1028" s="35" t="e">
        <f t="shared" si="358"/>
        <v>#NUM!</v>
      </c>
      <c r="K1028" s="36" t="e">
        <f t="shared" si="359"/>
        <v>#NUM!</v>
      </c>
      <c r="L1028" s="38" t="e">
        <f t="shared" si="360"/>
        <v>#NUM!</v>
      </c>
      <c r="M1028" s="37" t="e">
        <f t="shared" si="361"/>
        <v>#NUM!</v>
      </c>
      <c r="O1028" s="33">
        <v>405</v>
      </c>
      <c r="P1028" s="34">
        <v>57650</v>
      </c>
      <c r="Q1028" s="35" t="e">
        <f t="shared" si="362"/>
        <v>#NUM!</v>
      </c>
      <c r="R1028" s="36" t="e">
        <f t="shared" si="350"/>
        <v>#NUM!</v>
      </c>
      <c r="S1028" s="38" t="e">
        <f t="shared" si="363"/>
        <v>#NUM!</v>
      </c>
      <c r="T1028" s="37" t="e">
        <f t="shared" si="351"/>
        <v>#NUM!</v>
      </c>
      <c r="V1028" s="33">
        <v>405</v>
      </c>
      <c r="W1028" s="34">
        <v>57650</v>
      </c>
      <c r="X1028" s="35" t="e">
        <f t="shared" si="364"/>
        <v>#NUM!</v>
      </c>
      <c r="Y1028" s="36" t="e">
        <f t="shared" si="352"/>
        <v>#NUM!</v>
      </c>
      <c r="Z1028" s="39" t="e">
        <f t="shared" si="365"/>
        <v>#NUM!</v>
      </c>
      <c r="AA1028" s="37" t="e">
        <f t="shared" si="353"/>
        <v>#NUM!</v>
      </c>
    </row>
    <row r="1029" spans="1:27" x14ac:dyDescent="0.45">
      <c r="A1029" s="47">
        <v>406</v>
      </c>
      <c r="B1029" s="34">
        <v>57680</v>
      </c>
      <c r="C1029" s="49" t="e">
        <f t="shared" si="354"/>
        <v>#NUM!</v>
      </c>
      <c r="D1029" s="36" t="e">
        <f t="shared" si="355"/>
        <v>#NUM!</v>
      </c>
      <c r="E1029" s="36" t="e">
        <f t="shared" si="356"/>
        <v>#NUM!</v>
      </c>
      <c r="F1029" s="37" t="e">
        <f t="shared" si="357"/>
        <v>#NUM!</v>
      </c>
      <c r="H1029" s="33">
        <v>406</v>
      </c>
      <c r="I1029" s="34">
        <v>57680</v>
      </c>
      <c r="J1029" s="35" t="e">
        <f t="shared" si="358"/>
        <v>#NUM!</v>
      </c>
      <c r="K1029" s="36" t="e">
        <f t="shared" si="359"/>
        <v>#NUM!</v>
      </c>
      <c r="L1029" s="38" t="e">
        <f t="shared" si="360"/>
        <v>#NUM!</v>
      </c>
      <c r="M1029" s="37" t="e">
        <f t="shared" si="361"/>
        <v>#NUM!</v>
      </c>
      <c r="O1029" s="33">
        <v>406</v>
      </c>
      <c r="P1029" s="34">
        <v>57680</v>
      </c>
      <c r="Q1029" s="35" t="e">
        <f t="shared" si="362"/>
        <v>#NUM!</v>
      </c>
      <c r="R1029" s="36" t="e">
        <f t="shared" si="350"/>
        <v>#NUM!</v>
      </c>
      <c r="S1029" s="38" t="e">
        <f t="shared" si="363"/>
        <v>#NUM!</v>
      </c>
      <c r="T1029" s="37" t="e">
        <f t="shared" si="351"/>
        <v>#NUM!</v>
      </c>
      <c r="V1029" s="33">
        <v>406</v>
      </c>
      <c r="W1029" s="34">
        <v>57680</v>
      </c>
      <c r="X1029" s="35" t="e">
        <f t="shared" si="364"/>
        <v>#NUM!</v>
      </c>
      <c r="Y1029" s="36" t="e">
        <f t="shared" si="352"/>
        <v>#NUM!</v>
      </c>
      <c r="Z1029" s="39" t="e">
        <f t="shared" si="365"/>
        <v>#NUM!</v>
      </c>
      <c r="AA1029" s="37" t="e">
        <f t="shared" si="353"/>
        <v>#NUM!</v>
      </c>
    </row>
    <row r="1030" spans="1:27" x14ac:dyDescent="0.45">
      <c r="A1030" s="47">
        <v>407</v>
      </c>
      <c r="B1030" s="34">
        <v>57711</v>
      </c>
      <c r="C1030" s="49" t="e">
        <f t="shared" si="354"/>
        <v>#NUM!</v>
      </c>
      <c r="D1030" s="36" t="e">
        <f t="shared" si="355"/>
        <v>#NUM!</v>
      </c>
      <c r="E1030" s="36" t="e">
        <f t="shared" si="356"/>
        <v>#NUM!</v>
      </c>
      <c r="F1030" s="37" t="e">
        <f t="shared" si="357"/>
        <v>#NUM!</v>
      </c>
      <c r="H1030" s="33">
        <v>407</v>
      </c>
      <c r="I1030" s="34">
        <v>57711</v>
      </c>
      <c r="J1030" s="35" t="e">
        <f t="shared" si="358"/>
        <v>#NUM!</v>
      </c>
      <c r="K1030" s="36" t="e">
        <f t="shared" si="359"/>
        <v>#NUM!</v>
      </c>
      <c r="L1030" s="38" t="e">
        <f t="shared" si="360"/>
        <v>#NUM!</v>
      </c>
      <c r="M1030" s="37" t="e">
        <f t="shared" si="361"/>
        <v>#NUM!</v>
      </c>
      <c r="O1030" s="33">
        <v>407</v>
      </c>
      <c r="P1030" s="34">
        <v>57711</v>
      </c>
      <c r="Q1030" s="35" t="e">
        <f t="shared" si="362"/>
        <v>#NUM!</v>
      </c>
      <c r="R1030" s="36" t="e">
        <f t="shared" si="350"/>
        <v>#NUM!</v>
      </c>
      <c r="S1030" s="38" t="e">
        <f t="shared" si="363"/>
        <v>#NUM!</v>
      </c>
      <c r="T1030" s="37" t="e">
        <f t="shared" si="351"/>
        <v>#NUM!</v>
      </c>
      <c r="V1030" s="33">
        <v>407</v>
      </c>
      <c r="W1030" s="34">
        <v>57711</v>
      </c>
      <c r="X1030" s="35" t="e">
        <f t="shared" si="364"/>
        <v>#NUM!</v>
      </c>
      <c r="Y1030" s="36" t="e">
        <f t="shared" si="352"/>
        <v>#NUM!</v>
      </c>
      <c r="Z1030" s="39" t="e">
        <f t="shared" si="365"/>
        <v>#NUM!</v>
      </c>
      <c r="AA1030" s="37" t="e">
        <f t="shared" si="353"/>
        <v>#NUM!</v>
      </c>
    </row>
    <row r="1031" spans="1:27" ht="14.65" thickBot="1" x14ac:dyDescent="0.5">
      <c r="A1031" s="750">
        <v>408</v>
      </c>
      <c r="B1031" s="267">
        <v>57742</v>
      </c>
      <c r="C1031" s="50" t="e">
        <f t="shared" si="354"/>
        <v>#NUM!</v>
      </c>
      <c r="D1031" s="43" t="e">
        <f t="shared" si="355"/>
        <v>#NUM!</v>
      </c>
      <c r="E1031" s="43" t="e">
        <f t="shared" si="356"/>
        <v>#NUM!</v>
      </c>
      <c r="F1031" s="44" t="e">
        <f t="shared" si="357"/>
        <v>#NUM!</v>
      </c>
      <c r="H1031" s="40">
        <v>408</v>
      </c>
      <c r="I1031" s="41">
        <v>57742</v>
      </c>
      <c r="J1031" s="42" t="e">
        <f t="shared" si="358"/>
        <v>#NUM!</v>
      </c>
      <c r="K1031" s="43" t="e">
        <f t="shared" si="359"/>
        <v>#NUM!</v>
      </c>
      <c r="L1031" s="45" t="e">
        <f t="shared" si="360"/>
        <v>#NUM!</v>
      </c>
      <c r="M1031" s="44" t="e">
        <f t="shared" si="361"/>
        <v>#NUM!</v>
      </c>
      <c r="O1031" s="40">
        <v>408</v>
      </c>
      <c r="P1031" s="41">
        <v>57742</v>
      </c>
      <c r="Q1031" s="42" t="e">
        <f t="shared" si="362"/>
        <v>#NUM!</v>
      </c>
      <c r="R1031" s="43" t="e">
        <f t="shared" si="350"/>
        <v>#NUM!</v>
      </c>
      <c r="S1031" s="45" t="e">
        <f t="shared" si="363"/>
        <v>#NUM!</v>
      </c>
      <c r="T1031" s="44" t="e">
        <f t="shared" si="351"/>
        <v>#NUM!</v>
      </c>
      <c r="V1031" s="40">
        <v>408</v>
      </c>
      <c r="W1031" s="41">
        <v>57742</v>
      </c>
      <c r="X1031" s="42" t="e">
        <f t="shared" si="364"/>
        <v>#NUM!</v>
      </c>
      <c r="Y1031" s="43" t="e">
        <f t="shared" si="352"/>
        <v>#NUM!</v>
      </c>
      <c r="Z1031" s="46" t="e">
        <f t="shared" si="365"/>
        <v>#NUM!</v>
      </c>
      <c r="AA1031" s="44" t="e">
        <f t="shared" si="353"/>
        <v>#NUM!</v>
      </c>
    </row>
    <row r="1032" spans="1:27" x14ac:dyDescent="0.45">
      <c r="A1032" s="47">
        <v>409</v>
      </c>
      <c r="B1032" s="34">
        <v>57770</v>
      </c>
      <c r="C1032" s="53" t="e">
        <f t="shared" si="354"/>
        <v>#NUM!</v>
      </c>
      <c r="D1032" s="29" t="e">
        <f t="shared" si="355"/>
        <v>#NUM!</v>
      </c>
      <c r="E1032" s="29" t="e">
        <f t="shared" si="356"/>
        <v>#NUM!</v>
      </c>
      <c r="F1032" s="30" t="e">
        <f t="shared" si="357"/>
        <v>#NUM!</v>
      </c>
      <c r="H1032" s="26">
        <v>409</v>
      </c>
      <c r="I1032" s="27">
        <v>57770</v>
      </c>
      <c r="J1032" s="28" t="e">
        <f t="shared" si="358"/>
        <v>#NUM!</v>
      </c>
      <c r="K1032" s="29" t="e">
        <f t="shared" si="359"/>
        <v>#NUM!</v>
      </c>
      <c r="L1032" s="31" t="e">
        <f t="shared" si="360"/>
        <v>#NUM!</v>
      </c>
      <c r="M1032" s="30" t="e">
        <f t="shared" si="361"/>
        <v>#NUM!</v>
      </c>
      <c r="O1032" s="26">
        <v>409</v>
      </c>
      <c r="P1032" s="27">
        <v>57770</v>
      </c>
      <c r="Q1032" s="28" t="e">
        <f t="shared" si="362"/>
        <v>#NUM!</v>
      </c>
      <c r="R1032" s="29" t="e">
        <f t="shared" si="350"/>
        <v>#NUM!</v>
      </c>
      <c r="S1032" s="31" t="e">
        <f t="shared" si="363"/>
        <v>#NUM!</v>
      </c>
      <c r="T1032" s="30" t="e">
        <f t="shared" si="351"/>
        <v>#NUM!</v>
      </c>
      <c r="V1032" s="26">
        <v>409</v>
      </c>
      <c r="W1032" s="27">
        <v>57770</v>
      </c>
      <c r="X1032" s="28" t="e">
        <f t="shared" si="364"/>
        <v>#NUM!</v>
      </c>
      <c r="Y1032" s="29" t="e">
        <f t="shared" si="352"/>
        <v>#NUM!</v>
      </c>
      <c r="Z1032" s="32" t="e">
        <f t="shared" si="365"/>
        <v>#NUM!</v>
      </c>
      <c r="AA1032" s="30" t="e">
        <f t="shared" si="353"/>
        <v>#NUM!</v>
      </c>
    </row>
    <row r="1033" spans="1:27" x14ac:dyDescent="0.45">
      <c r="A1033" s="47">
        <v>410</v>
      </c>
      <c r="B1033" s="34">
        <v>57801</v>
      </c>
      <c r="C1033" s="49" t="e">
        <f t="shared" si="354"/>
        <v>#NUM!</v>
      </c>
      <c r="D1033" s="36" t="e">
        <f t="shared" si="355"/>
        <v>#NUM!</v>
      </c>
      <c r="E1033" s="36" t="e">
        <f t="shared" si="356"/>
        <v>#NUM!</v>
      </c>
      <c r="F1033" s="37" t="e">
        <f t="shared" si="357"/>
        <v>#NUM!</v>
      </c>
      <c r="H1033" s="33">
        <v>410</v>
      </c>
      <c r="I1033" s="34">
        <v>57801</v>
      </c>
      <c r="J1033" s="35" t="e">
        <f t="shared" si="358"/>
        <v>#NUM!</v>
      </c>
      <c r="K1033" s="36" t="e">
        <f t="shared" si="359"/>
        <v>#NUM!</v>
      </c>
      <c r="L1033" s="38" t="e">
        <f t="shared" si="360"/>
        <v>#NUM!</v>
      </c>
      <c r="M1033" s="37" t="e">
        <f t="shared" si="361"/>
        <v>#NUM!</v>
      </c>
      <c r="O1033" s="33">
        <v>410</v>
      </c>
      <c r="P1033" s="34">
        <v>57801</v>
      </c>
      <c r="Q1033" s="35" t="e">
        <f t="shared" si="362"/>
        <v>#NUM!</v>
      </c>
      <c r="R1033" s="36" t="e">
        <f t="shared" si="350"/>
        <v>#NUM!</v>
      </c>
      <c r="S1033" s="38" t="e">
        <f t="shared" si="363"/>
        <v>#NUM!</v>
      </c>
      <c r="T1033" s="37" t="e">
        <f t="shared" si="351"/>
        <v>#NUM!</v>
      </c>
      <c r="V1033" s="33">
        <v>410</v>
      </c>
      <c r="W1033" s="34">
        <v>57801</v>
      </c>
      <c r="X1033" s="35" t="e">
        <f t="shared" si="364"/>
        <v>#NUM!</v>
      </c>
      <c r="Y1033" s="36" t="e">
        <f t="shared" si="352"/>
        <v>#NUM!</v>
      </c>
      <c r="Z1033" s="39" t="e">
        <f t="shared" si="365"/>
        <v>#NUM!</v>
      </c>
      <c r="AA1033" s="37" t="e">
        <f t="shared" si="353"/>
        <v>#NUM!</v>
      </c>
    </row>
    <row r="1034" spans="1:27" x14ac:dyDescent="0.45">
      <c r="A1034" s="47">
        <v>411</v>
      </c>
      <c r="B1034" s="34">
        <v>57831</v>
      </c>
      <c r="C1034" s="49" t="e">
        <f t="shared" si="354"/>
        <v>#NUM!</v>
      </c>
      <c r="D1034" s="36" t="e">
        <f t="shared" si="355"/>
        <v>#NUM!</v>
      </c>
      <c r="E1034" s="36" t="e">
        <f t="shared" si="356"/>
        <v>#NUM!</v>
      </c>
      <c r="F1034" s="37" t="e">
        <f t="shared" si="357"/>
        <v>#NUM!</v>
      </c>
      <c r="H1034" s="33">
        <v>411</v>
      </c>
      <c r="I1034" s="34">
        <v>57831</v>
      </c>
      <c r="J1034" s="35" t="e">
        <f t="shared" si="358"/>
        <v>#NUM!</v>
      </c>
      <c r="K1034" s="36" t="e">
        <f t="shared" si="359"/>
        <v>#NUM!</v>
      </c>
      <c r="L1034" s="38" t="e">
        <f t="shared" si="360"/>
        <v>#NUM!</v>
      </c>
      <c r="M1034" s="37" t="e">
        <f t="shared" si="361"/>
        <v>#NUM!</v>
      </c>
      <c r="O1034" s="33">
        <v>411</v>
      </c>
      <c r="P1034" s="34">
        <v>57831</v>
      </c>
      <c r="Q1034" s="35" t="e">
        <f t="shared" si="362"/>
        <v>#NUM!</v>
      </c>
      <c r="R1034" s="36" t="e">
        <f t="shared" si="350"/>
        <v>#NUM!</v>
      </c>
      <c r="S1034" s="38" t="e">
        <f t="shared" si="363"/>
        <v>#NUM!</v>
      </c>
      <c r="T1034" s="37" t="e">
        <f t="shared" si="351"/>
        <v>#NUM!</v>
      </c>
      <c r="V1034" s="33">
        <v>411</v>
      </c>
      <c r="W1034" s="34">
        <v>57831</v>
      </c>
      <c r="X1034" s="35" t="e">
        <f t="shared" si="364"/>
        <v>#NUM!</v>
      </c>
      <c r="Y1034" s="36" t="e">
        <f t="shared" si="352"/>
        <v>#NUM!</v>
      </c>
      <c r="Z1034" s="39" t="e">
        <f t="shared" si="365"/>
        <v>#NUM!</v>
      </c>
      <c r="AA1034" s="37" t="e">
        <f t="shared" si="353"/>
        <v>#NUM!</v>
      </c>
    </row>
    <row r="1035" spans="1:27" x14ac:dyDescent="0.45">
      <c r="A1035" s="47">
        <v>412</v>
      </c>
      <c r="B1035" s="34">
        <v>57862</v>
      </c>
      <c r="C1035" s="49" t="e">
        <f t="shared" si="354"/>
        <v>#NUM!</v>
      </c>
      <c r="D1035" s="36" t="e">
        <f t="shared" si="355"/>
        <v>#NUM!</v>
      </c>
      <c r="E1035" s="36" t="e">
        <f t="shared" si="356"/>
        <v>#NUM!</v>
      </c>
      <c r="F1035" s="37" t="e">
        <f t="shared" si="357"/>
        <v>#NUM!</v>
      </c>
      <c r="H1035" s="33">
        <v>412</v>
      </c>
      <c r="I1035" s="34">
        <v>57862</v>
      </c>
      <c r="J1035" s="35" t="e">
        <f t="shared" si="358"/>
        <v>#NUM!</v>
      </c>
      <c r="K1035" s="36" t="e">
        <f t="shared" si="359"/>
        <v>#NUM!</v>
      </c>
      <c r="L1035" s="38" t="e">
        <f t="shared" si="360"/>
        <v>#NUM!</v>
      </c>
      <c r="M1035" s="37" t="e">
        <f t="shared" si="361"/>
        <v>#NUM!</v>
      </c>
      <c r="O1035" s="33">
        <v>412</v>
      </c>
      <c r="P1035" s="34">
        <v>57862</v>
      </c>
      <c r="Q1035" s="35" t="e">
        <f t="shared" si="362"/>
        <v>#NUM!</v>
      </c>
      <c r="R1035" s="36" t="e">
        <f t="shared" si="350"/>
        <v>#NUM!</v>
      </c>
      <c r="S1035" s="38" t="e">
        <f t="shared" si="363"/>
        <v>#NUM!</v>
      </c>
      <c r="T1035" s="37" t="e">
        <f t="shared" si="351"/>
        <v>#NUM!</v>
      </c>
      <c r="V1035" s="33">
        <v>412</v>
      </c>
      <c r="W1035" s="34">
        <v>57862</v>
      </c>
      <c r="X1035" s="35" t="e">
        <f t="shared" si="364"/>
        <v>#NUM!</v>
      </c>
      <c r="Y1035" s="36" t="e">
        <f t="shared" si="352"/>
        <v>#NUM!</v>
      </c>
      <c r="Z1035" s="39" t="e">
        <f t="shared" si="365"/>
        <v>#NUM!</v>
      </c>
      <c r="AA1035" s="37" t="e">
        <f t="shared" si="353"/>
        <v>#NUM!</v>
      </c>
    </row>
    <row r="1036" spans="1:27" x14ac:dyDescent="0.45">
      <c r="A1036" s="47">
        <v>413</v>
      </c>
      <c r="B1036" s="34">
        <v>57892</v>
      </c>
      <c r="C1036" s="49" t="e">
        <f t="shared" si="354"/>
        <v>#NUM!</v>
      </c>
      <c r="D1036" s="36" t="e">
        <f t="shared" si="355"/>
        <v>#NUM!</v>
      </c>
      <c r="E1036" s="36" t="e">
        <f t="shared" si="356"/>
        <v>#NUM!</v>
      </c>
      <c r="F1036" s="37" t="e">
        <f t="shared" si="357"/>
        <v>#NUM!</v>
      </c>
      <c r="H1036" s="33">
        <v>413</v>
      </c>
      <c r="I1036" s="34">
        <v>57892</v>
      </c>
      <c r="J1036" s="35" t="e">
        <f t="shared" si="358"/>
        <v>#NUM!</v>
      </c>
      <c r="K1036" s="36" t="e">
        <f t="shared" si="359"/>
        <v>#NUM!</v>
      </c>
      <c r="L1036" s="38" t="e">
        <f t="shared" si="360"/>
        <v>#NUM!</v>
      </c>
      <c r="M1036" s="37" t="e">
        <f t="shared" si="361"/>
        <v>#NUM!</v>
      </c>
      <c r="O1036" s="33">
        <v>413</v>
      </c>
      <c r="P1036" s="34">
        <v>57892</v>
      </c>
      <c r="Q1036" s="35" t="e">
        <f t="shared" si="362"/>
        <v>#NUM!</v>
      </c>
      <c r="R1036" s="36" t="e">
        <f t="shared" si="350"/>
        <v>#NUM!</v>
      </c>
      <c r="S1036" s="38" t="e">
        <f t="shared" si="363"/>
        <v>#NUM!</v>
      </c>
      <c r="T1036" s="37" t="e">
        <f t="shared" si="351"/>
        <v>#NUM!</v>
      </c>
      <c r="V1036" s="33">
        <v>413</v>
      </c>
      <c r="W1036" s="34">
        <v>57892</v>
      </c>
      <c r="X1036" s="35" t="e">
        <f t="shared" si="364"/>
        <v>#NUM!</v>
      </c>
      <c r="Y1036" s="36" t="e">
        <f t="shared" si="352"/>
        <v>#NUM!</v>
      </c>
      <c r="Z1036" s="39" t="e">
        <f t="shared" si="365"/>
        <v>#NUM!</v>
      </c>
      <c r="AA1036" s="37" t="e">
        <f t="shared" si="353"/>
        <v>#NUM!</v>
      </c>
    </row>
    <row r="1037" spans="1:27" x14ac:dyDescent="0.45">
      <c r="A1037" s="47">
        <v>414</v>
      </c>
      <c r="B1037" s="34">
        <v>57923</v>
      </c>
      <c r="C1037" s="49" t="e">
        <f t="shared" si="354"/>
        <v>#NUM!</v>
      </c>
      <c r="D1037" s="36" t="e">
        <f t="shared" si="355"/>
        <v>#NUM!</v>
      </c>
      <c r="E1037" s="36" t="e">
        <f t="shared" si="356"/>
        <v>#NUM!</v>
      </c>
      <c r="F1037" s="37" t="e">
        <f t="shared" si="357"/>
        <v>#NUM!</v>
      </c>
      <c r="H1037" s="33">
        <v>414</v>
      </c>
      <c r="I1037" s="34">
        <v>57923</v>
      </c>
      <c r="J1037" s="35" t="e">
        <f t="shared" si="358"/>
        <v>#NUM!</v>
      </c>
      <c r="K1037" s="36" t="e">
        <f t="shared" si="359"/>
        <v>#NUM!</v>
      </c>
      <c r="L1037" s="38" t="e">
        <f t="shared" si="360"/>
        <v>#NUM!</v>
      </c>
      <c r="M1037" s="37" t="e">
        <f t="shared" si="361"/>
        <v>#NUM!</v>
      </c>
      <c r="O1037" s="33">
        <v>414</v>
      </c>
      <c r="P1037" s="34">
        <v>57923</v>
      </c>
      <c r="Q1037" s="35" t="e">
        <f t="shared" si="362"/>
        <v>#NUM!</v>
      </c>
      <c r="R1037" s="36" t="e">
        <f t="shared" si="350"/>
        <v>#NUM!</v>
      </c>
      <c r="S1037" s="38" t="e">
        <f t="shared" si="363"/>
        <v>#NUM!</v>
      </c>
      <c r="T1037" s="37" t="e">
        <f t="shared" si="351"/>
        <v>#NUM!</v>
      </c>
      <c r="V1037" s="33">
        <v>414</v>
      </c>
      <c r="W1037" s="34">
        <v>57923</v>
      </c>
      <c r="X1037" s="35" t="e">
        <f t="shared" si="364"/>
        <v>#NUM!</v>
      </c>
      <c r="Y1037" s="36" t="e">
        <f t="shared" si="352"/>
        <v>#NUM!</v>
      </c>
      <c r="Z1037" s="39" t="e">
        <f t="shared" si="365"/>
        <v>#NUM!</v>
      </c>
      <c r="AA1037" s="37" t="e">
        <f t="shared" si="353"/>
        <v>#NUM!</v>
      </c>
    </row>
    <row r="1038" spans="1:27" x14ac:dyDescent="0.45">
      <c r="A1038" s="47">
        <v>415</v>
      </c>
      <c r="B1038" s="34">
        <v>57954</v>
      </c>
      <c r="C1038" s="49" t="e">
        <f t="shared" si="354"/>
        <v>#NUM!</v>
      </c>
      <c r="D1038" s="36" t="e">
        <f t="shared" si="355"/>
        <v>#NUM!</v>
      </c>
      <c r="E1038" s="36" t="e">
        <f t="shared" si="356"/>
        <v>#NUM!</v>
      </c>
      <c r="F1038" s="37" t="e">
        <f t="shared" si="357"/>
        <v>#NUM!</v>
      </c>
      <c r="H1038" s="33">
        <v>415</v>
      </c>
      <c r="I1038" s="34">
        <v>57954</v>
      </c>
      <c r="J1038" s="35" t="e">
        <f t="shared" si="358"/>
        <v>#NUM!</v>
      </c>
      <c r="K1038" s="36" t="e">
        <f t="shared" si="359"/>
        <v>#NUM!</v>
      </c>
      <c r="L1038" s="38" t="e">
        <f t="shared" si="360"/>
        <v>#NUM!</v>
      </c>
      <c r="M1038" s="37" t="e">
        <f t="shared" si="361"/>
        <v>#NUM!</v>
      </c>
      <c r="O1038" s="33">
        <v>415</v>
      </c>
      <c r="P1038" s="34">
        <v>57954</v>
      </c>
      <c r="Q1038" s="35" t="e">
        <f t="shared" si="362"/>
        <v>#NUM!</v>
      </c>
      <c r="R1038" s="36" t="e">
        <f t="shared" si="350"/>
        <v>#NUM!</v>
      </c>
      <c r="S1038" s="38" t="e">
        <f t="shared" si="363"/>
        <v>#NUM!</v>
      </c>
      <c r="T1038" s="37" t="e">
        <f t="shared" si="351"/>
        <v>#NUM!</v>
      </c>
      <c r="V1038" s="33">
        <v>415</v>
      </c>
      <c r="W1038" s="34">
        <v>57954</v>
      </c>
      <c r="X1038" s="35" t="e">
        <f t="shared" si="364"/>
        <v>#NUM!</v>
      </c>
      <c r="Y1038" s="36" t="e">
        <f t="shared" si="352"/>
        <v>#NUM!</v>
      </c>
      <c r="Z1038" s="39" t="e">
        <f t="shared" si="365"/>
        <v>#NUM!</v>
      </c>
      <c r="AA1038" s="37" t="e">
        <f t="shared" si="353"/>
        <v>#NUM!</v>
      </c>
    </row>
    <row r="1039" spans="1:27" x14ac:dyDescent="0.45">
      <c r="A1039" s="47">
        <v>416</v>
      </c>
      <c r="B1039" s="34">
        <v>57984</v>
      </c>
      <c r="C1039" s="49" t="e">
        <f t="shared" si="354"/>
        <v>#NUM!</v>
      </c>
      <c r="D1039" s="36" t="e">
        <f t="shared" si="355"/>
        <v>#NUM!</v>
      </c>
      <c r="E1039" s="36" t="e">
        <f t="shared" si="356"/>
        <v>#NUM!</v>
      </c>
      <c r="F1039" s="37" t="e">
        <f t="shared" si="357"/>
        <v>#NUM!</v>
      </c>
      <c r="H1039" s="33">
        <v>416</v>
      </c>
      <c r="I1039" s="34">
        <v>57984</v>
      </c>
      <c r="J1039" s="35" t="e">
        <f t="shared" si="358"/>
        <v>#NUM!</v>
      </c>
      <c r="K1039" s="36" t="e">
        <f t="shared" si="359"/>
        <v>#NUM!</v>
      </c>
      <c r="L1039" s="38" t="e">
        <f t="shared" si="360"/>
        <v>#NUM!</v>
      </c>
      <c r="M1039" s="37" t="e">
        <f t="shared" si="361"/>
        <v>#NUM!</v>
      </c>
      <c r="O1039" s="33">
        <v>416</v>
      </c>
      <c r="P1039" s="34">
        <v>57984</v>
      </c>
      <c r="Q1039" s="35" t="e">
        <f t="shared" si="362"/>
        <v>#NUM!</v>
      </c>
      <c r="R1039" s="36" t="e">
        <f t="shared" si="350"/>
        <v>#NUM!</v>
      </c>
      <c r="S1039" s="38" t="e">
        <f t="shared" si="363"/>
        <v>#NUM!</v>
      </c>
      <c r="T1039" s="37" t="e">
        <f t="shared" si="351"/>
        <v>#NUM!</v>
      </c>
      <c r="V1039" s="33">
        <v>416</v>
      </c>
      <c r="W1039" s="34">
        <v>57984</v>
      </c>
      <c r="X1039" s="35" t="e">
        <f t="shared" si="364"/>
        <v>#NUM!</v>
      </c>
      <c r="Y1039" s="36" t="e">
        <f t="shared" si="352"/>
        <v>#NUM!</v>
      </c>
      <c r="Z1039" s="39" t="e">
        <f t="shared" si="365"/>
        <v>#NUM!</v>
      </c>
      <c r="AA1039" s="37" t="e">
        <f t="shared" si="353"/>
        <v>#NUM!</v>
      </c>
    </row>
    <row r="1040" spans="1:27" x14ac:dyDescent="0.45">
      <c r="A1040" s="47">
        <v>417</v>
      </c>
      <c r="B1040" s="34">
        <v>58015</v>
      </c>
      <c r="C1040" s="49" t="e">
        <f t="shared" si="354"/>
        <v>#NUM!</v>
      </c>
      <c r="D1040" s="36" t="e">
        <f t="shared" si="355"/>
        <v>#NUM!</v>
      </c>
      <c r="E1040" s="36" t="e">
        <f t="shared" si="356"/>
        <v>#NUM!</v>
      </c>
      <c r="F1040" s="37" t="e">
        <f t="shared" si="357"/>
        <v>#NUM!</v>
      </c>
      <c r="H1040" s="33">
        <v>417</v>
      </c>
      <c r="I1040" s="34">
        <v>58015</v>
      </c>
      <c r="J1040" s="35" t="e">
        <f t="shared" si="358"/>
        <v>#NUM!</v>
      </c>
      <c r="K1040" s="36" t="e">
        <f t="shared" si="359"/>
        <v>#NUM!</v>
      </c>
      <c r="L1040" s="38" t="e">
        <f t="shared" si="360"/>
        <v>#NUM!</v>
      </c>
      <c r="M1040" s="37" t="e">
        <f t="shared" si="361"/>
        <v>#NUM!</v>
      </c>
      <c r="O1040" s="33">
        <v>417</v>
      </c>
      <c r="P1040" s="34">
        <v>58015</v>
      </c>
      <c r="Q1040" s="35" t="e">
        <f t="shared" si="362"/>
        <v>#NUM!</v>
      </c>
      <c r="R1040" s="36" t="e">
        <f t="shared" si="350"/>
        <v>#NUM!</v>
      </c>
      <c r="S1040" s="38" t="e">
        <f t="shared" si="363"/>
        <v>#NUM!</v>
      </c>
      <c r="T1040" s="37" t="e">
        <f t="shared" si="351"/>
        <v>#NUM!</v>
      </c>
      <c r="V1040" s="33">
        <v>417</v>
      </c>
      <c r="W1040" s="34">
        <v>58015</v>
      </c>
      <c r="X1040" s="35" t="e">
        <f t="shared" si="364"/>
        <v>#NUM!</v>
      </c>
      <c r="Y1040" s="36" t="e">
        <f t="shared" si="352"/>
        <v>#NUM!</v>
      </c>
      <c r="Z1040" s="39" t="e">
        <f t="shared" si="365"/>
        <v>#NUM!</v>
      </c>
      <c r="AA1040" s="37" t="e">
        <f t="shared" si="353"/>
        <v>#NUM!</v>
      </c>
    </row>
    <row r="1041" spans="1:27" x14ac:dyDescent="0.45">
      <c r="A1041" s="47">
        <v>418</v>
      </c>
      <c r="B1041" s="34">
        <v>58045</v>
      </c>
      <c r="C1041" s="49" t="e">
        <f t="shared" si="354"/>
        <v>#NUM!</v>
      </c>
      <c r="D1041" s="36" t="e">
        <f t="shared" si="355"/>
        <v>#NUM!</v>
      </c>
      <c r="E1041" s="36" t="e">
        <f t="shared" si="356"/>
        <v>#NUM!</v>
      </c>
      <c r="F1041" s="37" t="e">
        <f t="shared" si="357"/>
        <v>#NUM!</v>
      </c>
      <c r="H1041" s="33">
        <v>418</v>
      </c>
      <c r="I1041" s="34">
        <v>58045</v>
      </c>
      <c r="J1041" s="35" t="e">
        <f t="shared" si="358"/>
        <v>#NUM!</v>
      </c>
      <c r="K1041" s="36" t="e">
        <f t="shared" si="359"/>
        <v>#NUM!</v>
      </c>
      <c r="L1041" s="38" t="e">
        <f t="shared" si="360"/>
        <v>#NUM!</v>
      </c>
      <c r="M1041" s="37" t="e">
        <f t="shared" si="361"/>
        <v>#NUM!</v>
      </c>
      <c r="O1041" s="33">
        <v>418</v>
      </c>
      <c r="P1041" s="34">
        <v>58045</v>
      </c>
      <c r="Q1041" s="35" t="e">
        <f t="shared" si="362"/>
        <v>#NUM!</v>
      </c>
      <c r="R1041" s="36" t="e">
        <f t="shared" si="350"/>
        <v>#NUM!</v>
      </c>
      <c r="S1041" s="38" t="e">
        <f t="shared" si="363"/>
        <v>#NUM!</v>
      </c>
      <c r="T1041" s="37" t="e">
        <f t="shared" si="351"/>
        <v>#NUM!</v>
      </c>
      <c r="V1041" s="33">
        <v>418</v>
      </c>
      <c r="W1041" s="34">
        <v>58045</v>
      </c>
      <c r="X1041" s="35" t="e">
        <f t="shared" si="364"/>
        <v>#NUM!</v>
      </c>
      <c r="Y1041" s="36" t="e">
        <f t="shared" si="352"/>
        <v>#NUM!</v>
      </c>
      <c r="Z1041" s="39" t="e">
        <f t="shared" si="365"/>
        <v>#NUM!</v>
      </c>
      <c r="AA1041" s="37" t="e">
        <f t="shared" si="353"/>
        <v>#NUM!</v>
      </c>
    </row>
    <row r="1042" spans="1:27" x14ac:dyDescent="0.45">
      <c r="A1042" s="47">
        <v>419</v>
      </c>
      <c r="B1042" s="34">
        <v>58076</v>
      </c>
      <c r="C1042" s="49" t="e">
        <f t="shared" si="354"/>
        <v>#NUM!</v>
      </c>
      <c r="D1042" s="36" t="e">
        <f t="shared" si="355"/>
        <v>#NUM!</v>
      </c>
      <c r="E1042" s="36" t="e">
        <f t="shared" si="356"/>
        <v>#NUM!</v>
      </c>
      <c r="F1042" s="37" t="e">
        <f t="shared" si="357"/>
        <v>#NUM!</v>
      </c>
      <c r="H1042" s="33">
        <v>419</v>
      </c>
      <c r="I1042" s="34">
        <v>58076</v>
      </c>
      <c r="J1042" s="35" t="e">
        <f t="shared" si="358"/>
        <v>#NUM!</v>
      </c>
      <c r="K1042" s="36" t="e">
        <f t="shared" si="359"/>
        <v>#NUM!</v>
      </c>
      <c r="L1042" s="38" t="e">
        <f t="shared" si="360"/>
        <v>#NUM!</v>
      </c>
      <c r="M1042" s="37" t="e">
        <f t="shared" si="361"/>
        <v>#NUM!</v>
      </c>
      <c r="O1042" s="33">
        <v>419</v>
      </c>
      <c r="P1042" s="34">
        <v>58076</v>
      </c>
      <c r="Q1042" s="35" t="e">
        <f t="shared" si="362"/>
        <v>#NUM!</v>
      </c>
      <c r="R1042" s="36" t="e">
        <f t="shared" si="350"/>
        <v>#NUM!</v>
      </c>
      <c r="S1042" s="38" t="e">
        <f t="shared" si="363"/>
        <v>#NUM!</v>
      </c>
      <c r="T1042" s="37" t="e">
        <f t="shared" si="351"/>
        <v>#NUM!</v>
      </c>
      <c r="V1042" s="33">
        <v>419</v>
      </c>
      <c r="W1042" s="34">
        <v>58076</v>
      </c>
      <c r="X1042" s="35" t="e">
        <f t="shared" si="364"/>
        <v>#NUM!</v>
      </c>
      <c r="Y1042" s="36" t="e">
        <f t="shared" si="352"/>
        <v>#NUM!</v>
      </c>
      <c r="Z1042" s="39" t="e">
        <f t="shared" si="365"/>
        <v>#NUM!</v>
      </c>
      <c r="AA1042" s="37" t="e">
        <f t="shared" si="353"/>
        <v>#NUM!</v>
      </c>
    </row>
    <row r="1043" spans="1:27" ht="14.65" thickBot="1" x14ac:dyDescent="0.5">
      <c r="A1043" s="750">
        <v>420</v>
      </c>
      <c r="B1043" s="267">
        <v>58107</v>
      </c>
      <c r="C1043" s="50" t="e">
        <f t="shared" si="354"/>
        <v>#NUM!</v>
      </c>
      <c r="D1043" s="43" t="e">
        <f t="shared" si="355"/>
        <v>#NUM!</v>
      </c>
      <c r="E1043" s="43" t="e">
        <f t="shared" si="356"/>
        <v>#NUM!</v>
      </c>
      <c r="F1043" s="44" t="e">
        <f t="shared" si="357"/>
        <v>#NUM!</v>
      </c>
      <c r="H1043" s="40">
        <v>420</v>
      </c>
      <c r="I1043" s="41">
        <v>58107</v>
      </c>
      <c r="J1043" s="42" t="e">
        <f t="shared" si="358"/>
        <v>#NUM!</v>
      </c>
      <c r="K1043" s="43" t="e">
        <f t="shared" si="359"/>
        <v>#NUM!</v>
      </c>
      <c r="L1043" s="45" t="e">
        <f t="shared" si="360"/>
        <v>#NUM!</v>
      </c>
      <c r="M1043" s="44" t="e">
        <f t="shared" si="361"/>
        <v>#NUM!</v>
      </c>
      <c r="O1043" s="40">
        <v>420</v>
      </c>
      <c r="P1043" s="41">
        <v>58107</v>
      </c>
      <c r="Q1043" s="42" t="e">
        <f t="shared" si="362"/>
        <v>#NUM!</v>
      </c>
      <c r="R1043" s="43" t="e">
        <f t="shared" si="350"/>
        <v>#NUM!</v>
      </c>
      <c r="S1043" s="45" t="e">
        <f t="shared" si="363"/>
        <v>#NUM!</v>
      </c>
      <c r="T1043" s="44" t="e">
        <f t="shared" si="351"/>
        <v>#NUM!</v>
      </c>
      <c r="V1043" s="40">
        <v>420</v>
      </c>
      <c r="W1043" s="41">
        <v>58107</v>
      </c>
      <c r="X1043" s="42" t="e">
        <f t="shared" si="364"/>
        <v>#NUM!</v>
      </c>
      <c r="Y1043" s="43" t="e">
        <f t="shared" si="352"/>
        <v>#NUM!</v>
      </c>
      <c r="Z1043" s="46" t="e">
        <f t="shared" si="365"/>
        <v>#NUM!</v>
      </c>
      <c r="AA1043" s="44" t="e">
        <f t="shared" si="353"/>
        <v>#NUM!</v>
      </c>
    </row>
    <row r="1044" spans="1:27" x14ac:dyDescent="0.45">
      <c r="A1044" s="47">
        <v>421</v>
      </c>
      <c r="B1044" s="34">
        <v>58135</v>
      </c>
      <c r="C1044" s="53" t="e">
        <f t="shared" si="354"/>
        <v>#NUM!</v>
      </c>
      <c r="D1044" s="29" t="e">
        <f t="shared" si="355"/>
        <v>#NUM!</v>
      </c>
      <c r="E1044" s="29" t="e">
        <f t="shared" si="356"/>
        <v>#NUM!</v>
      </c>
      <c r="F1044" s="30" t="e">
        <f t="shared" si="357"/>
        <v>#NUM!</v>
      </c>
      <c r="H1044" s="26">
        <v>421</v>
      </c>
      <c r="I1044" s="27">
        <v>58135</v>
      </c>
      <c r="J1044" s="28" t="e">
        <f t="shared" si="358"/>
        <v>#NUM!</v>
      </c>
      <c r="K1044" s="29" t="e">
        <f t="shared" si="359"/>
        <v>#NUM!</v>
      </c>
      <c r="L1044" s="31" t="e">
        <f t="shared" si="360"/>
        <v>#NUM!</v>
      </c>
      <c r="M1044" s="30" t="e">
        <f t="shared" si="361"/>
        <v>#NUM!</v>
      </c>
      <c r="O1044" s="26">
        <v>421</v>
      </c>
      <c r="P1044" s="27">
        <v>58135</v>
      </c>
      <c r="Q1044" s="28" t="e">
        <f t="shared" si="362"/>
        <v>#NUM!</v>
      </c>
      <c r="R1044" s="29" t="e">
        <f t="shared" si="350"/>
        <v>#NUM!</v>
      </c>
      <c r="S1044" s="31" t="e">
        <f t="shared" si="363"/>
        <v>#NUM!</v>
      </c>
      <c r="T1044" s="30" t="e">
        <f t="shared" si="351"/>
        <v>#NUM!</v>
      </c>
      <c r="V1044" s="26">
        <v>421</v>
      </c>
      <c r="W1044" s="27">
        <v>58135</v>
      </c>
      <c r="X1044" s="28" t="e">
        <f t="shared" si="364"/>
        <v>#NUM!</v>
      </c>
      <c r="Y1044" s="29" t="e">
        <f t="shared" si="352"/>
        <v>#NUM!</v>
      </c>
      <c r="Z1044" s="32" t="e">
        <f t="shared" si="365"/>
        <v>#NUM!</v>
      </c>
      <c r="AA1044" s="30" t="e">
        <f t="shared" si="353"/>
        <v>#NUM!</v>
      </c>
    </row>
    <row r="1045" spans="1:27" x14ac:dyDescent="0.45">
      <c r="A1045" s="47">
        <v>422</v>
      </c>
      <c r="B1045" s="34">
        <v>58166</v>
      </c>
      <c r="C1045" s="49" t="e">
        <f t="shared" si="354"/>
        <v>#NUM!</v>
      </c>
      <c r="D1045" s="36" t="e">
        <f t="shared" si="355"/>
        <v>#NUM!</v>
      </c>
      <c r="E1045" s="36" t="e">
        <f t="shared" si="356"/>
        <v>#NUM!</v>
      </c>
      <c r="F1045" s="37" t="e">
        <f t="shared" si="357"/>
        <v>#NUM!</v>
      </c>
      <c r="H1045" s="33">
        <v>422</v>
      </c>
      <c r="I1045" s="34">
        <v>58166</v>
      </c>
      <c r="J1045" s="35" t="e">
        <f t="shared" si="358"/>
        <v>#NUM!</v>
      </c>
      <c r="K1045" s="36" t="e">
        <f t="shared" si="359"/>
        <v>#NUM!</v>
      </c>
      <c r="L1045" s="38" t="e">
        <f t="shared" si="360"/>
        <v>#NUM!</v>
      </c>
      <c r="M1045" s="37" t="e">
        <f t="shared" si="361"/>
        <v>#NUM!</v>
      </c>
      <c r="O1045" s="33">
        <v>422</v>
      </c>
      <c r="P1045" s="34">
        <v>58166</v>
      </c>
      <c r="Q1045" s="35" t="e">
        <f t="shared" si="362"/>
        <v>#NUM!</v>
      </c>
      <c r="R1045" s="36" t="e">
        <f t="shared" si="350"/>
        <v>#NUM!</v>
      </c>
      <c r="S1045" s="38" t="e">
        <f t="shared" si="363"/>
        <v>#NUM!</v>
      </c>
      <c r="T1045" s="37" t="e">
        <f t="shared" si="351"/>
        <v>#NUM!</v>
      </c>
      <c r="V1045" s="33">
        <v>422</v>
      </c>
      <c r="W1045" s="34">
        <v>58166</v>
      </c>
      <c r="X1045" s="35" t="e">
        <f t="shared" si="364"/>
        <v>#NUM!</v>
      </c>
      <c r="Y1045" s="36" t="e">
        <f t="shared" si="352"/>
        <v>#NUM!</v>
      </c>
      <c r="Z1045" s="39" t="e">
        <f t="shared" si="365"/>
        <v>#NUM!</v>
      </c>
      <c r="AA1045" s="37" t="e">
        <f t="shared" si="353"/>
        <v>#NUM!</v>
      </c>
    </row>
    <row r="1046" spans="1:27" x14ac:dyDescent="0.45">
      <c r="A1046" s="47">
        <v>423</v>
      </c>
      <c r="B1046" s="34">
        <v>58196</v>
      </c>
      <c r="C1046" s="49" t="e">
        <f t="shared" si="354"/>
        <v>#NUM!</v>
      </c>
      <c r="D1046" s="36" t="e">
        <f t="shared" si="355"/>
        <v>#NUM!</v>
      </c>
      <c r="E1046" s="36" t="e">
        <f t="shared" si="356"/>
        <v>#NUM!</v>
      </c>
      <c r="F1046" s="37" t="e">
        <f t="shared" si="357"/>
        <v>#NUM!</v>
      </c>
      <c r="H1046" s="33">
        <v>423</v>
      </c>
      <c r="I1046" s="34">
        <v>58196</v>
      </c>
      <c r="J1046" s="35" t="e">
        <f t="shared" si="358"/>
        <v>#NUM!</v>
      </c>
      <c r="K1046" s="36" t="e">
        <f t="shared" si="359"/>
        <v>#NUM!</v>
      </c>
      <c r="L1046" s="38" t="e">
        <f t="shared" si="360"/>
        <v>#NUM!</v>
      </c>
      <c r="M1046" s="37" t="e">
        <f t="shared" si="361"/>
        <v>#NUM!</v>
      </c>
      <c r="O1046" s="33">
        <v>423</v>
      </c>
      <c r="P1046" s="34">
        <v>58196</v>
      </c>
      <c r="Q1046" s="35" t="e">
        <f t="shared" si="362"/>
        <v>#NUM!</v>
      </c>
      <c r="R1046" s="36" t="e">
        <f t="shared" si="350"/>
        <v>#NUM!</v>
      </c>
      <c r="S1046" s="38" t="e">
        <f t="shared" si="363"/>
        <v>#NUM!</v>
      </c>
      <c r="T1046" s="37" t="e">
        <f t="shared" si="351"/>
        <v>#NUM!</v>
      </c>
      <c r="V1046" s="33">
        <v>423</v>
      </c>
      <c r="W1046" s="34">
        <v>58196</v>
      </c>
      <c r="X1046" s="35" t="e">
        <f t="shared" si="364"/>
        <v>#NUM!</v>
      </c>
      <c r="Y1046" s="36" t="e">
        <f t="shared" si="352"/>
        <v>#NUM!</v>
      </c>
      <c r="Z1046" s="39" t="e">
        <f t="shared" si="365"/>
        <v>#NUM!</v>
      </c>
      <c r="AA1046" s="37" t="e">
        <f t="shared" si="353"/>
        <v>#NUM!</v>
      </c>
    </row>
    <row r="1047" spans="1:27" x14ac:dyDescent="0.45">
      <c r="A1047" s="47">
        <v>424</v>
      </c>
      <c r="B1047" s="34">
        <v>58227</v>
      </c>
      <c r="C1047" s="49" t="e">
        <f t="shared" si="354"/>
        <v>#NUM!</v>
      </c>
      <c r="D1047" s="36" t="e">
        <f t="shared" si="355"/>
        <v>#NUM!</v>
      </c>
      <c r="E1047" s="36" t="e">
        <f t="shared" si="356"/>
        <v>#NUM!</v>
      </c>
      <c r="F1047" s="37" t="e">
        <f t="shared" si="357"/>
        <v>#NUM!</v>
      </c>
      <c r="H1047" s="33">
        <v>424</v>
      </c>
      <c r="I1047" s="34">
        <v>58227</v>
      </c>
      <c r="J1047" s="35" t="e">
        <f t="shared" si="358"/>
        <v>#NUM!</v>
      </c>
      <c r="K1047" s="36" t="e">
        <f t="shared" si="359"/>
        <v>#NUM!</v>
      </c>
      <c r="L1047" s="38" t="e">
        <f t="shared" si="360"/>
        <v>#NUM!</v>
      </c>
      <c r="M1047" s="37" t="e">
        <f t="shared" si="361"/>
        <v>#NUM!</v>
      </c>
      <c r="O1047" s="33">
        <v>424</v>
      </c>
      <c r="P1047" s="34">
        <v>58227</v>
      </c>
      <c r="Q1047" s="35" t="e">
        <f t="shared" si="362"/>
        <v>#NUM!</v>
      </c>
      <c r="R1047" s="36" t="e">
        <f t="shared" si="350"/>
        <v>#NUM!</v>
      </c>
      <c r="S1047" s="38" t="e">
        <f t="shared" si="363"/>
        <v>#NUM!</v>
      </c>
      <c r="T1047" s="37" t="e">
        <f t="shared" si="351"/>
        <v>#NUM!</v>
      </c>
      <c r="V1047" s="33">
        <v>424</v>
      </c>
      <c r="W1047" s="34">
        <v>58227</v>
      </c>
      <c r="X1047" s="35" t="e">
        <f t="shared" si="364"/>
        <v>#NUM!</v>
      </c>
      <c r="Y1047" s="36" t="e">
        <f t="shared" si="352"/>
        <v>#NUM!</v>
      </c>
      <c r="Z1047" s="39" t="e">
        <f t="shared" si="365"/>
        <v>#NUM!</v>
      </c>
      <c r="AA1047" s="37" t="e">
        <f t="shared" si="353"/>
        <v>#NUM!</v>
      </c>
    </row>
    <row r="1048" spans="1:27" x14ac:dyDescent="0.45">
      <c r="A1048" s="47">
        <v>425</v>
      </c>
      <c r="B1048" s="34">
        <v>58257</v>
      </c>
      <c r="C1048" s="49" t="e">
        <f t="shared" si="354"/>
        <v>#NUM!</v>
      </c>
      <c r="D1048" s="36" t="e">
        <f t="shared" si="355"/>
        <v>#NUM!</v>
      </c>
      <c r="E1048" s="36" t="e">
        <f t="shared" si="356"/>
        <v>#NUM!</v>
      </c>
      <c r="F1048" s="37" t="e">
        <f t="shared" si="357"/>
        <v>#NUM!</v>
      </c>
      <c r="H1048" s="33">
        <v>425</v>
      </c>
      <c r="I1048" s="34">
        <v>58257</v>
      </c>
      <c r="J1048" s="35" t="e">
        <f t="shared" si="358"/>
        <v>#NUM!</v>
      </c>
      <c r="K1048" s="36" t="e">
        <f t="shared" si="359"/>
        <v>#NUM!</v>
      </c>
      <c r="L1048" s="38" t="e">
        <f t="shared" si="360"/>
        <v>#NUM!</v>
      </c>
      <c r="M1048" s="37" t="e">
        <f t="shared" si="361"/>
        <v>#NUM!</v>
      </c>
      <c r="O1048" s="33">
        <v>425</v>
      </c>
      <c r="P1048" s="34">
        <v>58257</v>
      </c>
      <c r="Q1048" s="35" t="e">
        <f t="shared" si="362"/>
        <v>#NUM!</v>
      </c>
      <c r="R1048" s="36" t="e">
        <f t="shared" si="350"/>
        <v>#NUM!</v>
      </c>
      <c r="S1048" s="38" t="e">
        <f t="shared" si="363"/>
        <v>#NUM!</v>
      </c>
      <c r="T1048" s="37" t="e">
        <f t="shared" si="351"/>
        <v>#NUM!</v>
      </c>
      <c r="V1048" s="33">
        <v>425</v>
      </c>
      <c r="W1048" s="34">
        <v>58257</v>
      </c>
      <c r="X1048" s="35" t="e">
        <f t="shared" si="364"/>
        <v>#NUM!</v>
      </c>
      <c r="Y1048" s="36" t="e">
        <f t="shared" si="352"/>
        <v>#NUM!</v>
      </c>
      <c r="Z1048" s="39" t="e">
        <f t="shared" si="365"/>
        <v>#NUM!</v>
      </c>
      <c r="AA1048" s="37" t="e">
        <f t="shared" si="353"/>
        <v>#NUM!</v>
      </c>
    </row>
    <row r="1049" spans="1:27" x14ac:dyDescent="0.45">
      <c r="A1049" s="47">
        <v>426</v>
      </c>
      <c r="B1049" s="34">
        <v>58288</v>
      </c>
      <c r="C1049" s="49" t="e">
        <f t="shared" si="354"/>
        <v>#NUM!</v>
      </c>
      <c r="D1049" s="36" t="e">
        <f t="shared" si="355"/>
        <v>#NUM!</v>
      </c>
      <c r="E1049" s="36" t="e">
        <f t="shared" si="356"/>
        <v>#NUM!</v>
      </c>
      <c r="F1049" s="37" t="e">
        <f t="shared" si="357"/>
        <v>#NUM!</v>
      </c>
      <c r="H1049" s="33">
        <v>426</v>
      </c>
      <c r="I1049" s="34">
        <v>58288</v>
      </c>
      <c r="J1049" s="35" t="e">
        <f t="shared" si="358"/>
        <v>#NUM!</v>
      </c>
      <c r="K1049" s="36" t="e">
        <f t="shared" si="359"/>
        <v>#NUM!</v>
      </c>
      <c r="L1049" s="38" t="e">
        <f t="shared" si="360"/>
        <v>#NUM!</v>
      </c>
      <c r="M1049" s="37" t="e">
        <f t="shared" si="361"/>
        <v>#NUM!</v>
      </c>
      <c r="O1049" s="33">
        <v>426</v>
      </c>
      <c r="P1049" s="34">
        <v>58288</v>
      </c>
      <c r="Q1049" s="35" t="e">
        <f t="shared" si="362"/>
        <v>#NUM!</v>
      </c>
      <c r="R1049" s="36" t="e">
        <f t="shared" si="350"/>
        <v>#NUM!</v>
      </c>
      <c r="S1049" s="38" t="e">
        <f t="shared" si="363"/>
        <v>#NUM!</v>
      </c>
      <c r="T1049" s="37" t="e">
        <f t="shared" si="351"/>
        <v>#NUM!</v>
      </c>
      <c r="V1049" s="33">
        <v>426</v>
      </c>
      <c r="W1049" s="34">
        <v>58288</v>
      </c>
      <c r="X1049" s="35" t="e">
        <f t="shared" si="364"/>
        <v>#NUM!</v>
      </c>
      <c r="Y1049" s="36" t="e">
        <f t="shared" si="352"/>
        <v>#NUM!</v>
      </c>
      <c r="Z1049" s="39" t="e">
        <f t="shared" si="365"/>
        <v>#NUM!</v>
      </c>
      <c r="AA1049" s="37" t="e">
        <f t="shared" si="353"/>
        <v>#NUM!</v>
      </c>
    </row>
    <row r="1050" spans="1:27" x14ac:dyDescent="0.45">
      <c r="A1050" s="47">
        <v>427</v>
      </c>
      <c r="B1050" s="34">
        <v>58319</v>
      </c>
      <c r="C1050" s="49" t="e">
        <f t="shared" si="354"/>
        <v>#NUM!</v>
      </c>
      <c r="D1050" s="36" t="e">
        <f t="shared" si="355"/>
        <v>#NUM!</v>
      </c>
      <c r="E1050" s="36" t="e">
        <f t="shared" si="356"/>
        <v>#NUM!</v>
      </c>
      <c r="F1050" s="37" t="e">
        <f t="shared" si="357"/>
        <v>#NUM!</v>
      </c>
      <c r="H1050" s="33">
        <v>427</v>
      </c>
      <c r="I1050" s="34">
        <v>58319</v>
      </c>
      <c r="J1050" s="35" t="e">
        <f t="shared" si="358"/>
        <v>#NUM!</v>
      </c>
      <c r="K1050" s="36" t="e">
        <f t="shared" si="359"/>
        <v>#NUM!</v>
      </c>
      <c r="L1050" s="38" t="e">
        <f t="shared" si="360"/>
        <v>#NUM!</v>
      </c>
      <c r="M1050" s="37" t="e">
        <f t="shared" si="361"/>
        <v>#NUM!</v>
      </c>
      <c r="O1050" s="33">
        <v>427</v>
      </c>
      <c r="P1050" s="34">
        <v>58319</v>
      </c>
      <c r="Q1050" s="35" t="e">
        <f t="shared" si="362"/>
        <v>#NUM!</v>
      </c>
      <c r="R1050" s="36" t="e">
        <f t="shared" si="350"/>
        <v>#NUM!</v>
      </c>
      <c r="S1050" s="38" t="e">
        <f t="shared" si="363"/>
        <v>#NUM!</v>
      </c>
      <c r="T1050" s="37" t="e">
        <f t="shared" si="351"/>
        <v>#NUM!</v>
      </c>
      <c r="V1050" s="33">
        <v>427</v>
      </c>
      <c r="W1050" s="34">
        <v>58319</v>
      </c>
      <c r="X1050" s="35" t="e">
        <f t="shared" si="364"/>
        <v>#NUM!</v>
      </c>
      <c r="Y1050" s="36" t="e">
        <f t="shared" si="352"/>
        <v>#NUM!</v>
      </c>
      <c r="Z1050" s="39" t="e">
        <f t="shared" si="365"/>
        <v>#NUM!</v>
      </c>
      <c r="AA1050" s="37" t="e">
        <f t="shared" si="353"/>
        <v>#NUM!</v>
      </c>
    </row>
    <row r="1051" spans="1:27" x14ac:dyDescent="0.45">
      <c r="A1051" s="47">
        <v>428</v>
      </c>
      <c r="B1051" s="34">
        <v>58349</v>
      </c>
      <c r="C1051" s="49" t="e">
        <f t="shared" si="354"/>
        <v>#NUM!</v>
      </c>
      <c r="D1051" s="36" t="e">
        <f t="shared" si="355"/>
        <v>#NUM!</v>
      </c>
      <c r="E1051" s="36" t="e">
        <f t="shared" si="356"/>
        <v>#NUM!</v>
      </c>
      <c r="F1051" s="37" t="e">
        <f t="shared" si="357"/>
        <v>#NUM!</v>
      </c>
      <c r="H1051" s="33">
        <v>428</v>
      </c>
      <c r="I1051" s="34">
        <v>58349</v>
      </c>
      <c r="J1051" s="35" t="e">
        <f t="shared" si="358"/>
        <v>#NUM!</v>
      </c>
      <c r="K1051" s="36" t="e">
        <f t="shared" si="359"/>
        <v>#NUM!</v>
      </c>
      <c r="L1051" s="38" t="e">
        <f t="shared" si="360"/>
        <v>#NUM!</v>
      </c>
      <c r="M1051" s="37" t="e">
        <f t="shared" si="361"/>
        <v>#NUM!</v>
      </c>
      <c r="O1051" s="33">
        <v>428</v>
      </c>
      <c r="P1051" s="34">
        <v>58349</v>
      </c>
      <c r="Q1051" s="35" t="e">
        <f t="shared" si="362"/>
        <v>#NUM!</v>
      </c>
      <c r="R1051" s="36" t="e">
        <f t="shared" si="350"/>
        <v>#NUM!</v>
      </c>
      <c r="S1051" s="38" t="e">
        <f t="shared" si="363"/>
        <v>#NUM!</v>
      </c>
      <c r="T1051" s="37" t="e">
        <f t="shared" si="351"/>
        <v>#NUM!</v>
      </c>
      <c r="V1051" s="33">
        <v>428</v>
      </c>
      <c r="W1051" s="34">
        <v>58349</v>
      </c>
      <c r="X1051" s="35" t="e">
        <f t="shared" si="364"/>
        <v>#NUM!</v>
      </c>
      <c r="Y1051" s="36" t="e">
        <f t="shared" si="352"/>
        <v>#NUM!</v>
      </c>
      <c r="Z1051" s="39" t="e">
        <f t="shared" si="365"/>
        <v>#NUM!</v>
      </c>
      <c r="AA1051" s="37" t="e">
        <f t="shared" si="353"/>
        <v>#NUM!</v>
      </c>
    </row>
    <row r="1052" spans="1:27" x14ac:dyDescent="0.45">
      <c r="A1052" s="47">
        <v>429</v>
      </c>
      <c r="B1052" s="34">
        <v>58380</v>
      </c>
      <c r="C1052" s="49" t="e">
        <f t="shared" si="354"/>
        <v>#NUM!</v>
      </c>
      <c r="D1052" s="36" t="e">
        <f t="shared" si="355"/>
        <v>#NUM!</v>
      </c>
      <c r="E1052" s="36" t="e">
        <f t="shared" si="356"/>
        <v>#NUM!</v>
      </c>
      <c r="F1052" s="37" t="e">
        <f t="shared" si="357"/>
        <v>#NUM!</v>
      </c>
      <c r="H1052" s="33">
        <v>429</v>
      </c>
      <c r="I1052" s="34">
        <v>58380</v>
      </c>
      <c r="J1052" s="35" t="e">
        <f t="shared" si="358"/>
        <v>#NUM!</v>
      </c>
      <c r="K1052" s="36" t="e">
        <f t="shared" si="359"/>
        <v>#NUM!</v>
      </c>
      <c r="L1052" s="38" t="e">
        <f t="shared" si="360"/>
        <v>#NUM!</v>
      </c>
      <c r="M1052" s="37" t="e">
        <f t="shared" si="361"/>
        <v>#NUM!</v>
      </c>
      <c r="O1052" s="33">
        <v>429</v>
      </c>
      <c r="P1052" s="34">
        <v>58380</v>
      </c>
      <c r="Q1052" s="35" t="e">
        <f t="shared" si="362"/>
        <v>#NUM!</v>
      </c>
      <c r="R1052" s="36" t="e">
        <f t="shared" si="350"/>
        <v>#NUM!</v>
      </c>
      <c r="S1052" s="38" t="e">
        <f t="shared" si="363"/>
        <v>#NUM!</v>
      </c>
      <c r="T1052" s="37" t="e">
        <f t="shared" si="351"/>
        <v>#NUM!</v>
      </c>
      <c r="V1052" s="33">
        <v>429</v>
      </c>
      <c r="W1052" s="34">
        <v>58380</v>
      </c>
      <c r="X1052" s="35" t="e">
        <f t="shared" si="364"/>
        <v>#NUM!</v>
      </c>
      <c r="Y1052" s="36" t="e">
        <f t="shared" si="352"/>
        <v>#NUM!</v>
      </c>
      <c r="Z1052" s="39" t="e">
        <f t="shared" si="365"/>
        <v>#NUM!</v>
      </c>
      <c r="AA1052" s="37" t="e">
        <f t="shared" si="353"/>
        <v>#NUM!</v>
      </c>
    </row>
    <row r="1053" spans="1:27" x14ac:dyDescent="0.45">
      <c r="A1053" s="47">
        <v>430</v>
      </c>
      <c r="B1053" s="34">
        <v>58410</v>
      </c>
      <c r="C1053" s="49" t="e">
        <f t="shared" si="354"/>
        <v>#NUM!</v>
      </c>
      <c r="D1053" s="36" t="e">
        <f t="shared" si="355"/>
        <v>#NUM!</v>
      </c>
      <c r="E1053" s="36" t="e">
        <f t="shared" si="356"/>
        <v>#NUM!</v>
      </c>
      <c r="F1053" s="37" t="e">
        <f t="shared" si="357"/>
        <v>#NUM!</v>
      </c>
      <c r="H1053" s="33">
        <v>430</v>
      </c>
      <c r="I1053" s="34">
        <v>58410</v>
      </c>
      <c r="J1053" s="35" t="e">
        <f t="shared" si="358"/>
        <v>#NUM!</v>
      </c>
      <c r="K1053" s="36" t="e">
        <f t="shared" si="359"/>
        <v>#NUM!</v>
      </c>
      <c r="L1053" s="38" t="e">
        <f t="shared" si="360"/>
        <v>#NUM!</v>
      </c>
      <c r="M1053" s="37" t="e">
        <f t="shared" si="361"/>
        <v>#NUM!</v>
      </c>
      <c r="O1053" s="33">
        <v>430</v>
      </c>
      <c r="P1053" s="34">
        <v>58410</v>
      </c>
      <c r="Q1053" s="35" t="e">
        <f t="shared" si="362"/>
        <v>#NUM!</v>
      </c>
      <c r="R1053" s="36" t="e">
        <f t="shared" si="350"/>
        <v>#NUM!</v>
      </c>
      <c r="S1053" s="38" t="e">
        <f t="shared" si="363"/>
        <v>#NUM!</v>
      </c>
      <c r="T1053" s="37" t="e">
        <f t="shared" si="351"/>
        <v>#NUM!</v>
      </c>
      <c r="V1053" s="33">
        <v>430</v>
      </c>
      <c r="W1053" s="34">
        <v>58410</v>
      </c>
      <c r="X1053" s="35" t="e">
        <f t="shared" si="364"/>
        <v>#NUM!</v>
      </c>
      <c r="Y1053" s="36" t="e">
        <f t="shared" si="352"/>
        <v>#NUM!</v>
      </c>
      <c r="Z1053" s="39" t="e">
        <f t="shared" si="365"/>
        <v>#NUM!</v>
      </c>
      <c r="AA1053" s="37" t="e">
        <f t="shared" si="353"/>
        <v>#NUM!</v>
      </c>
    </row>
    <row r="1054" spans="1:27" x14ac:dyDescent="0.45">
      <c r="A1054" s="47">
        <v>431</v>
      </c>
      <c r="B1054" s="34">
        <v>58441</v>
      </c>
      <c r="C1054" s="49" t="e">
        <f t="shared" si="354"/>
        <v>#NUM!</v>
      </c>
      <c r="D1054" s="36" t="e">
        <f t="shared" si="355"/>
        <v>#NUM!</v>
      </c>
      <c r="E1054" s="36" t="e">
        <f t="shared" si="356"/>
        <v>#NUM!</v>
      </c>
      <c r="F1054" s="37" t="e">
        <f t="shared" si="357"/>
        <v>#NUM!</v>
      </c>
      <c r="H1054" s="33">
        <v>431</v>
      </c>
      <c r="I1054" s="34">
        <v>58441</v>
      </c>
      <c r="J1054" s="35" t="e">
        <f t="shared" si="358"/>
        <v>#NUM!</v>
      </c>
      <c r="K1054" s="36" t="e">
        <f t="shared" si="359"/>
        <v>#NUM!</v>
      </c>
      <c r="L1054" s="38" t="e">
        <f t="shared" si="360"/>
        <v>#NUM!</v>
      </c>
      <c r="M1054" s="37" t="e">
        <f t="shared" si="361"/>
        <v>#NUM!</v>
      </c>
      <c r="O1054" s="33">
        <v>431</v>
      </c>
      <c r="P1054" s="34">
        <v>58441</v>
      </c>
      <c r="Q1054" s="35" t="e">
        <f t="shared" si="362"/>
        <v>#NUM!</v>
      </c>
      <c r="R1054" s="36" t="e">
        <f t="shared" si="350"/>
        <v>#NUM!</v>
      </c>
      <c r="S1054" s="38" t="e">
        <f t="shared" si="363"/>
        <v>#NUM!</v>
      </c>
      <c r="T1054" s="37" t="e">
        <f t="shared" si="351"/>
        <v>#NUM!</v>
      </c>
      <c r="V1054" s="33">
        <v>431</v>
      </c>
      <c r="W1054" s="34">
        <v>58441</v>
      </c>
      <c r="X1054" s="35" t="e">
        <f t="shared" si="364"/>
        <v>#NUM!</v>
      </c>
      <c r="Y1054" s="36" t="e">
        <f t="shared" si="352"/>
        <v>#NUM!</v>
      </c>
      <c r="Z1054" s="39" t="e">
        <f t="shared" si="365"/>
        <v>#NUM!</v>
      </c>
      <c r="AA1054" s="37" t="e">
        <f t="shared" si="353"/>
        <v>#NUM!</v>
      </c>
    </row>
    <row r="1055" spans="1:27" ht="14.65" thickBot="1" x14ac:dyDescent="0.5">
      <c r="A1055" s="750">
        <v>432</v>
      </c>
      <c r="B1055" s="267">
        <v>58472</v>
      </c>
      <c r="C1055" s="50" t="e">
        <f t="shared" si="354"/>
        <v>#NUM!</v>
      </c>
      <c r="D1055" s="43" t="e">
        <f t="shared" si="355"/>
        <v>#NUM!</v>
      </c>
      <c r="E1055" s="43" t="e">
        <f t="shared" si="356"/>
        <v>#NUM!</v>
      </c>
      <c r="F1055" s="44" t="e">
        <f t="shared" si="357"/>
        <v>#NUM!</v>
      </c>
      <c r="H1055" s="40">
        <v>432</v>
      </c>
      <c r="I1055" s="41">
        <v>58472</v>
      </c>
      <c r="J1055" s="42" t="e">
        <f t="shared" si="358"/>
        <v>#NUM!</v>
      </c>
      <c r="K1055" s="43" t="e">
        <f t="shared" si="359"/>
        <v>#NUM!</v>
      </c>
      <c r="L1055" s="45" t="e">
        <f t="shared" si="360"/>
        <v>#NUM!</v>
      </c>
      <c r="M1055" s="44" t="e">
        <f t="shared" si="361"/>
        <v>#NUM!</v>
      </c>
      <c r="O1055" s="40">
        <v>432</v>
      </c>
      <c r="P1055" s="41">
        <v>58472</v>
      </c>
      <c r="Q1055" s="42" t="e">
        <f t="shared" si="362"/>
        <v>#NUM!</v>
      </c>
      <c r="R1055" s="43" t="e">
        <f t="shared" si="350"/>
        <v>#NUM!</v>
      </c>
      <c r="S1055" s="45" t="e">
        <f t="shared" si="363"/>
        <v>#NUM!</v>
      </c>
      <c r="T1055" s="44" t="e">
        <f t="shared" si="351"/>
        <v>#NUM!</v>
      </c>
      <c r="V1055" s="40">
        <v>432</v>
      </c>
      <c r="W1055" s="41">
        <v>58472</v>
      </c>
      <c r="X1055" s="42" t="e">
        <f t="shared" si="364"/>
        <v>#NUM!</v>
      </c>
      <c r="Y1055" s="43" t="e">
        <f t="shared" si="352"/>
        <v>#NUM!</v>
      </c>
      <c r="Z1055" s="46" t="e">
        <f t="shared" si="365"/>
        <v>#NUM!</v>
      </c>
      <c r="AA1055" s="44" t="e">
        <f t="shared" si="353"/>
        <v>#NUM!</v>
      </c>
    </row>
    <row r="1056" spans="1:27" x14ac:dyDescent="0.45">
      <c r="A1056" s="47">
        <v>433</v>
      </c>
      <c r="B1056" s="34">
        <v>58501</v>
      </c>
      <c r="C1056" s="53" t="e">
        <f t="shared" si="354"/>
        <v>#NUM!</v>
      </c>
      <c r="D1056" s="29" t="e">
        <f t="shared" si="355"/>
        <v>#NUM!</v>
      </c>
      <c r="E1056" s="29" t="e">
        <f t="shared" si="356"/>
        <v>#NUM!</v>
      </c>
      <c r="F1056" s="30" t="e">
        <f t="shared" si="357"/>
        <v>#NUM!</v>
      </c>
      <c r="H1056" s="26">
        <v>433</v>
      </c>
      <c r="I1056" s="27">
        <v>58501</v>
      </c>
      <c r="J1056" s="28" t="e">
        <f t="shared" si="358"/>
        <v>#NUM!</v>
      </c>
      <c r="K1056" s="29" t="e">
        <f t="shared" si="359"/>
        <v>#NUM!</v>
      </c>
      <c r="L1056" s="31" t="e">
        <f t="shared" si="360"/>
        <v>#NUM!</v>
      </c>
      <c r="M1056" s="30" t="e">
        <f t="shared" si="361"/>
        <v>#NUM!</v>
      </c>
      <c r="O1056" s="26">
        <v>433</v>
      </c>
      <c r="P1056" s="27">
        <v>58501</v>
      </c>
      <c r="Q1056" s="28" t="e">
        <f t="shared" si="362"/>
        <v>#NUM!</v>
      </c>
      <c r="R1056" s="29" t="e">
        <f t="shared" si="350"/>
        <v>#NUM!</v>
      </c>
      <c r="S1056" s="31" t="e">
        <f t="shared" si="363"/>
        <v>#NUM!</v>
      </c>
      <c r="T1056" s="30" t="e">
        <f t="shared" si="351"/>
        <v>#NUM!</v>
      </c>
      <c r="V1056" s="26">
        <v>433</v>
      </c>
      <c r="W1056" s="27">
        <v>58501</v>
      </c>
      <c r="X1056" s="28" t="e">
        <f t="shared" si="364"/>
        <v>#NUM!</v>
      </c>
      <c r="Y1056" s="29" t="e">
        <f t="shared" si="352"/>
        <v>#NUM!</v>
      </c>
      <c r="Z1056" s="32" t="e">
        <f t="shared" si="365"/>
        <v>#NUM!</v>
      </c>
      <c r="AA1056" s="30" t="e">
        <f t="shared" si="353"/>
        <v>#NUM!</v>
      </c>
    </row>
    <row r="1057" spans="1:27" x14ac:dyDescent="0.45">
      <c r="A1057" s="47">
        <v>434</v>
      </c>
      <c r="B1057" s="34">
        <v>58532</v>
      </c>
      <c r="C1057" s="49" t="e">
        <f t="shared" si="354"/>
        <v>#NUM!</v>
      </c>
      <c r="D1057" s="36" t="e">
        <f t="shared" si="355"/>
        <v>#NUM!</v>
      </c>
      <c r="E1057" s="36" t="e">
        <f t="shared" si="356"/>
        <v>#NUM!</v>
      </c>
      <c r="F1057" s="37" t="e">
        <f t="shared" si="357"/>
        <v>#NUM!</v>
      </c>
      <c r="H1057" s="33">
        <v>434</v>
      </c>
      <c r="I1057" s="34">
        <v>58532</v>
      </c>
      <c r="J1057" s="35" t="e">
        <f t="shared" si="358"/>
        <v>#NUM!</v>
      </c>
      <c r="K1057" s="36" t="e">
        <f t="shared" si="359"/>
        <v>#NUM!</v>
      </c>
      <c r="L1057" s="38" t="e">
        <f t="shared" si="360"/>
        <v>#NUM!</v>
      </c>
      <c r="M1057" s="37" t="e">
        <f t="shared" si="361"/>
        <v>#NUM!</v>
      </c>
      <c r="O1057" s="33">
        <v>434</v>
      </c>
      <c r="P1057" s="34">
        <v>58532</v>
      </c>
      <c r="Q1057" s="35" t="e">
        <f t="shared" si="362"/>
        <v>#NUM!</v>
      </c>
      <c r="R1057" s="36" t="e">
        <f t="shared" si="350"/>
        <v>#NUM!</v>
      </c>
      <c r="S1057" s="38" t="e">
        <f t="shared" si="363"/>
        <v>#NUM!</v>
      </c>
      <c r="T1057" s="37" t="e">
        <f t="shared" si="351"/>
        <v>#NUM!</v>
      </c>
      <c r="V1057" s="33">
        <v>434</v>
      </c>
      <c r="W1057" s="34">
        <v>58532</v>
      </c>
      <c r="X1057" s="35" t="e">
        <f t="shared" si="364"/>
        <v>#NUM!</v>
      </c>
      <c r="Y1057" s="36" t="e">
        <f t="shared" si="352"/>
        <v>#NUM!</v>
      </c>
      <c r="Z1057" s="39" t="e">
        <f t="shared" si="365"/>
        <v>#NUM!</v>
      </c>
      <c r="AA1057" s="37" t="e">
        <f t="shared" si="353"/>
        <v>#NUM!</v>
      </c>
    </row>
    <row r="1058" spans="1:27" x14ac:dyDescent="0.45">
      <c r="A1058" s="47">
        <v>435</v>
      </c>
      <c r="B1058" s="34">
        <v>58562</v>
      </c>
      <c r="C1058" s="49" t="e">
        <f t="shared" si="354"/>
        <v>#NUM!</v>
      </c>
      <c r="D1058" s="36" t="e">
        <f t="shared" si="355"/>
        <v>#NUM!</v>
      </c>
      <c r="E1058" s="36" t="e">
        <f t="shared" si="356"/>
        <v>#NUM!</v>
      </c>
      <c r="F1058" s="37" t="e">
        <f t="shared" si="357"/>
        <v>#NUM!</v>
      </c>
      <c r="H1058" s="33">
        <v>435</v>
      </c>
      <c r="I1058" s="34">
        <v>58562</v>
      </c>
      <c r="J1058" s="35" t="e">
        <f t="shared" si="358"/>
        <v>#NUM!</v>
      </c>
      <c r="K1058" s="36" t="e">
        <f t="shared" si="359"/>
        <v>#NUM!</v>
      </c>
      <c r="L1058" s="38" t="e">
        <f t="shared" si="360"/>
        <v>#NUM!</v>
      </c>
      <c r="M1058" s="37" t="e">
        <f t="shared" si="361"/>
        <v>#NUM!</v>
      </c>
      <c r="O1058" s="33">
        <v>435</v>
      </c>
      <c r="P1058" s="34">
        <v>58562</v>
      </c>
      <c r="Q1058" s="35" t="e">
        <f t="shared" si="362"/>
        <v>#NUM!</v>
      </c>
      <c r="R1058" s="36" t="e">
        <f t="shared" si="350"/>
        <v>#NUM!</v>
      </c>
      <c r="S1058" s="38" t="e">
        <f t="shared" si="363"/>
        <v>#NUM!</v>
      </c>
      <c r="T1058" s="37" t="e">
        <f t="shared" si="351"/>
        <v>#NUM!</v>
      </c>
      <c r="V1058" s="33">
        <v>435</v>
      </c>
      <c r="W1058" s="34">
        <v>58562</v>
      </c>
      <c r="X1058" s="35" t="e">
        <f t="shared" si="364"/>
        <v>#NUM!</v>
      </c>
      <c r="Y1058" s="36" t="e">
        <f t="shared" si="352"/>
        <v>#NUM!</v>
      </c>
      <c r="Z1058" s="39" t="e">
        <f t="shared" si="365"/>
        <v>#NUM!</v>
      </c>
      <c r="AA1058" s="37" t="e">
        <f t="shared" si="353"/>
        <v>#NUM!</v>
      </c>
    </row>
    <row r="1059" spans="1:27" x14ac:dyDescent="0.45">
      <c r="A1059" s="47">
        <v>436</v>
      </c>
      <c r="B1059" s="34">
        <v>58593</v>
      </c>
      <c r="C1059" s="49" t="e">
        <f t="shared" si="354"/>
        <v>#NUM!</v>
      </c>
      <c r="D1059" s="36" t="e">
        <f t="shared" si="355"/>
        <v>#NUM!</v>
      </c>
      <c r="E1059" s="36" t="e">
        <f t="shared" si="356"/>
        <v>#NUM!</v>
      </c>
      <c r="F1059" s="37" t="e">
        <f t="shared" si="357"/>
        <v>#NUM!</v>
      </c>
      <c r="H1059" s="33">
        <v>436</v>
      </c>
      <c r="I1059" s="34">
        <v>58593</v>
      </c>
      <c r="J1059" s="35" t="e">
        <f t="shared" si="358"/>
        <v>#NUM!</v>
      </c>
      <c r="K1059" s="36" t="e">
        <f t="shared" si="359"/>
        <v>#NUM!</v>
      </c>
      <c r="L1059" s="38" t="e">
        <f t="shared" si="360"/>
        <v>#NUM!</v>
      </c>
      <c r="M1059" s="37" t="e">
        <f t="shared" si="361"/>
        <v>#NUM!</v>
      </c>
      <c r="O1059" s="33">
        <v>436</v>
      </c>
      <c r="P1059" s="34">
        <v>58593</v>
      </c>
      <c r="Q1059" s="35" t="e">
        <f t="shared" si="362"/>
        <v>#NUM!</v>
      </c>
      <c r="R1059" s="36" t="e">
        <f t="shared" si="350"/>
        <v>#NUM!</v>
      </c>
      <c r="S1059" s="38" t="e">
        <f t="shared" si="363"/>
        <v>#NUM!</v>
      </c>
      <c r="T1059" s="37" t="e">
        <f t="shared" si="351"/>
        <v>#NUM!</v>
      </c>
      <c r="V1059" s="33">
        <v>436</v>
      </c>
      <c r="W1059" s="34">
        <v>58593</v>
      </c>
      <c r="X1059" s="35" t="e">
        <f t="shared" si="364"/>
        <v>#NUM!</v>
      </c>
      <c r="Y1059" s="36" t="e">
        <f t="shared" si="352"/>
        <v>#NUM!</v>
      </c>
      <c r="Z1059" s="39" t="e">
        <f t="shared" si="365"/>
        <v>#NUM!</v>
      </c>
      <c r="AA1059" s="37" t="e">
        <f t="shared" si="353"/>
        <v>#NUM!</v>
      </c>
    </row>
    <row r="1060" spans="1:27" x14ac:dyDescent="0.45">
      <c r="A1060" s="47">
        <v>437</v>
      </c>
      <c r="B1060" s="34">
        <v>58623</v>
      </c>
      <c r="C1060" s="49" t="e">
        <f t="shared" si="354"/>
        <v>#NUM!</v>
      </c>
      <c r="D1060" s="36" t="e">
        <f t="shared" si="355"/>
        <v>#NUM!</v>
      </c>
      <c r="E1060" s="36" t="e">
        <f t="shared" si="356"/>
        <v>#NUM!</v>
      </c>
      <c r="F1060" s="37" t="e">
        <f t="shared" si="357"/>
        <v>#NUM!</v>
      </c>
      <c r="H1060" s="33">
        <v>437</v>
      </c>
      <c r="I1060" s="34">
        <v>58623</v>
      </c>
      <c r="J1060" s="35" t="e">
        <f t="shared" si="358"/>
        <v>#NUM!</v>
      </c>
      <c r="K1060" s="36" t="e">
        <f t="shared" si="359"/>
        <v>#NUM!</v>
      </c>
      <c r="L1060" s="38" t="e">
        <f t="shared" si="360"/>
        <v>#NUM!</v>
      </c>
      <c r="M1060" s="37" t="e">
        <f t="shared" si="361"/>
        <v>#NUM!</v>
      </c>
      <c r="O1060" s="33">
        <v>437</v>
      </c>
      <c r="P1060" s="34">
        <v>58623</v>
      </c>
      <c r="Q1060" s="35" t="e">
        <f t="shared" si="362"/>
        <v>#NUM!</v>
      </c>
      <c r="R1060" s="36" t="e">
        <f t="shared" si="350"/>
        <v>#NUM!</v>
      </c>
      <c r="S1060" s="38" t="e">
        <f t="shared" si="363"/>
        <v>#NUM!</v>
      </c>
      <c r="T1060" s="37" t="e">
        <f t="shared" si="351"/>
        <v>#NUM!</v>
      </c>
      <c r="V1060" s="33">
        <v>437</v>
      </c>
      <c r="W1060" s="34">
        <v>58623</v>
      </c>
      <c r="X1060" s="35" t="e">
        <f t="shared" si="364"/>
        <v>#NUM!</v>
      </c>
      <c r="Y1060" s="36" t="e">
        <f t="shared" si="352"/>
        <v>#NUM!</v>
      </c>
      <c r="Z1060" s="39" t="e">
        <f t="shared" si="365"/>
        <v>#NUM!</v>
      </c>
      <c r="AA1060" s="37" t="e">
        <f t="shared" si="353"/>
        <v>#NUM!</v>
      </c>
    </row>
    <row r="1061" spans="1:27" x14ac:dyDescent="0.45">
      <c r="A1061" s="47">
        <v>438</v>
      </c>
      <c r="B1061" s="34">
        <v>58654</v>
      </c>
      <c r="C1061" s="49" t="e">
        <f t="shared" si="354"/>
        <v>#NUM!</v>
      </c>
      <c r="D1061" s="36" t="e">
        <f t="shared" si="355"/>
        <v>#NUM!</v>
      </c>
      <c r="E1061" s="36" t="e">
        <f t="shared" si="356"/>
        <v>#NUM!</v>
      </c>
      <c r="F1061" s="37" t="e">
        <f t="shared" si="357"/>
        <v>#NUM!</v>
      </c>
      <c r="H1061" s="33">
        <v>438</v>
      </c>
      <c r="I1061" s="34">
        <v>58654</v>
      </c>
      <c r="J1061" s="35" t="e">
        <f t="shared" si="358"/>
        <v>#NUM!</v>
      </c>
      <c r="K1061" s="36" t="e">
        <f t="shared" si="359"/>
        <v>#NUM!</v>
      </c>
      <c r="L1061" s="38" t="e">
        <f t="shared" si="360"/>
        <v>#NUM!</v>
      </c>
      <c r="M1061" s="37" t="e">
        <f t="shared" si="361"/>
        <v>#NUM!</v>
      </c>
      <c r="O1061" s="33">
        <v>438</v>
      </c>
      <c r="P1061" s="34">
        <v>58654</v>
      </c>
      <c r="Q1061" s="35" t="e">
        <f t="shared" si="362"/>
        <v>#NUM!</v>
      </c>
      <c r="R1061" s="36" t="e">
        <f t="shared" si="350"/>
        <v>#NUM!</v>
      </c>
      <c r="S1061" s="38" t="e">
        <f t="shared" si="363"/>
        <v>#NUM!</v>
      </c>
      <c r="T1061" s="37" t="e">
        <f t="shared" si="351"/>
        <v>#NUM!</v>
      </c>
      <c r="V1061" s="33">
        <v>438</v>
      </c>
      <c r="W1061" s="34">
        <v>58654</v>
      </c>
      <c r="X1061" s="35" t="e">
        <f t="shared" si="364"/>
        <v>#NUM!</v>
      </c>
      <c r="Y1061" s="36" t="e">
        <f t="shared" si="352"/>
        <v>#NUM!</v>
      </c>
      <c r="Z1061" s="39" t="e">
        <f t="shared" si="365"/>
        <v>#NUM!</v>
      </c>
      <c r="AA1061" s="37" t="e">
        <f t="shared" si="353"/>
        <v>#NUM!</v>
      </c>
    </row>
    <row r="1062" spans="1:27" x14ac:dyDescent="0.45">
      <c r="A1062" s="47">
        <v>439</v>
      </c>
      <c r="B1062" s="34">
        <v>58685</v>
      </c>
      <c r="C1062" s="49" t="e">
        <f t="shared" si="354"/>
        <v>#NUM!</v>
      </c>
      <c r="D1062" s="36" t="e">
        <f t="shared" si="355"/>
        <v>#NUM!</v>
      </c>
      <c r="E1062" s="36" t="e">
        <f t="shared" si="356"/>
        <v>#NUM!</v>
      </c>
      <c r="F1062" s="37" t="e">
        <f t="shared" si="357"/>
        <v>#NUM!</v>
      </c>
      <c r="H1062" s="33">
        <v>439</v>
      </c>
      <c r="I1062" s="34">
        <v>58685</v>
      </c>
      <c r="J1062" s="35" t="e">
        <f t="shared" si="358"/>
        <v>#NUM!</v>
      </c>
      <c r="K1062" s="36" t="e">
        <f t="shared" si="359"/>
        <v>#NUM!</v>
      </c>
      <c r="L1062" s="38" t="e">
        <f t="shared" si="360"/>
        <v>#NUM!</v>
      </c>
      <c r="M1062" s="37" t="e">
        <f t="shared" si="361"/>
        <v>#NUM!</v>
      </c>
      <c r="O1062" s="33">
        <v>439</v>
      </c>
      <c r="P1062" s="34">
        <v>58685</v>
      </c>
      <c r="Q1062" s="35" t="e">
        <f t="shared" si="362"/>
        <v>#NUM!</v>
      </c>
      <c r="R1062" s="36" t="e">
        <f t="shared" si="350"/>
        <v>#NUM!</v>
      </c>
      <c r="S1062" s="38" t="e">
        <f t="shared" si="363"/>
        <v>#NUM!</v>
      </c>
      <c r="T1062" s="37" t="e">
        <f t="shared" si="351"/>
        <v>#NUM!</v>
      </c>
      <c r="V1062" s="33">
        <v>439</v>
      </c>
      <c r="W1062" s="34">
        <v>58685</v>
      </c>
      <c r="X1062" s="35" t="e">
        <f t="shared" si="364"/>
        <v>#NUM!</v>
      </c>
      <c r="Y1062" s="36" t="e">
        <f t="shared" si="352"/>
        <v>#NUM!</v>
      </c>
      <c r="Z1062" s="39" t="e">
        <f t="shared" si="365"/>
        <v>#NUM!</v>
      </c>
      <c r="AA1062" s="37" t="e">
        <f t="shared" si="353"/>
        <v>#NUM!</v>
      </c>
    </row>
    <row r="1063" spans="1:27" x14ac:dyDescent="0.45">
      <c r="A1063" s="47">
        <v>440</v>
      </c>
      <c r="B1063" s="34">
        <v>58715</v>
      </c>
      <c r="C1063" s="49" t="e">
        <f t="shared" si="354"/>
        <v>#NUM!</v>
      </c>
      <c r="D1063" s="36" t="e">
        <f t="shared" si="355"/>
        <v>#NUM!</v>
      </c>
      <c r="E1063" s="36" t="e">
        <f t="shared" si="356"/>
        <v>#NUM!</v>
      </c>
      <c r="F1063" s="37" t="e">
        <f t="shared" si="357"/>
        <v>#NUM!</v>
      </c>
      <c r="H1063" s="33">
        <v>440</v>
      </c>
      <c r="I1063" s="34">
        <v>58715</v>
      </c>
      <c r="J1063" s="35" t="e">
        <f t="shared" si="358"/>
        <v>#NUM!</v>
      </c>
      <c r="K1063" s="36" t="e">
        <f t="shared" si="359"/>
        <v>#NUM!</v>
      </c>
      <c r="L1063" s="38" t="e">
        <f t="shared" si="360"/>
        <v>#NUM!</v>
      </c>
      <c r="M1063" s="37" t="e">
        <f t="shared" si="361"/>
        <v>#NUM!</v>
      </c>
      <c r="O1063" s="33">
        <v>440</v>
      </c>
      <c r="P1063" s="34">
        <v>58715</v>
      </c>
      <c r="Q1063" s="35" t="e">
        <f t="shared" si="362"/>
        <v>#NUM!</v>
      </c>
      <c r="R1063" s="36" t="e">
        <f t="shared" si="350"/>
        <v>#NUM!</v>
      </c>
      <c r="S1063" s="38" t="e">
        <f t="shared" si="363"/>
        <v>#NUM!</v>
      </c>
      <c r="T1063" s="37" t="e">
        <f t="shared" si="351"/>
        <v>#NUM!</v>
      </c>
      <c r="V1063" s="33">
        <v>440</v>
      </c>
      <c r="W1063" s="34">
        <v>58715</v>
      </c>
      <c r="X1063" s="35" t="e">
        <f t="shared" si="364"/>
        <v>#NUM!</v>
      </c>
      <c r="Y1063" s="36" t="e">
        <f t="shared" si="352"/>
        <v>#NUM!</v>
      </c>
      <c r="Z1063" s="39" t="e">
        <f t="shared" si="365"/>
        <v>#NUM!</v>
      </c>
      <c r="AA1063" s="37" t="e">
        <f t="shared" si="353"/>
        <v>#NUM!</v>
      </c>
    </row>
    <row r="1064" spans="1:27" x14ac:dyDescent="0.45">
      <c r="A1064" s="47">
        <v>441</v>
      </c>
      <c r="B1064" s="34">
        <v>58746</v>
      </c>
      <c r="C1064" s="49" t="e">
        <f t="shared" si="354"/>
        <v>#NUM!</v>
      </c>
      <c r="D1064" s="36" t="e">
        <f t="shared" si="355"/>
        <v>#NUM!</v>
      </c>
      <c r="E1064" s="36" t="e">
        <f t="shared" si="356"/>
        <v>#NUM!</v>
      </c>
      <c r="F1064" s="37" t="e">
        <f t="shared" si="357"/>
        <v>#NUM!</v>
      </c>
      <c r="H1064" s="33">
        <v>441</v>
      </c>
      <c r="I1064" s="34">
        <v>58746</v>
      </c>
      <c r="J1064" s="35" t="e">
        <f t="shared" si="358"/>
        <v>#NUM!</v>
      </c>
      <c r="K1064" s="36" t="e">
        <f t="shared" si="359"/>
        <v>#NUM!</v>
      </c>
      <c r="L1064" s="38" t="e">
        <f t="shared" si="360"/>
        <v>#NUM!</v>
      </c>
      <c r="M1064" s="37" t="e">
        <f t="shared" si="361"/>
        <v>#NUM!</v>
      </c>
      <c r="O1064" s="33">
        <v>441</v>
      </c>
      <c r="P1064" s="34">
        <v>58746</v>
      </c>
      <c r="Q1064" s="35" t="e">
        <f t="shared" si="362"/>
        <v>#NUM!</v>
      </c>
      <c r="R1064" s="36" t="e">
        <f t="shared" si="350"/>
        <v>#NUM!</v>
      </c>
      <c r="S1064" s="38" t="e">
        <f t="shared" si="363"/>
        <v>#NUM!</v>
      </c>
      <c r="T1064" s="37" t="e">
        <f t="shared" si="351"/>
        <v>#NUM!</v>
      </c>
      <c r="V1064" s="33">
        <v>441</v>
      </c>
      <c r="W1064" s="34">
        <v>58746</v>
      </c>
      <c r="X1064" s="35" t="e">
        <f t="shared" si="364"/>
        <v>#NUM!</v>
      </c>
      <c r="Y1064" s="36" t="e">
        <f t="shared" si="352"/>
        <v>#NUM!</v>
      </c>
      <c r="Z1064" s="39" t="e">
        <f t="shared" si="365"/>
        <v>#NUM!</v>
      </c>
      <c r="AA1064" s="37" t="e">
        <f t="shared" si="353"/>
        <v>#NUM!</v>
      </c>
    </row>
    <row r="1065" spans="1:27" x14ac:dyDescent="0.45">
      <c r="A1065" s="47">
        <v>442</v>
      </c>
      <c r="B1065" s="34">
        <v>58776</v>
      </c>
      <c r="C1065" s="49" t="e">
        <f t="shared" si="354"/>
        <v>#NUM!</v>
      </c>
      <c r="D1065" s="36" t="e">
        <f t="shared" si="355"/>
        <v>#NUM!</v>
      </c>
      <c r="E1065" s="36" t="e">
        <f t="shared" si="356"/>
        <v>#NUM!</v>
      </c>
      <c r="F1065" s="37" t="e">
        <f t="shared" si="357"/>
        <v>#NUM!</v>
      </c>
      <c r="H1065" s="33">
        <v>442</v>
      </c>
      <c r="I1065" s="34">
        <v>58776</v>
      </c>
      <c r="J1065" s="35" t="e">
        <f t="shared" si="358"/>
        <v>#NUM!</v>
      </c>
      <c r="K1065" s="36" t="e">
        <f t="shared" si="359"/>
        <v>#NUM!</v>
      </c>
      <c r="L1065" s="38" t="e">
        <f t="shared" si="360"/>
        <v>#NUM!</v>
      </c>
      <c r="M1065" s="37" t="e">
        <f t="shared" si="361"/>
        <v>#NUM!</v>
      </c>
      <c r="O1065" s="33">
        <v>442</v>
      </c>
      <c r="P1065" s="34">
        <v>58776</v>
      </c>
      <c r="Q1065" s="35" t="e">
        <f t="shared" si="362"/>
        <v>#NUM!</v>
      </c>
      <c r="R1065" s="36" t="e">
        <f t="shared" si="350"/>
        <v>#NUM!</v>
      </c>
      <c r="S1065" s="38" t="e">
        <f t="shared" si="363"/>
        <v>#NUM!</v>
      </c>
      <c r="T1065" s="37" t="e">
        <f t="shared" si="351"/>
        <v>#NUM!</v>
      </c>
      <c r="V1065" s="33">
        <v>442</v>
      </c>
      <c r="W1065" s="34">
        <v>58776</v>
      </c>
      <c r="X1065" s="35" t="e">
        <f t="shared" si="364"/>
        <v>#NUM!</v>
      </c>
      <c r="Y1065" s="36" t="e">
        <f t="shared" si="352"/>
        <v>#NUM!</v>
      </c>
      <c r="Z1065" s="39" t="e">
        <f t="shared" si="365"/>
        <v>#NUM!</v>
      </c>
      <c r="AA1065" s="37" t="e">
        <f t="shared" si="353"/>
        <v>#NUM!</v>
      </c>
    </row>
    <row r="1066" spans="1:27" x14ac:dyDescent="0.45">
      <c r="A1066" s="47">
        <v>443</v>
      </c>
      <c r="B1066" s="34">
        <v>58807</v>
      </c>
      <c r="C1066" s="49" t="e">
        <f t="shared" si="354"/>
        <v>#NUM!</v>
      </c>
      <c r="D1066" s="36" t="e">
        <f t="shared" si="355"/>
        <v>#NUM!</v>
      </c>
      <c r="E1066" s="36" t="e">
        <f t="shared" si="356"/>
        <v>#NUM!</v>
      </c>
      <c r="F1066" s="37" t="e">
        <f t="shared" si="357"/>
        <v>#NUM!</v>
      </c>
      <c r="H1066" s="33">
        <v>443</v>
      </c>
      <c r="I1066" s="34">
        <v>58807</v>
      </c>
      <c r="J1066" s="35" t="e">
        <f t="shared" si="358"/>
        <v>#NUM!</v>
      </c>
      <c r="K1066" s="36" t="e">
        <f t="shared" si="359"/>
        <v>#NUM!</v>
      </c>
      <c r="L1066" s="38" t="e">
        <f t="shared" si="360"/>
        <v>#NUM!</v>
      </c>
      <c r="M1066" s="37" t="e">
        <f t="shared" si="361"/>
        <v>#NUM!</v>
      </c>
      <c r="O1066" s="33">
        <v>443</v>
      </c>
      <c r="P1066" s="34">
        <v>58807</v>
      </c>
      <c r="Q1066" s="35" t="e">
        <f t="shared" si="362"/>
        <v>#NUM!</v>
      </c>
      <c r="R1066" s="36" t="e">
        <f t="shared" si="350"/>
        <v>#NUM!</v>
      </c>
      <c r="S1066" s="38" t="e">
        <f t="shared" si="363"/>
        <v>#NUM!</v>
      </c>
      <c r="T1066" s="37" t="e">
        <f t="shared" si="351"/>
        <v>#NUM!</v>
      </c>
      <c r="V1066" s="33">
        <v>443</v>
      </c>
      <c r="W1066" s="34">
        <v>58807</v>
      </c>
      <c r="X1066" s="35" t="e">
        <f t="shared" si="364"/>
        <v>#NUM!</v>
      </c>
      <c r="Y1066" s="36" t="e">
        <f t="shared" si="352"/>
        <v>#NUM!</v>
      </c>
      <c r="Z1066" s="39" t="e">
        <f t="shared" si="365"/>
        <v>#NUM!</v>
      </c>
      <c r="AA1066" s="37" t="e">
        <f t="shared" si="353"/>
        <v>#NUM!</v>
      </c>
    </row>
    <row r="1067" spans="1:27" ht="14.65" thickBot="1" x14ac:dyDescent="0.5">
      <c r="A1067" s="750">
        <v>444</v>
      </c>
      <c r="B1067" s="267">
        <v>58838</v>
      </c>
      <c r="C1067" s="50" t="e">
        <f t="shared" si="354"/>
        <v>#NUM!</v>
      </c>
      <c r="D1067" s="43" t="e">
        <f t="shared" si="355"/>
        <v>#NUM!</v>
      </c>
      <c r="E1067" s="43" t="e">
        <f t="shared" si="356"/>
        <v>#NUM!</v>
      </c>
      <c r="F1067" s="44" t="e">
        <f t="shared" si="357"/>
        <v>#NUM!</v>
      </c>
      <c r="H1067" s="40">
        <v>444</v>
      </c>
      <c r="I1067" s="41">
        <v>58838</v>
      </c>
      <c r="J1067" s="42" t="e">
        <f t="shared" si="358"/>
        <v>#NUM!</v>
      </c>
      <c r="K1067" s="43" t="e">
        <f t="shared" si="359"/>
        <v>#NUM!</v>
      </c>
      <c r="L1067" s="45" t="e">
        <f t="shared" si="360"/>
        <v>#NUM!</v>
      </c>
      <c r="M1067" s="44" t="e">
        <f t="shared" si="361"/>
        <v>#NUM!</v>
      </c>
      <c r="O1067" s="40">
        <v>444</v>
      </c>
      <c r="P1067" s="41">
        <v>58838</v>
      </c>
      <c r="Q1067" s="42" t="e">
        <f t="shared" si="362"/>
        <v>#NUM!</v>
      </c>
      <c r="R1067" s="43" t="e">
        <f t="shared" si="350"/>
        <v>#NUM!</v>
      </c>
      <c r="S1067" s="45" t="e">
        <f t="shared" si="363"/>
        <v>#NUM!</v>
      </c>
      <c r="T1067" s="44" t="e">
        <f t="shared" si="351"/>
        <v>#NUM!</v>
      </c>
      <c r="V1067" s="40">
        <v>444</v>
      </c>
      <c r="W1067" s="41">
        <v>58838</v>
      </c>
      <c r="X1067" s="42" t="e">
        <f t="shared" si="364"/>
        <v>#NUM!</v>
      </c>
      <c r="Y1067" s="43" t="e">
        <f t="shared" si="352"/>
        <v>#NUM!</v>
      </c>
      <c r="Z1067" s="46" t="e">
        <f t="shared" si="365"/>
        <v>#NUM!</v>
      </c>
      <c r="AA1067" s="44" t="e">
        <f t="shared" si="353"/>
        <v>#NUM!</v>
      </c>
    </row>
    <row r="1068" spans="1:27" x14ac:dyDescent="0.45">
      <c r="A1068" s="47">
        <v>445</v>
      </c>
      <c r="B1068" s="34">
        <v>58866</v>
      </c>
      <c r="C1068" s="53" t="e">
        <f t="shared" si="354"/>
        <v>#NUM!</v>
      </c>
      <c r="D1068" s="29" t="e">
        <f t="shared" si="355"/>
        <v>#NUM!</v>
      </c>
      <c r="E1068" s="29" t="e">
        <f t="shared" si="356"/>
        <v>#NUM!</v>
      </c>
      <c r="F1068" s="30" t="e">
        <f t="shared" si="357"/>
        <v>#NUM!</v>
      </c>
      <c r="H1068" s="26">
        <v>445</v>
      </c>
      <c r="I1068" s="27">
        <v>58866</v>
      </c>
      <c r="J1068" s="28" t="e">
        <f t="shared" si="358"/>
        <v>#NUM!</v>
      </c>
      <c r="K1068" s="29" t="e">
        <f t="shared" si="359"/>
        <v>#NUM!</v>
      </c>
      <c r="L1068" s="31" t="e">
        <f t="shared" si="360"/>
        <v>#NUM!</v>
      </c>
      <c r="M1068" s="30" t="e">
        <f t="shared" si="361"/>
        <v>#NUM!</v>
      </c>
      <c r="O1068" s="26">
        <v>445</v>
      </c>
      <c r="P1068" s="27">
        <v>58866</v>
      </c>
      <c r="Q1068" s="28" t="e">
        <f t="shared" si="362"/>
        <v>#NUM!</v>
      </c>
      <c r="R1068" s="29" t="e">
        <f t="shared" si="350"/>
        <v>#NUM!</v>
      </c>
      <c r="S1068" s="31" t="e">
        <f t="shared" si="363"/>
        <v>#NUM!</v>
      </c>
      <c r="T1068" s="30" t="e">
        <f t="shared" si="351"/>
        <v>#NUM!</v>
      </c>
      <c r="V1068" s="26">
        <v>445</v>
      </c>
      <c r="W1068" s="27">
        <v>58866</v>
      </c>
      <c r="X1068" s="28" t="e">
        <f t="shared" si="364"/>
        <v>#NUM!</v>
      </c>
      <c r="Y1068" s="29" t="e">
        <f t="shared" si="352"/>
        <v>#NUM!</v>
      </c>
      <c r="Z1068" s="32" t="e">
        <f t="shared" si="365"/>
        <v>#NUM!</v>
      </c>
      <c r="AA1068" s="30" t="e">
        <f t="shared" si="353"/>
        <v>#NUM!</v>
      </c>
    </row>
    <row r="1069" spans="1:27" x14ac:dyDescent="0.45">
      <c r="A1069" s="47">
        <v>446</v>
      </c>
      <c r="B1069" s="34">
        <v>58897</v>
      </c>
      <c r="C1069" s="49" t="e">
        <f t="shared" si="354"/>
        <v>#NUM!</v>
      </c>
      <c r="D1069" s="36" t="e">
        <f t="shared" si="355"/>
        <v>#NUM!</v>
      </c>
      <c r="E1069" s="36" t="e">
        <f t="shared" si="356"/>
        <v>#NUM!</v>
      </c>
      <c r="F1069" s="37" t="e">
        <f t="shared" si="357"/>
        <v>#NUM!</v>
      </c>
      <c r="H1069" s="33">
        <v>446</v>
      </c>
      <c r="I1069" s="34">
        <v>58897</v>
      </c>
      <c r="J1069" s="35" t="e">
        <f t="shared" si="358"/>
        <v>#NUM!</v>
      </c>
      <c r="K1069" s="36" t="e">
        <f t="shared" si="359"/>
        <v>#NUM!</v>
      </c>
      <c r="L1069" s="38" t="e">
        <f t="shared" si="360"/>
        <v>#NUM!</v>
      </c>
      <c r="M1069" s="37" t="e">
        <f t="shared" si="361"/>
        <v>#NUM!</v>
      </c>
      <c r="O1069" s="33">
        <v>446</v>
      </c>
      <c r="P1069" s="34">
        <v>58897</v>
      </c>
      <c r="Q1069" s="35" t="e">
        <f t="shared" si="362"/>
        <v>#NUM!</v>
      </c>
      <c r="R1069" s="36" t="e">
        <f t="shared" si="350"/>
        <v>#NUM!</v>
      </c>
      <c r="S1069" s="38" t="e">
        <f t="shared" si="363"/>
        <v>#NUM!</v>
      </c>
      <c r="T1069" s="37" t="e">
        <f t="shared" si="351"/>
        <v>#NUM!</v>
      </c>
      <c r="V1069" s="33">
        <v>446</v>
      </c>
      <c r="W1069" s="34">
        <v>58897</v>
      </c>
      <c r="X1069" s="35" t="e">
        <f t="shared" si="364"/>
        <v>#NUM!</v>
      </c>
      <c r="Y1069" s="36" t="e">
        <f t="shared" si="352"/>
        <v>#NUM!</v>
      </c>
      <c r="Z1069" s="39" t="e">
        <f t="shared" si="365"/>
        <v>#NUM!</v>
      </c>
      <c r="AA1069" s="37" t="e">
        <f t="shared" si="353"/>
        <v>#NUM!</v>
      </c>
    </row>
    <row r="1070" spans="1:27" x14ac:dyDescent="0.45">
      <c r="A1070" s="47">
        <v>447</v>
      </c>
      <c r="B1070" s="34">
        <v>58927</v>
      </c>
      <c r="C1070" s="49" t="e">
        <f t="shared" si="354"/>
        <v>#NUM!</v>
      </c>
      <c r="D1070" s="36" t="e">
        <f t="shared" si="355"/>
        <v>#NUM!</v>
      </c>
      <c r="E1070" s="36" t="e">
        <f t="shared" si="356"/>
        <v>#NUM!</v>
      </c>
      <c r="F1070" s="37" t="e">
        <f t="shared" si="357"/>
        <v>#NUM!</v>
      </c>
      <c r="H1070" s="33">
        <v>447</v>
      </c>
      <c r="I1070" s="34">
        <v>58927</v>
      </c>
      <c r="J1070" s="35" t="e">
        <f t="shared" si="358"/>
        <v>#NUM!</v>
      </c>
      <c r="K1070" s="36" t="e">
        <f t="shared" si="359"/>
        <v>#NUM!</v>
      </c>
      <c r="L1070" s="38" t="e">
        <f t="shared" si="360"/>
        <v>#NUM!</v>
      </c>
      <c r="M1070" s="37" t="e">
        <f t="shared" si="361"/>
        <v>#NUM!</v>
      </c>
      <c r="O1070" s="33">
        <v>447</v>
      </c>
      <c r="P1070" s="34">
        <v>58927</v>
      </c>
      <c r="Q1070" s="35" t="e">
        <f t="shared" si="362"/>
        <v>#NUM!</v>
      </c>
      <c r="R1070" s="36" t="e">
        <f t="shared" si="350"/>
        <v>#NUM!</v>
      </c>
      <c r="S1070" s="38" t="e">
        <f t="shared" si="363"/>
        <v>#NUM!</v>
      </c>
      <c r="T1070" s="37" t="e">
        <f t="shared" si="351"/>
        <v>#NUM!</v>
      </c>
      <c r="V1070" s="33">
        <v>447</v>
      </c>
      <c r="W1070" s="34">
        <v>58927</v>
      </c>
      <c r="X1070" s="35" t="e">
        <f t="shared" si="364"/>
        <v>#NUM!</v>
      </c>
      <c r="Y1070" s="36" t="e">
        <f t="shared" si="352"/>
        <v>#NUM!</v>
      </c>
      <c r="Z1070" s="39" t="e">
        <f t="shared" si="365"/>
        <v>#NUM!</v>
      </c>
      <c r="AA1070" s="37" t="e">
        <f t="shared" si="353"/>
        <v>#NUM!</v>
      </c>
    </row>
    <row r="1071" spans="1:27" x14ac:dyDescent="0.45">
      <c r="A1071" s="47">
        <v>448</v>
      </c>
      <c r="B1071" s="34">
        <v>58958</v>
      </c>
      <c r="C1071" s="49" t="e">
        <f t="shared" si="354"/>
        <v>#NUM!</v>
      </c>
      <c r="D1071" s="36" t="e">
        <f t="shared" si="355"/>
        <v>#NUM!</v>
      </c>
      <c r="E1071" s="36" t="e">
        <f t="shared" si="356"/>
        <v>#NUM!</v>
      </c>
      <c r="F1071" s="37" t="e">
        <f t="shared" si="357"/>
        <v>#NUM!</v>
      </c>
      <c r="H1071" s="33">
        <v>448</v>
      </c>
      <c r="I1071" s="34">
        <v>58958</v>
      </c>
      <c r="J1071" s="35" t="e">
        <f t="shared" si="358"/>
        <v>#NUM!</v>
      </c>
      <c r="K1071" s="36" t="e">
        <f t="shared" si="359"/>
        <v>#NUM!</v>
      </c>
      <c r="L1071" s="38" t="e">
        <f t="shared" si="360"/>
        <v>#NUM!</v>
      </c>
      <c r="M1071" s="37" t="e">
        <f t="shared" si="361"/>
        <v>#NUM!</v>
      </c>
      <c r="O1071" s="33">
        <v>448</v>
      </c>
      <c r="P1071" s="34">
        <v>58958</v>
      </c>
      <c r="Q1071" s="35" t="e">
        <f t="shared" si="362"/>
        <v>#NUM!</v>
      </c>
      <c r="R1071" s="36" t="e">
        <f t="shared" si="350"/>
        <v>#NUM!</v>
      </c>
      <c r="S1071" s="38" t="e">
        <f t="shared" si="363"/>
        <v>#NUM!</v>
      </c>
      <c r="T1071" s="37" t="e">
        <f t="shared" si="351"/>
        <v>#NUM!</v>
      </c>
      <c r="V1071" s="33">
        <v>448</v>
      </c>
      <c r="W1071" s="34">
        <v>58958</v>
      </c>
      <c r="X1071" s="35" t="e">
        <f t="shared" si="364"/>
        <v>#NUM!</v>
      </c>
      <c r="Y1071" s="36" t="e">
        <f t="shared" si="352"/>
        <v>#NUM!</v>
      </c>
      <c r="Z1071" s="39" t="e">
        <f t="shared" si="365"/>
        <v>#NUM!</v>
      </c>
      <c r="AA1071" s="37" t="e">
        <f t="shared" si="353"/>
        <v>#NUM!</v>
      </c>
    </row>
    <row r="1072" spans="1:27" x14ac:dyDescent="0.45">
      <c r="A1072" s="47">
        <v>449</v>
      </c>
      <c r="B1072" s="34">
        <v>58988</v>
      </c>
      <c r="C1072" s="49" t="e">
        <f t="shared" si="354"/>
        <v>#NUM!</v>
      </c>
      <c r="D1072" s="36" t="e">
        <f t="shared" si="355"/>
        <v>#NUM!</v>
      </c>
      <c r="E1072" s="36" t="e">
        <f t="shared" si="356"/>
        <v>#NUM!</v>
      </c>
      <c r="F1072" s="37" t="e">
        <f t="shared" si="357"/>
        <v>#NUM!</v>
      </c>
      <c r="H1072" s="33">
        <v>449</v>
      </c>
      <c r="I1072" s="34">
        <v>58988</v>
      </c>
      <c r="J1072" s="35" t="e">
        <f t="shared" si="358"/>
        <v>#NUM!</v>
      </c>
      <c r="K1072" s="36" t="e">
        <f t="shared" si="359"/>
        <v>#NUM!</v>
      </c>
      <c r="L1072" s="38" t="e">
        <f t="shared" si="360"/>
        <v>#NUM!</v>
      </c>
      <c r="M1072" s="37" t="e">
        <f t="shared" si="361"/>
        <v>#NUM!</v>
      </c>
      <c r="O1072" s="33">
        <v>449</v>
      </c>
      <c r="P1072" s="34">
        <v>58988</v>
      </c>
      <c r="Q1072" s="35" t="e">
        <f t="shared" si="362"/>
        <v>#NUM!</v>
      </c>
      <c r="R1072" s="36" t="e">
        <f t="shared" ref="R1072:R1103" si="366">IF($D$128="I/O",0,-PPMT($C$126/12,O1072,$D$126*$D$128,$C$125))</f>
        <v>#NUM!</v>
      </c>
      <c r="S1072" s="38" t="e">
        <f t="shared" si="363"/>
        <v>#NUM!</v>
      </c>
      <c r="T1072" s="37" t="e">
        <f t="shared" ref="T1072:T1103" si="367">$D$125</f>
        <v>#NUM!</v>
      </c>
      <c r="V1072" s="33">
        <v>449</v>
      </c>
      <c r="W1072" s="34">
        <v>58988</v>
      </c>
      <c r="X1072" s="35" t="e">
        <f t="shared" si="364"/>
        <v>#NUM!</v>
      </c>
      <c r="Y1072" s="36" t="e">
        <f t="shared" ref="Y1072:Y1103" si="368">IF($K$128="I/O",0,-PPMT($J$126/12,V1072,$K$126*$K$128,$J$125))</f>
        <v>#NUM!</v>
      </c>
      <c r="Z1072" s="39" t="e">
        <f t="shared" si="365"/>
        <v>#NUM!</v>
      </c>
      <c r="AA1072" s="37" t="e">
        <f t="shared" ref="AA1072:AA1103" si="369">$K$125</f>
        <v>#NUM!</v>
      </c>
    </row>
    <row r="1073" spans="1:27" x14ac:dyDescent="0.45">
      <c r="A1073" s="47">
        <v>450</v>
      </c>
      <c r="B1073" s="34">
        <v>59019</v>
      </c>
      <c r="C1073" s="49" t="e">
        <f t="shared" ref="C1073:C1103" si="370">C1072-D1073</f>
        <v>#NUM!</v>
      </c>
      <c r="D1073" s="36" t="e">
        <f t="shared" ref="D1073:D1103" si="371">IF($D$620="I/O",0,-PPMT($C$618/12,A1073,$D$618*$D$620,$C$617))</f>
        <v>#NUM!</v>
      </c>
      <c r="E1073" s="36" t="e">
        <f t="shared" ref="E1073:E1103" si="372">F1073-D1073</f>
        <v>#NUM!</v>
      </c>
      <c r="F1073" s="37" t="e">
        <f t="shared" ref="F1073:F1103" si="373">$D$617</f>
        <v>#NUM!</v>
      </c>
      <c r="H1073" s="33">
        <v>450</v>
      </c>
      <c r="I1073" s="34">
        <v>59019</v>
      </c>
      <c r="J1073" s="35" t="e">
        <f t="shared" ref="J1073:J1103" si="374">J1072-K1073</f>
        <v>#NUM!</v>
      </c>
      <c r="K1073" s="36" t="e">
        <f t="shared" ref="K1073:K1103" si="375">IF($K$620="I/O",0,-PPMT($J$618/12,H1073,$K$618*$K$620,$J$617))</f>
        <v>#NUM!</v>
      </c>
      <c r="L1073" s="38" t="e">
        <f t="shared" ref="L1073:L1103" si="376">M1073-K1073</f>
        <v>#NUM!</v>
      </c>
      <c r="M1073" s="37" t="e">
        <f t="shared" ref="M1073:M1103" si="377">$K$617</f>
        <v>#NUM!</v>
      </c>
      <c r="O1073" s="33">
        <v>450</v>
      </c>
      <c r="P1073" s="34">
        <v>59019</v>
      </c>
      <c r="Q1073" s="35" t="e">
        <f t="shared" ref="Q1073:Q1103" si="378">Q1072-R1073</f>
        <v>#NUM!</v>
      </c>
      <c r="R1073" s="36" t="e">
        <f t="shared" si="366"/>
        <v>#NUM!</v>
      </c>
      <c r="S1073" s="38" t="e">
        <f t="shared" ref="S1073:S1103" si="379">T1073-R1073</f>
        <v>#NUM!</v>
      </c>
      <c r="T1073" s="37" t="e">
        <f t="shared" si="367"/>
        <v>#NUM!</v>
      </c>
      <c r="V1073" s="33">
        <v>450</v>
      </c>
      <c r="W1073" s="34">
        <v>59019</v>
      </c>
      <c r="X1073" s="35" t="e">
        <f t="shared" ref="X1073:X1103" si="380">X1072-Y1073</f>
        <v>#NUM!</v>
      </c>
      <c r="Y1073" s="36" t="e">
        <f t="shared" si="368"/>
        <v>#NUM!</v>
      </c>
      <c r="Z1073" s="39" t="e">
        <f t="shared" ref="Z1073:Z1103" si="381">AA1073-Y1073</f>
        <v>#NUM!</v>
      </c>
      <c r="AA1073" s="37" t="e">
        <f t="shared" si="369"/>
        <v>#NUM!</v>
      </c>
    </row>
    <row r="1074" spans="1:27" x14ac:dyDescent="0.45">
      <c r="A1074" s="47">
        <v>451</v>
      </c>
      <c r="B1074" s="34">
        <v>59050</v>
      </c>
      <c r="C1074" s="49" t="e">
        <f t="shared" si="370"/>
        <v>#NUM!</v>
      </c>
      <c r="D1074" s="36" t="e">
        <f t="shared" si="371"/>
        <v>#NUM!</v>
      </c>
      <c r="E1074" s="36" t="e">
        <f t="shared" si="372"/>
        <v>#NUM!</v>
      </c>
      <c r="F1074" s="37" t="e">
        <f t="shared" si="373"/>
        <v>#NUM!</v>
      </c>
      <c r="H1074" s="33">
        <v>451</v>
      </c>
      <c r="I1074" s="34">
        <v>59050</v>
      </c>
      <c r="J1074" s="35" t="e">
        <f t="shared" si="374"/>
        <v>#NUM!</v>
      </c>
      <c r="K1074" s="36" t="e">
        <f t="shared" si="375"/>
        <v>#NUM!</v>
      </c>
      <c r="L1074" s="38" t="e">
        <f t="shared" si="376"/>
        <v>#NUM!</v>
      </c>
      <c r="M1074" s="37" t="e">
        <f t="shared" si="377"/>
        <v>#NUM!</v>
      </c>
      <c r="O1074" s="33">
        <v>451</v>
      </c>
      <c r="P1074" s="34">
        <v>59050</v>
      </c>
      <c r="Q1074" s="35" t="e">
        <f t="shared" si="378"/>
        <v>#NUM!</v>
      </c>
      <c r="R1074" s="36" t="e">
        <f t="shared" si="366"/>
        <v>#NUM!</v>
      </c>
      <c r="S1074" s="38" t="e">
        <f t="shared" si="379"/>
        <v>#NUM!</v>
      </c>
      <c r="T1074" s="37" t="e">
        <f t="shared" si="367"/>
        <v>#NUM!</v>
      </c>
      <c r="V1074" s="33">
        <v>451</v>
      </c>
      <c r="W1074" s="34">
        <v>59050</v>
      </c>
      <c r="X1074" s="35" t="e">
        <f t="shared" si="380"/>
        <v>#NUM!</v>
      </c>
      <c r="Y1074" s="36" t="e">
        <f t="shared" si="368"/>
        <v>#NUM!</v>
      </c>
      <c r="Z1074" s="39" t="e">
        <f t="shared" si="381"/>
        <v>#NUM!</v>
      </c>
      <c r="AA1074" s="37" t="e">
        <f t="shared" si="369"/>
        <v>#NUM!</v>
      </c>
    </row>
    <row r="1075" spans="1:27" x14ac:dyDescent="0.45">
      <c r="A1075" s="47">
        <v>452</v>
      </c>
      <c r="B1075" s="34">
        <v>59080</v>
      </c>
      <c r="C1075" s="49" t="e">
        <f t="shared" si="370"/>
        <v>#NUM!</v>
      </c>
      <c r="D1075" s="36" t="e">
        <f t="shared" si="371"/>
        <v>#NUM!</v>
      </c>
      <c r="E1075" s="36" t="e">
        <f t="shared" si="372"/>
        <v>#NUM!</v>
      </c>
      <c r="F1075" s="37" t="e">
        <f t="shared" si="373"/>
        <v>#NUM!</v>
      </c>
      <c r="H1075" s="33">
        <v>452</v>
      </c>
      <c r="I1075" s="34">
        <v>59080</v>
      </c>
      <c r="J1075" s="35" t="e">
        <f t="shared" si="374"/>
        <v>#NUM!</v>
      </c>
      <c r="K1075" s="36" t="e">
        <f t="shared" si="375"/>
        <v>#NUM!</v>
      </c>
      <c r="L1075" s="38" t="e">
        <f t="shared" si="376"/>
        <v>#NUM!</v>
      </c>
      <c r="M1075" s="37" t="e">
        <f t="shared" si="377"/>
        <v>#NUM!</v>
      </c>
      <c r="O1075" s="33">
        <v>452</v>
      </c>
      <c r="P1075" s="34">
        <v>59080</v>
      </c>
      <c r="Q1075" s="35" t="e">
        <f t="shared" si="378"/>
        <v>#NUM!</v>
      </c>
      <c r="R1075" s="36" t="e">
        <f t="shared" si="366"/>
        <v>#NUM!</v>
      </c>
      <c r="S1075" s="38" t="e">
        <f t="shared" si="379"/>
        <v>#NUM!</v>
      </c>
      <c r="T1075" s="37" t="e">
        <f t="shared" si="367"/>
        <v>#NUM!</v>
      </c>
      <c r="V1075" s="33">
        <v>452</v>
      </c>
      <c r="W1075" s="34">
        <v>59080</v>
      </c>
      <c r="X1075" s="35" t="e">
        <f t="shared" si="380"/>
        <v>#NUM!</v>
      </c>
      <c r="Y1075" s="36" t="e">
        <f t="shared" si="368"/>
        <v>#NUM!</v>
      </c>
      <c r="Z1075" s="39" t="e">
        <f t="shared" si="381"/>
        <v>#NUM!</v>
      </c>
      <c r="AA1075" s="37" t="e">
        <f t="shared" si="369"/>
        <v>#NUM!</v>
      </c>
    </row>
    <row r="1076" spans="1:27" x14ac:dyDescent="0.45">
      <c r="A1076" s="47">
        <v>453</v>
      </c>
      <c r="B1076" s="34">
        <v>59111</v>
      </c>
      <c r="C1076" s="49" t="e">
        <f t="shared" si="370"/>
        <v>#NUM!</v>
      </c>
      <c r="D1076" s="36" t="e">
        <f t="shared" si="371"/>
        <v>#NUM!</v>
      </c>
      <c r="E1076" s="36" t="e">
        <f t="shared" si="372"/>
        <v>#NUM!</v>
      </c>
      <c r="F1076" s="37" t="e">
        <f t="shared" si="373"/>
        <v>#NUM!</v>
      </c>
      <c r="H1076" s="33">
        <v>453</v>
      </c>
      <c r="I1076" s="34">
        <v>59111</v>
      </c>
      <c r="J1076" s="35" t="e">
        <f t="shared" si="374"/>
        <v>#NUM!</v>
      </c>
      <c r="K1076" s="36" t="e">
        <f t="shared" si="375"/>
        <v>#NUM!</v>
      </c>
      <c r="L1076" s="38" t="e">
        <f t="shared" si="376"/>
        <v>#NUM!</v>
      </c>
      <c r="M1076" s="37" t="e">
        <f t="shared" si="377"/>
        <v>#NUM!</v>
      </c>
      <c r="O1076" s="33">
        <v>453</v>
      </c>
      <c r="P1076" s="34">
        <v>59111</v>
      </c>
      <c r="Q1076" s="35" t="e">
        <f t="shared" si="378"/>
        <v>#NUM!</v>
      </c>
      <c r="R1076" s="36" t="e">
        <f t="shared" si="366"/>
        <v>#NUM!</v>
      </c>
      <c r="S1076" s="38" t="e">
        <f t="shared" si="379"/>
        <v>#NUM!</v>
      </c>
      <c r="T1076" s="37" t="e">
        <f t="shared" si="367"/>
        <v>#NUM!</v>
      </c>
      <c r="V1076" s="33">
        <v>453</v>
      </c>
      <c r="W1076" s="34">
        <v>59111</v>
      </c>
      <c r="X1076" s="35" t="e">
        <f t="shared" si="380"/>
        <v>#NUM!</v>
      </c>
      <c r="Y1076" s="36" t="e">
        <f t="shared" si="368"/>
        <v>#NUM!</v>
      </c>
      <c r="Z1076" s="39" t="e">
        <f t="shared" si="381"/>
        <v>#NUM!</v>
      </c>
      <c r="AA1076" s="37" t="e">
        <f t="shared" si="369"/>
        <v>#NUM!</v>
      </c>
    </row>
    <row r="1077" spans="1:27" x14ac:dyDescent="0.45">
      <c r="A1077" s="47">
        <v>454</v>
      </c>
      <c r="B1077" s="34">
        <v>59141</v>
      </c>
      <c r="C1077" s="49" t="e">
        <f t="shared" si="370"/>
        <v>#NUM!</v>
      </c>
      <c r="D1077" s="36" t="e">
        <f t="shared" si="371"/>
        <v>#NUM!</v>
      </c>
      <c r="E1077" s="36" t="e">
        <f t="shared" si="372"/>
        <v>#NUM!</v>
      </c>
      <c r="F1077" s="37" t="e">
        <f t="shared" si="373"/>
        <v>#NUM!</v>
      </c>
      <c r="H1077" s="33">
        <v>454</v>
      </c>
      <c r="I1077" s="34">
        <v>59141</v>
      </c>
      <c r="J1077" s="35" t="e">
        <f t="shared" si="374"/>
        <v>#NUM!</v>
      </c>
      <c r="K1077" s="36" t="e">
        <f t="shared" si="375"/>
        <v>#NUM!</v>
      </c>
      <c r="L1077" s="38" t="e">
        <f t="shared" si="376"/>
        <v>#NUM!</v>
      </c>
      <c r="M1077" s="37" t="e">
        <f t="shared" si="377"/>
        <v>#NUM!</v>
      </c>
      <c r="O1077" s="33">
        <v>454</v>
      </c>
      <c r="P1077" s="34">
        <v>59141</v>
      </c>
      <c r="Q1077" s="35" t="e">
        <f t="shared" si="378"/>
        <v>#NUM!</v>
      </c>
      <c r="R1077" s="36" t="e">
        <f t="shared" si="366"/>
        <v>#NUM!</v>
      </c>
      <c r="S1077" s="38" t="e">
        <f t="shared" si="379"/>
        <v>#NUM!</v>
      </c>
      <c r="T1077" s="37" t="e">
        <f t="shared" si="367"/>
        <v>#NUM!</v>
      </c>
      <c r="V1077" s="33">
        <v>454</v>
      </c>
      <c r="W1077" s="34">
        <v>59141</v>
      </c>
      <c r="X1077" s="35" t="e">
        <f t="shared" si="380"/>
        <v>#NUM!</v>
      </c>
      <c r="Y1077" s="36" t="e">
        <f t="shared" si="368"/>
        <v>#NUM!</v>
      </c>
      <c r="Z1077" s="39" t="e">
        <f t="shared" si="381"/>
        <v>#NUM!</v>
      </c>
      <c r="AA1077" s="37" t="e">
        <f t="shared" si="369"/>
        <v>#NUM!</v>
      </c>
    </row>
    <row r="1078" spans="1:27" x14ac:dyDescent="0.45">
      <c r="A1078" s="47">
        <v>455</v>
      </c>
      <c r="B1078" s="34">
        <v>59172</v>
      </c>
      <c r="C1078" s="49" t="e">
        <f t="shared" si="370"/>
        <v>#NUM!</v>
      </c>
      <c r="D1078" s="36" t="e">
        <f t="shared" si="371"/>
        <v>#NUM!</v>
      </c>
      <c r="E1078" s="36" t="e">
        <f t="shared" si="372"/>
        <v>#NUM!</v>
      </c>
      <c r="F1078" s="37" t="e">
        <f t="shared" si="373"/>
        <v>#NUM!</v>
      </c>
      <c r="H1078" s="33">
        <v>455</v>
      </c>
      <c r="I1078" s="34">
        <v>59172</v>
      </c>
      <c r="J1078" s="35" t="e">
        <f t="shared" si="374"/>
        <v>#NUM!</v>
      </c>
      <c r="K1078" s="36" t="e">
        <f t="shared" si="375"/>
        <v>#NUM!</v>
      </c>
      <c r="L1078" s="38" t="e">
        <f t="shared" si="376"/>
        <v>#NUM!</v>
      </c>
      <c r="M1078" s="37" t="e">
        <f t="shared" si="377"/>
        <v>#NUM!</v>
      </c>
      <c r="O1078" s="33">
        <v>455</v>
      </c>
      <c r="P1078" s="34">
        <v>59172</v>
      </c>
      <c r="Q1078" s="35" t="e">
        <f t="shared" si="378"/>
        <v>#NUM!</v>
      </c>
      <c r="R1078" s="36" t="e">
        <f t="shared" si="366"/>
        <v>#NUM!</v>
      </c>
      <c r="S1078" s="38" t="e">
        <f t="shared" si="379"/>
        <v>#NUM!</v>
      </c>
      <c r="T1078" s="37" t="e">
        <f t="shared" si="367"/>
        <v>#NUM!</v>
      </c>
      <c r="V1078" s="33">
        <v>455</v>
      </c>
      <c r="W1078" s="34">
        <v>59172</v>
      </c>
      <c r="X1078" s="35" t="e">
        <f t="shared" si="380"/>
        <v>#NUM!</v>
      </c>
      <c r="Y1078" s="36" t="e">
        <f t="shared" si="368"/>
        <v>#NUM!</v>
      </c>
      <c r="Z1078" s="39" t="e">
        <f t="shared" si="381"/>
        <v>#NUM!</v>
      </c>
      <c r="AA1078" s="37" t="e">
        <f t="shared" si="369"/>
        <v>#NUM!</v>
      </c>
    </row>
    <row r="1079" spans="1:27" ht="14.65" thickBot="1" x14ac:dyDescent="0.5">
      <c r="A1079" s="750">
        <v>456</v>
      </c>
      <c r="B1079" s="267">
        <v>59203</v>
      </c>
      <c r="C1079" s="50" t="e">
        <f t="shared" si="370"/>
        <v>#NUM!</v>
      </c>
      <c r="D1079" s="43" t="e">
        <f t="shared" si="371"/>
        <v>#NUM!</v>
      </c>
      <c r="E1079" s="43" t="e">
        <f t="shared" si="372"/>
        <v>#NUM!</v>
      </c>
      <c r="F1079" s="44" t="e">
        <f t="shared" si="373"/>
        <v>#NUM!</v>
      </c>
      <c r="H1079" s="40">
        <v>456</v>
      </c>
      <c r="I1079" s="41">
        <v>59203</v>
      </c>
      <c r="J1079" s="42" t="e">
        <f t="shared" si="374"/>
        <v>#NUM!</v>
      </c>
      <c r="K1079" s="43" t="e">
        <f t="shared" si="375"/>
        <v>#NUM!</v>
      </c>
      <c r="L1079" s="45" t="e">
        <f t="shared" si="376"/>
        <v>#NUM!</v>
      </c>
      <c r="M1079" s="44" t="e">
        <f t="shared" si="377"/>
        <v>#NUM!</v>
      </c>
      <c r="O1079" s="40">
        <v>456</v>
      </c>
      <c r="P1079" s="41">
        <v>59203</v>
      </c>
      <c r="Q1079" s="42" t="e">
        <f t="shared" si="378"/>
        <v>#NUM!</v>
      </c>
      <c r="R1079" s="43" t="e">
        <f t="shared" si="366"/>
        <v>#NUM!</v>
      </c>
      <c r="S1079" s="45" t="e">
        <f t="shared" si="379"/>
        <v>#NUM!</v>
      </c>
      <c r="T1079" s="44" t="e">
        <f t="shared" si="367"/>
        <v>#NUM!</v>
      </c>
      <c r="V1079" s="40">
        <v>456</v>
      </c>
      <c r="W1079" s="41">
        <v>59203</v>
      </c>
      <c r="X1079" s="42" t="e">
        <f t="shared" si="380"/>
        <v>#NUM!</v>
      </c>
      <c r="Y1079" s="43" t="e">
        <f t="shared" si="368"/>
        <v>#NUM!</v>
      </c>
      <c r="Z1079" s="46" t="e">
        <f t="shared" si="381"/>
        <v>#NUM!</v>
      </c>
      <c r="AA1079" s="44" t="e">
        <f t="shared" si="369"/>
        <v>#NUM!</v>
      </c>
    </row>
    <row r="1080" spans="1:27" x14ac:dyDescent="0.45">
      <c r="A1080" s="47">
        <v>457</v>
      </c>
      <c r="B1080" s="34">
        <v>59231</v>
      </c>
      <c r="C1080" s="53" t="e">
        <f t="shared" si="370"/>
        <v>#NUM!</v>
      </c>
      <c r="D1080" s="29" t="e">
        <f t="shared" si="371"/>
        <v>#NUM!</v>
      </c>
      <c r="E1080" s="29" t="e">
        <f t="shared" si="372"/>
        <v>#NUM!</v>
      </c>
      <c r="F1080" s="30" t="e">
        <f t="shared" si="373"/>
        <v>#NUM!</v>
      </c>
      <c r="H1080" s="26">
        <v>457</v>
      </c>
      <c r="I1080" s="27">
        <v>59231</v>
      </c>
      <c r="J1080" s="28" t="e">
        <f t="shared" si="374"/>
        <v>#NUM!</v>
      </c>
      <c r="K1080" s="29" t="e">
        <f t="shared" si="375"/>
        <v>#NUM!</v>
      </c>
      <c r="L1080" s="31" t="e">
        <f t="shared" si="376"/>
        <v>#NUM!</v>
      </c>
      <c r="M1080" s="30" t="e">
        <f t="shared" si="377"/>
        <v>#NUM!</v>
      </c>
      <c r="O1080" s="26">
        <v>457</v>
      </c>
      <c r="P1080" s="27">
        <v>59231</v>
      </c>
      <c r="Q1080" s="28" t="e">
        <f t="shared" si="378"/>
        <v>#NUM!</v>
      </c>
      <c r="R1080" s="29" t="e">
        <f t="shared" si="366"/>
        <v>#NUM!</v>
      </c>
      <c r="S1080" s="31" t="e">
        <f t="shared" si="379"/>
        <v>#NUM!</v>
      </c>
      <c r="T1080" s="30" t="e">
        <f t="shared" si="367"/>
        <v>#NUM!</v>
      </c>
      <c r="V1080" s="26">
        <v>457</v>
      </c>
      <c r="W1080" s="27">
        <v>59231</v>
      </c>
      <c r="X1080" s="28" t="e">
        <f t="shared" si="380"/>
        <v>#NUM!</v>
      </c>
      <c r="Y1080" s="29" t="e">
        <f t="shared" si="368"/>
        <v>#NUM!</v>
      </c>
      <c r="Z1080" s="32" t="e">
        <f t="shared" si="381"/>
        <v>#NUM!</v>
      </c>
      <c r="AA1080" s="30" t="e">
        <f t="shared" si="369"/>
        <v>#NUM!</v>
      </c>
    </row>
    <row r="1081" spans="1:27" x14ac:dyDescent="0.45">
      <c r="A1081" s="47">
        <v>458</v>
      </c>
      <c r="B1081" s="34">
        <v>59262</v>
      </c>
      <c r="C1081" s="49" t="e">
        <f t="shared" si="370"/>
        <v>#NUM!</v>
      </c>
      <c r="D1081" s="36" t="e">
        <f t="shared" si="371"/>
        <v>#NUM!</v>
      </c>
      <c r="E1081" s="36" t="e">
        <f t="shared" si="372"/>
        <v>#NUM!</v>
      </c>
      <c r="F1081" s="37" t="e">
        <f t="shared" si="373"/>
        <v>#NUM!</v>
      </c>
      <c r="H1081" s="33">
        <v>458</v>
      </c>
      <c r="I1081" s="34">
        <v>59262</v>
      </c>
      <c r="J1081" s="35" t="e">
        <f t="shared" si="374"/>
        <v>#NUM!</v>
      </c>
      <c r="K1081" s="36" t="e">
        <f t="shared" si="375"/>
        <v>#NUM!</v>
      </c>
      <c r="L1081" s="38" t="e">
        <f t="shared" si="376"/>
        <v>#NUM!</v>
      </c>
      <c r="M1081" s="37" t="e">
        <f t="shared" si="377"/>
        <v>#NUM!</v>
      </c>
      <c r="O1081" s="33">
        <v>458</v>
      </c>
      <c r="P1081" s="34">
        <v>59262</v>
      </c>
      <c r="Q1081" s="35" t="e">
        <f t="shared" si="378"/>
        <v>#NUM!</v>
      </c>
      <c r="R1081" s="36" t="e">
        <f t="shared" si="366"/>
        <v>#NUM!</v>
      </c>
      <c r="S1081" s="38" t="e">
        <f t="shared" si="379"/>
        <v>#NUM!</v>
      </c>
      <c r="T1081" s="37" t="e">
        <f t="shared" si="367"/>
        <v>#NUM!</v>
      </c>
      <c r="V1081" s="33">
        <v>458</v>
      </c>
      <c r="W1081" s="34">
        <v>59262</v>
      </c>
      <c r="X1081" s="35" t="e">
        <f t="shared" si="380"/>
        <v>#NUM!</v>
      </c>
      <c r="Y1081" s="36" t="e">
        <f t="shared" si="368"/>
        <v>#NUM!</v>
      </c>
      <c r="Z1081" s="39" t="e">
        <f t="shared" si="381"/>
        <v>#NUM!</v>
      </c>
      <c r="AA1081" s="37" t="e">
        <f t="shared" si="369"/>
        <v>#NUM!</v>
      </c>
    </row>
    <row r="1082" spans="1:27" x14ac:dyDescent="0.45">
      <c r="A1082" s="47">
        <v>459</v>
      </c>
      <c r="B1082" s="34">
        <v>59292</v>
      </c>
      <c r="C1082" s="49" t="e">
        <f t="shared" si="370"/>
        <v>#NUM!</v>
      </c>
      <c r="D1082" s="36" t="e">
        <f t="shared" si="371"/>
        <v>#NUM!</v>
      </c>
      <c r="E1082" s="36" t="e">
        <f t="shared" si="372"/>
        <v>#NUM!</v>
      </c>
      <c r="F1082" s="37" t="e">
        <f t="shared" si="373"/>
        <v>#NUM!</v>
      </c>
      <c r="H1082" s="33">
        <v>459</v>
      </c>
      <c r="I1082" s="34">
        <v>59292</v>
      </c>
      <c r="J1082" s="35" t="e">
        <f t="shared" si="374"/>
        <v>#NUM!</v>
      </c>
      <c r="K1082" s="36" t="e">
        <f t="shared" si="375"/>
        <v>#NUM!</v>
      </c>
      <c r="L1082" s="38" t="e">
        <f t="shared" si="376"/>
        <v>#NUM!</v>
      </c>
      <c r="M1082" s="37" t="e">
        <f t="shared" si="377"/>
        <v>#NUM!</v>
      </c>
      <c r="O1082" s="33">
        <v>459</v>
      </c>
      <c r="P1082" s="34">
        <v>59292</v>
      </c>
      <c r="Q1082" s="35" t="e">
        <f t="shared" si="378"/>
        <v>#NUM!</v>
      </c>
      <c r="R1082" s="36" t="e">
        <f t="shared" si="366"/>
        <v>#NUM!</v>
      </c>
      <c r="S1082" s="38" t="e">
        <f t="shared" si="379"/>
        <v>#NUM!</v>
      </c>
      <c r="T1082" s="37" t="e">
        <f t="shared" si="367"/>
        <v>#NUM!</v>
      </c>
      <c r="V1082" s="33">
        <v>459</v>
      </c>
      <c r="W1082" s="34">
        <v>59292</v>
      </c>
      <c r="X1082" s="35" t="e">
        <f t="shared" si="380"/>
        <v>#NUM!</v>
      </c>
      <c r="Y1082" s="36" t="e">
        <f t="shared" si="368"/>
        <v>#NUM!</v>
      </c>
      <c r="Z1082" s="39" t="e">
        <f t="shared" si="381"/>
        <v>#NUM!</v>
      </c>
      <c r="AA1082" s="37" t="e">
        <f t="shared" si="369"/>
        <v>#NUM!</v>
      </c>
    </row>
    <row r="1083" spans="1:27" x14ac:dyDescent="0.45">
      <c r="A1083" s="47">
        <v>460</v>
      </c>
      <c r="B1083" s="34">
        <v>59323</v>
      </c>
      <c r="C1083" s="49" t="e">
        <f t="shared" si="370"/>
        <v>#NUM!</v>
      </c>
      <c r="D1083" s="36" t="e">
        <f t="shared" si="371"/>
        <v>#NUM!</v>
      </c>
      <c r="E1083" s="36" t="e">
        <f t="shared" si="372"/>
        <v>#NUM!</v>
      </c>
      <c r="F1083" s="37" t="e">
        <f t="shared" si="373"/>
        <v>#NUM!</v>
      </c>
      <c r="H1083" s="33">
        <v>460</v>
      </c>
      <c r="I1083" s="34">
        <v>59323</v>
      </c>
      <c r="J1083" s="35" t="e">
        <f t="shared" si="374"/>
        <v>#NUM!</v>
      </c>
      <c r="K1083" s="36" t="e">
        <f t="shared" si="375"/>
        <v>#NUM!</v>
      </c>
      <c r="L1083" s="38" t="e">
        <f t="shared" si="376"/>
        <v>#NUM!</v>
      </c>
      <c r="M1083" s="37" t="e">
        <f t="shared" si="377"/>
        <v>#NUM!</v>
      </c>
      <c r="O1083" s="33">
        <v>460</v>
      </c>
      <c r="P1083" s="34">
        <v>59323</v>
      </c>
      <c r="Q1083" s="35" t="e">
        <f t="shared" si="378"/>
        <v>#NUM!</v>
      </c>
      <c r="R1083" s="36" t="e">
        <f t="shared" si="366"/>
        <v>#NUM!</v>
      </c>
      <c r="S1083" s="38" t="e">
        <f t="shared" si="379"/>
        <v>#NUM!</v>
      </c>
      <c r="T1083" s="37" t="e">
        <f t="shared" si="367"/>
        <v>#NUM!</v>
      </c>
      <c r="V1083" s="33">
        <v>460</v>
      </c>
      <c r="W1083" s="34">
        <v>59323</v>
      </c>
      <c r="X1083" s="35" t="e">
        <f t="shared" si="380"/>
        <v>#NUM!</v>
      </c>
      <c r="Y1083" s="36" t="e">
        <f t="shared" si="368"/>
        <v>#NUM!</v>
      </c>
      <c r="Z1083" s="39" t="e">
        <f t="shared" si="381"/>
        <v>#NUM!</v>
      </c>
      <c r="AA1083" s="37" t="e">
        <f t="shared" si="369"/>
        <v>#NUM!</v>
      </c>
    </row>
    <row r="1084" spans="1:27" x14ac:dyDescent="0.45">
      <c r="A1084" s="47">
        <v>461</v>
      </c>
      <c r="B1084" s="34">
        <v>59353</v>
      </c>
      <c r="C1084" s="49" t="e">
        <f t="shared" si="370"/>
        <v>#NUM!</v>
      </c>
      <c r="D1084" s="36" t="e">
        <f t="shared" si="371"/>
        <v>#NUM!</v>
      </c>
      <c r="E1084" s="36" t="e">
        <f t="shared" si="372"/>
        <v>#NUM!</v>
      </c>
      <c r="F1084" s="37" t="e">
        <f t="shared" si="373"/>
        <v>#NUM!</v>
      </c>
      <c r="H1084" s="33">
        <v>461</v>
      </c>
      <c r="I1084" s="34">
        <v>59353</v>
      </c>
      <c r="J1084" s="35" t="e">
        <f t="shared" si="374"/>
        <v>#NUM!</v>
      </c>
      <c r="K1084" s="36" t="e">
        <f t="shared" si="375"/>
        <v>#NUM!</v>
      </c>
      <c r="L1084" s="38" t="e">
        <f t="shared" si="376"/>
        <v>#NUM!</v>
      </c>
      <c r="M1084" s="37" t="e">
        <f t="shared" si="377"/>
        <v>#NUM!</v>
      </c>
      <c r="O1084" s="33">
        <v>461</v>
      </c>
      <c r="P1084" s="34">
        <v>59353</v>
      </c>
      <c r="Q1084" s="35" t="e">
        <f t="shared" si="378"/>
        <v>#NUM!</v>
      </c>
      <c r="R1084" s="36" t="e">
        <f t="shared" si="366"/>
        <v>#NUM!</v>
      </c>
      <c r="S1084" s="38" t="e">
        <f t="shared" si="379"/>
        <v>#NUM!</v>
      </c>
      <c r="T1084" s="37" t="e">
        <f t="shared" si="367"/>
        <v>#NUM!</v>
      </c>
      <c r="V1084" s="33">
        <v>461</v>
      </c>
      <c r="W1084" s="34">
        <v>59353</v>
      </c>
      <c r="X1084" s="35" t="e">
        <f t="shared" si="380"/>
        <v>#NUM!</v>
      </c>
      <c r="Y1084" s="36" t="e">
        <f t="shared" si="368"/>
        <v>#NUM!</v>
      </c>
      <c r="Z1084" s="39" t="e">
        <f t="shared" si="381"/>
        <v>#NUM!</v>
      </c>
      <c r="AA1084" s="37" t="e">
        <f t="shared" si="369"/>
        <v>#NUM!</v>
      </c>
    </row>
    <row r="1085" spans="1:27" x14ac:dyDescent="0.45">
      <c r="A1085" s="47">
        <v>462</v>
      </c>
      <c r="B1085" s="34">
        <v>59384</v>
      </c>
      <c r="C1085" s="49" t="e">
        <f t="shared" si="370"/>
        <v>#NUM!</v>
      </c>
      <c r="D1085" s="36" t="e">
        <f t="shared" si="371"/>
        <v>#NUM!</v>
      </c>
      <c r="E1085" s="36" t="e">
        <f t="shared" si="372"/>
        <v>#NUM!</v>
      </c>
      <c r="F1085" s="37" t="e">
        <f t="shared" si="373"/>
        <v>#NUM!</v>
      </c>
      <c r="H1085" s="33">
        <v>462</v>
      </c>
      <c r="I1085" s="34">
        <v>59384</v>
      </c>
      <c r="J1085" s="35" t="e">
        <f t="shared" si="374"/>
        <v>#NUM!</v>
      </c>
      <c r="K1085" s="36" t="e">
        <f t="shared" si="375"/>
        <v>#NUM!</v>
      </c>
      <c r="L1085" s="38" t="e">
        <f t="shared" si="376"/>
        <v>#NUM!</v>
      </c>
      <c r="M1085" s="37" t="e">
        <f t="shared" si="377"/>
        <v>#NUM!</v>
      </c>
      <c r="O1085" s="33">
        <v>462</v>
      </c>
      <c r="P1085" s="34">
        <v>59384</v>
      </c>
      <c r="Q1085" s="35" t="e">
        <f t="shared" si="378"/>
        <v>#NUM!</v>
      </c>
      <c r="R1085" s="36" t="e">
        <f t="shared" si="366"/>
        <v>#NUM!</v>
      </c>
      <c r="S1085" s="38" t="e">
        <f t="shared" si="379"/>
        <v>#NUM!</v>
      </c>
      <c r="T1085" s="37" t="e">
        <f t="shared" si="367"/>
        <v>#NUM!</v>
      </c>
      <c r="V1085" s="33">
        <v>462</v>
      </c>
      <c r="W1085" s="34">
        <v>59384</v>
      </c>
      <c r="X1085" s="35" t="e">
        <f t="shared" si="380"/>
        <v>#NUM!</v>
      </c>
      <c r="Y1085" s="36" t="e">
        <f t="shared" si="368"/>
        <v>#NUM!</v>
      </c>
      <c r="Z1085" s="39" t="e">
        <f t="shared" si="381"/>
        <v>#NUM!</v>
      </c>
      <c r="AA1085" s="37" t="e">
        <f t="shared" si="369"/>
        <v>#NUM!</v>
      </c>
    </row>
    <row r="1086" spans="1:27" x14ac:dyDescent="0.45">
      <c r="A1086" s="47">
        <v>463</v>
      </c>
      <c r="B1086" s="34">
        <v>59415</v>
      </c>
      <c r="C1086" s="49" t="e">
        <f t="shared" si="370"/>
        <v>#NUM!</v>
      </c>
      <c r="D1086" s="36" t="e">
        <f t="shared" si="371"/>
        <v>#NUM!</v>
      </c>
      <c r="E1086" s="36" t="e">
        <f t="shared" si="372"/>
        <v>#NUM!</v>
      </c>
      <c r="F1086" s="37" t="e">
        <f t="shared" si="373"/>
        <v>#NUM!</v>
      </c>
      <c r="H1086" s="33">
        <v>463</v>
      </c>
      <c r="I1086" s="34">
        <v>59415</v>
      </c>
      <c r="J1086" s="35" t="e">
        <f t="shared" si="374"/>
        <v>#NUM!</v>
      </c>
      <c r="K1086" s="36" t="e">
        <f t="shared" si="375"/>
        <v>#NUM!</v>
      </c>
      <c r="L1086" s="38" t="e">
        <f t="shared" si="376"/>
        <v>#NUM!</v>
      </c>
      <c r="M1086" s="37" t="e">
        <f t="shared" si="377"/>
        <v>#NUM!</v>
      </c>
      <c r="O1086" s="33">
        <v>463</v>
      </c>
      <c r="P1086" s="34">
        <v>59415</v>
      </c>
      <c r="Q1086" s="35" t="e">
        <f t="shared" si="378"/>
        <v>#NUM!</v>
      </c>
      <c r="R1086" s="36" t="e">
        <f t="shared" si="366"/>
        <v>#NUM!</v>
      </c>
      <c r="S1086" s="38" t="e">
        <f t="shared" si="379"/>
        <v>#NUM!</v>
      </c>
      <c r="T1086" s="37" t="e">
        <f t="shared" si="367"/>
        <v>#NUM!</v>
      </c>
      <c r="V1086" s="33">
        <v>463</v>
      </c>
      <c r="W1086" s="34">
        <v>59415</v>
      </c>
      <c r="X1086" s="35" t="e">
        <f t="shared" si="380"/>
        <v>#NUM!</v>
      </c>
      <c r="Y1086" s="36" t="e">
        <f t="shared" si="368"/>
        <v>#NUM!</v>
      </c>
      <c r="Z1086" s="39" t="e">
        <f t="shared" si="381"/>
        <v>#NUM!</v>
      </c>
      <c r="AA1086" s="37" t="e">
        <f t="shared" si="369"/>
        <v>#NUM!</v>
      </c>
    </row>
    <row r="1087" spans="1:27" x14ac:dyDescent="0.45">
      <c r="A1087" s="47">
        <v>464</v>
      </c>
      <c r="B1087" s="34">
        <v>59445</v>
      </c>
      <c r="C1087" s="49" t="e">
        <f t="shared" si="370"/>
        <v>#NUM!</v>
      </c>
      <c r="D1087" s="36" t="e">
        <f t="shared" si="371"/>
        <v>#NUM!</v>
      </c>
      <c r="E1087" s="36" t="e">
        <f t="shared" si="372"/>
        <v>#NUM!</v>
      </c>
      <c r="F1087" s="37" t="e">
        <f t="shared" si="373"/>
        <v>#NUM!</v>
      </c>
      <c r="H1087" s="33">
        <v>464</v>
      </c>
      <c r="I1087" s="34">
        <v>59445</v>
      </c>
      <c r="J1087" s="35" t="e">
        <f t="shared" si="374"/>
        <v>#NUM!</v>
      </c>
      <c r="K1087" s="36" t="e">
        <f t="shared" si="375"/>
        <v>#NUM!</v>
      </c>
      <c r="L1087" s="38" t="e">
        <f t="shared" si="376"/>
        <v>#NUM!</v>
      </c>
      <c r="M1087" s="37" t="e">
        <f t="shared" si="377"/>
        <v>#NUM!</v>
      </c>
      <c r="O1087" s="33">
        <v>464</v>
      </c>
      <c r="P1087" s="34">
        <v>59445</v>
      </c>
      <c r="Q1087" s="35" t="e">
        <f t="shared" si="378"/>
        <v>#NUM!</v>
      </c>
      <c r="R1087" s="36" t="e">
        <f t="shared" si="366"/>
        <v>#NUM!</v>
      </c>
      <c r="S1087" s="38" t="e">
        <f t="shared" si="379"/>
        <v>#NUM!</v>
      </c>
      <c r="T1087" s="37" t="e">
        <f t="shared" si="367"/>
        <v>#NUM!</v>
      </c>
      <c r="V1087" s="33">
        <v>464</v>
      </c>
      <c r="W1087" s="34">
        <v>59445</v>
      </c>
      <c r="X1087" s="35" t="e">
        <f t="shared" si="380"/>
        <v>#NUM!</v>
      </c>
      <c r="Y1087" s="36" t="e">
        <f t="shared" si="368"/>
        <v>#NUM!</v>
      </c>
      <c r="Z1087" s="39" t="e">
        <f t="shared" si="381"/>
        <v>#NUM!</v>
      </c>
      <c r="AA1087" s="37" t="e">
        <f t="shared" si="369"/>
        <v>#NUM!</v>
      </c>
    </row>
    <row r="1088" spans="1:27" x14ac:dyDescent="0.45">
      <c r="A1088" s="47">
        <v>465</v>
      </c>
      <c r="B1088" s="34">
        <v>59476</v>
      </c>
      <c r="C1088" s="49" t="e">
        <f t="shared" si="370"/>
        <v>#NUM!</v>
      </c>
      <c r="D1088" s="36" t="e">
        <f t="shared" si="371"/>
        <v>#NUM!</v>
      </c>
      <c r="E1088" s="36" t="e">
        <f t="shared" si="372"/>
        <v>#NUM!</v>
      </c>
      <c r="F1088" s="37" t="e">
        <f t="shared" si="373"/>
        <v>#NUM!</v>
      </c>
      <c r="H1088" s="33">
        <v>465</v>
      </c>
      <c r="I1088" s="34">
        <v>59476</v>
      </c>
      <c r="J1088" s="35" t="e">
        <f t="shared" si="374"/>
        <v>#NUM!</v>
      </c>
      <c r="K1088" s="36" t="e">
        <f t="shared" si="375"/>
        <v>#NUM!</v>
      </c>
      <c r="L1088" s="38" t="e">
        <f t="shared" si="376"/>
        <v>#NUM!</v>
      </c>
      <c r="M1088" s="37" t="e">
        <f t="shared" si="377"/>
        <v>#NUM!</v>
      </c>
      <c r="O1088" s="33">
        <v>465</v>
      </c>
      <c r="P1088" s="34">
        <v>59476</v>
      </c>
      <c r="Q1088" s="35" t="e">
        <f t="shared" si="378"/>
        <v>#NUM!</v>
      </c>
      <c r="R1088" s="36" t="e">
        <f t="shared" si="366"/>
        <v>#NUM!</v>
      </c>
      <c r="S1088" s="38" t="e">
        <f t="shared" si="379"/>
        <v>#NUM!</v>
      </c>
      <c r="T1088" s="37" t="e">
        <f t="shared" si="367"/>
        <v>#NUM!</v>
      </c>
      <c r="V1088" s="33">
        <v>465</v>
      </c>
      <c r="W1088" s="34">
        <v>59476</v>
      </c>
      <c r="X1088" s="35" t="e">
        <f t="shared" si="380"/>
        <v>#NUM!</v>
      </c>
      <c r="Y1088" s="36" t="e">
        <f t="shared" si="368"/>
        <v>#NUM!</v>
      </c>
      <c r="Z1088" s="39" t="e">
        <f t="shared" si="381"/>
        <v>#NUM!</v>
      </c>
      <c r="AA1088" s="37" t="e">
        <f t="shared" si="369"/>
        <v>#NUM!</v>
      </c>
    </row>
    <row r="1089" spans="1:27" x14ac:dyDescent="0.45">
      <c r="A1089" s="47">
        <v>466</v>
      </c>
      <c r="B1089" s="34">
        <v>59506</v>
      </c>
      <c r="C1089" s="49" t="e">
        <f t="shared" si="370"/>
        <v>#NUM!</v>
      </c>
      <c r="D1089" s="36" t="e">
        <f t="shared" si="371"/>
        <v>#NUM!</v>
      </c>
      <c r="E1089" s="36" t="e">
        <f t="shared" si="372"/>
        <v>#NUM!</v>
      </c>
      <c r="F1089" s="37" t="e">
        <f t="shared" si="373"/>
        <v>#NUM!</v>
      </c>
      <c r="H1089" s="33">
        <v>466</v>
      </c>
      <c r="I1089" s="34">
        <v>59506</v>
      </c>
      <c r="J1089" s="35" t="e">
        <f t="shared" si="374"/>
        <v>#NUM!</v>
      </c>
      <c r="K1089" s="36" t="e">
        <f t="shared" si="375"/>
        <v>#NUM!</v>
      </c>
      <c r="L1089" s="38" t="e">
        <f t="shared" si="376"/>
        <v>#NUM!</v>
      </c>
      <c r="M1089" s="37" t="e">
        <f t="shared" si="377"/>
        <v>#NUM!</v>
      </c>
      <c r="O1089" s="33">
        <v>466</v>
      </c>
      <c r="P1089" s="34">
        <v>59506</v>
      </c>
      <c r="Q1089" s="35" t="e">
        <f t="shared" si="378"/>
        <v>#NUM!</v>
      </c>
      <c r="R1089" s="36" t="e">
        <f t="shared" si="366"/>
        <v>#NUM!</v>
      </c>
      <c r="S1089" s="38" t="e">
        <f t="shared" si="379"/>
        <v>#NUM!</v>
      </c>
      <c r="T1089" s="37" t="e">
        <f t="shared" si="367"/>
        <v>#NUM!</v>
      </c>
      <c r="V1089" s="33">
        <v>466</v>
      </c>
      <c r="W1089" s="34">
        <v>59506</v>
      </c>
      <c r="X1089" s="35" t="e">
        <f t="shared" si="380"/>
        <v>#NUM!</v>
      </c>
      <c r="Y1089" s="36" t="e">
        <f t="shared" si="368"/>
        <v>#NUM!</v>
      </c>
      <c r="Z1089" s="39" t="e">
        <f t="shared" si="381"/>
        <v>#NUM!</v>
      </c>
      <c r="AA1089" s="37" t="e">
        <f t="shared" si="369"/>
        <v>#NUM!</v>
      </c>
    </row>
    <row r="1090" spans="1:27" x14ac:dyDescent="0.45">
      <c r="A1090" s="47">
        <v>467</v>
      </c>
      <c r="B1090" s="34">
        <v>59537</v>
      </c>
      <c r="C1090" s="49" t="e">
        <f t="shared" si="370"/>
        <v>#NUM!</v>
      </c>
      <c r="D1090" s="36" t="e">
        <f t="shared" si="371"/>
        <v>#NUM!</v>
      </c>
      <c r="E1090" s="36" t="e">
        <f t="shared" si="372"/>
        <v>#NUM!</v>
      </c>
      <c r="F1090" s="37" t="e">
        <f t="shared" si="373"/>
        <v>#NUM!</v>
      </c>
      <c r="H1090" s="33">
        <v>467</v>
      </c>
      <c r="I1090" s="34">
        <v>59537</v>
      </c>
      <c r="J1090" s="35" t="e">
        <f t="shared" si="374"/>
        <v>#NUM!</v>
      </c>
      <c r="K1090" s="36" t="e">
        <f t="shared" si="375"/>
        <v>#NUM!</v>
      </c>
      <c r="L1090" s="38" t="e">
        <f t="shared" si="376"/>
        <v>#NUM!</v>
      </c>
      <c r="M1090" s="37" t="e">
        <f t="shared" si="377"/>
        <v>#NUM!</v>
      </c>
      <c r="O1090" s="33">
        <v>467</v>
      </c>
      <c r="P1090" s="34">
        <v>59537</v>
      </c>
      <c r="Q1090" s="35" t="e">
        <f t="shared" si="378"/>
        <v>#NUM!</v>
      </c>
      <c r="R1090" s="36" t="e">
        <f t="shared" si="366"/>
        <v>#NUM!</v>
      </c>
      <c r="S1090" s="38" t="e">
        <f t="shared" si="379"/>
        <v>#NUM!</v>
      </c>
      <c r="T1090" s="37" t="e">
        <f t="shared" si="367"/>
        <v>#NUM!</v>
      </c>
      <c r="V1090" s="33">
        <v>467</v>
      </c>
      <c r="W1090" s="34">
        <v>59537</v>
      </c>
      <c r="X1090" s="35" t="e">
        <f t="shared" si="380"/>
        <v>#NUM!</v>
      </c>
      <c r="Y1090" s="36" t="e">
        <f t="shared" si="368"/>
        <v>#NUM!</v>
      </c>
      <c r="Z1090" s="39" t="e">
        <f t="shared" si="381"/>
        <v>#NUM!</v>
      </c>
      <c r="AA1090" s="37" t="e">
        <f t="shared" si="369"/>
        <v>#NUM!</v>
      </c>
    </row>
    <row r="1091" spans="1:27" ht="14.65" thickBot="1" x14ac:dyDescent="0.5">
      <c r="A1091" s="750">
        <v>468</v>
      </c>
      <c r="B1091" s="267">
        <v>59568</v>
      </c>
      <c r="C1091" s="50" t="e">
        <f t="shared" si="370"/>
        <v>#NUM!</v>
      </c>
      <c r="D1091" s="43" t="e">
        <f t="shared" si="371"/>
        <v>#NUM!</v>
      </c>
      <c r="E1091" s="43" t="e">
        <f t="shared" si="372"/>
        <v>#NUM!</v>
      </c>
      <c r="F1091" s="44" t="e">
        <f t="shared" si="373"/>
        <v>#NUM!</v>
      </c>
      <c r="H1091" s="40">
        <v>468</v>
      </c>
      <c r="I1091" s="41">
        <v>59568</v>
      </c>
      <c r="J1091" s="42" t="e">
        <f t="shared" si="374"/>
        <v>#NUM!</v>
      </c>
      <c r="K1091" s="43" t="e">
        <f t="shared" si="375"/>
        <v>#NUM!</v>
      </c>
      <c r="L1091" s="45" t="e">
        <f t="shared" si="376"/>
        <v>#NUM!</v>
      </c>
      <c r="M1091" s="44" t="e">
        <f t="shared" si="377"/>
        <v>#NUM!</v>
      </c>
      <c r="O1091" s="40">
        <v>468</v>
      </c>
      <c r="P1091" s="41">
        <v>59568</v>
      </c>
      <c r="Q1091" s="42" t="e">
        <f t="shared" si="378"/>
        <v>#NUM!</v>
      </c>
      <c r="R1091" s="43" t="e">
        <f t="shared" si="366"/>
        <v>#NUM!</v>
      </c>
      <c r="S1091" s="45" t="e">
        <f t="shared" si="379"/>
        <v>#NUM!</v>
      </c>
      <c r="T1091" s="44" t="e">
        <f t="shared" si="367"/>
        <v>#NUM!</v>
      </c>
      <c r="V1091" s="40">
        <v>468</v>
      </c>
      <c r="W1091" s="41">
        <v>59568</v>
      </c>
      <c r="X1091" s="42" t="e">
        <f t="shared" si="380"/>
        <v>#NUM!</v>
      </c>
      <c r="Y1091" s="43" t="e">
        <f t="shared" si="368"/>
        <v>#NUM!</v>
      </c>
      <c r="Z1091" s="46" t="e">
        <f t="shared" si="381"/>
        <v>#NUM!</v>
      </c>
      <c r="AA1091" s="44" t="e">
        <f t="shared" si="369"/>
        <v>#NUM!</v>
      </c>
    </row>
    <row r="1092" spans="1:27" x14ac:dyDescent="0.45">
      <c r="A1092" s="47">
        <v>469</v>
      </c>
      <c r="B1092" s="34">
        <v>59596</v>
      </c>
      <c r="C1092" s="53" t="e">
        <f t="shared" si="370"/>
        <v>#NUM!</v>
      </c>
      <c r="D1092" s="29" t="e">
        <f t="shared" si="371"/>
        <v>#NUM!</v>
      </c>
      <c r="E1092" s="29" t="e">
        <f t="shared" si="372"/>
        <v>#NUM!</v>
      </c>
      <c r="F1092" s="30" t="e">
        <f t="shared" si="373"/>
        <v>#NUM!</v>
      </c>
      <c r="H1092" s="26">
        <v>469</v>
      </c>
      <c r="I1092" s="27">
        <v>59596</v>
      </c>
      <c r="J1092" s="28" t="e">
        <f t="shared" si="374"/>
        <v>#NUM!</v>
      </c>
      <c r="K1092" s="29" t="e">
        <f t="shared" si="375"/>
        <v>#NUM!</v>
      </c>
      <c r="L1092" s="31" t="e">
        <f t="shared" si="376"/>
        <v>#NUM!</v>
      </c>
      <c r="M1092" s="30" t="e">
        <f t="shared" si="377"/>
        <v>#NUM!</v>
      </c>
      <c r="O1092" s="26">
        <v>469</v>
      </c>
      <c r="P1092" s="27">
        <v>59596</v>
      </c>
      <c r="Q1092" s="28" t="e">
        <f t="shared" si="378"/>
        <v>#NUM!</v>
      </c>
      <c r="R1092" s="29" t="e">
        <f t="shared" si="366"/>
        <v>#NUM!</v>
      </c>
      <c r="S1092" s="31" t="e">
        <f t="shared" si="379"/>
        <v>#NUM!</v>
      </c>
      <c r="T1092" s="30" t="e">
        <f t="shared" si="367"/>
        <v>#NUM!</v>
      </c>
      <c r="V1092" s="26">
        <v>469</v>
      </c>
      <c r="W1092" s="27">
        <v>59596</v>
      </c>
      <c r="X1092" s="28" t="e">
        <f t="shared" si="380"/>
        <v>#NUM!</v>
      </c>
      <c r="Y1092" s="29" t="e">
        <f t="shared" si="368"/>
        <v>#NUM!</v>
      </c>
      <c r="Z1092" s="32" t="e">
        <f t="shared" si="381"/>
        <v>#NUM!</v>
      </c>
      <c r="AA1092" s="30" t="e">
        <f t="shared" si="369"/>
        <v>#NUM!</v>
      </c>
    </row>
    <row r="1093" spans="1:27" x14ac:dyDescent="0.45">
      <c r="A1093" s="47">
        <v>470</v>
      </c>
      <c r="B1093" s="34">
        <v>59627</v>
      </c>
      <c r="C1093" s="49" t="e">
        <f t="shared" si="370"/>
        <v>#NUM!</v>
      </c>
      <c r="D1093" s="36" t="e">
        <f t="shared" si="371"/>
        <v>#NUM!</v>
      </c>
      <c r="E1093" s="36" t="e">
        <f t="shared" si="372"/>
        <v>#NUM!</v>
      </c>
      <c r="F1093" s="37" t="e">
        <f t="shared" si="373"/>
        <v>#NUM!</v>
      </c>
      <c r="H1093" s="33">
        <v>470</v>
      </c>
      <c r="I1093" s="34">
        <v>59627</v>
      </c>
      <c r="J1093" s="35" t="e">
        <f t="shared" si="374"/>
        <v>#NUM!</v>
      </c>
      <c r="K1093" s="36" t="e">
        <f t="shared" si="375"/>
        <v>#NUM!</v>
      </c>
      <c r="L1093" s="38" t="e">
        <f t="shared" si="376"/>
        <v>#NUM!</v>
      </c>
      <c r="M1093" s="37" t="e">
        <f t="shared" si="377"/>
        <v>#NUM!</v>
      </c>
      <c r="O1093" s="33">
        <v>470</v>
      </c>
      <c r="P1093" s="34">
        <v>59627</v>
      </c>
      <c r="Q1093" s="35" t="e">
        <f t="shared" si="378"/>
        <v>#NUM!</v>
      </c>
      <c r="R1093" s="36" t="e">
        <f t="shared" si="366"/>
        <v>#NUM!</v>
      </c>
      <c r="S1093" s="38" t="e">
        <f t="shared" si="379"/>
        <v>#NUM!</v>
      </c>
      <c r="T1093" s="37" t="e">
        <f t="shared" si="367"/>
        <v>#NUM!</v>
      </c>
      <c r="V1093" s="33">
        <v>470</v>
      </c>
      <c r="W1093" s="34">
        <v>59627</v>
      </c>
      <c r="X1093" s="35" t="e">
        <f t="shared" si="380"/>
        <v>#NUM!</v>
      </c>
      <c r="Y1093" s="36" t="e">
        <f t="shared" si="368"/>
        <v>#NUM!</v>
      </c>
      <c r="Z1093" s="39" t="e">
        <f t="shared" si="381"/>
        <v>#NUM!</v>
      </c>
      <c r="AA1093" s="37" t="e">
        <f t="shared" si="369"/>
        <v>#NUM!</v>
      </c>
    </row>
    <row r="1094" spans="1:27" x14ac:dyDescent="0.45">
      <c r="A1094" s="47">
        <v>471</v>
      </c>
      <c r="B1094" s="34">
        <v>59657</v>
      </c>
      <c r="C1094" s="49" t="e">
        <f t="shared" si="370"/>
        <v>#NUM!</v>
      </c>
      <c r="D1094" s="36" t="e">
        <f t="shared" si="371"/>
        <v>#NUM!</v>
      </c>
      <c r="E1094" s="36" t="e">
        <f t="shared" si="372"/>
        <v>#NUM!</v>
      </c>
      <c r="F1094" s="37" t="e">
        <f t="shared" si="373"/>
        <v>#NUM!</v>
      </c>
      <c r="H1094" s="33">
        <v>471</v>
      </c>
      <c r="I1094" s="34">
        <v>59657</v>
      </c>
      <c r="J1094" s="35" t="e">
        <f t="shared" si="374"/>
        <v>#NUM!</v>
      </c>
      <c r="K1094" s="36" t="e">
        <f t="shared" si="375"/>
        <v>#NUM!</v>
      </c>
      <c r="L1094" s="38" t="e">
        <f t="shared" si="376"/>
        <v>#NUM!</v>
      </c>
      <c r="M1094" s="37" t="e">
        <f t="shared" si="377"/>
        <v>#NUM!</v>
      </c>
      <c r="O1094" s="33">
        <v>471</v>
      </c>
      <c r="P1094" s="34">
        <v>59657</v>
      </c>
      <c r="Q1094" s="35" t="e">
        <f t="shared" si="378"/>
        <v>#NUM!</v>
      </c>
      <c r="R1094" s="36" t="e">
        <f t="shared" si="366"/>
        <v>#NUM!</v>
      </c>
      <c r="S1094" s="38" t="e">
        <f t="shared" si="379"/>
        <v>#NUM!</v>
      </c>
      <c r="T1094" s="37" t="e">
        <f t="shared" si="367"/>
        <v>#NUM!</v>
      </c>
      <c r="V1094" s="33">
        <v>471</v>
      </c>
      <c r="W1094" s="34">
        <v>59657</v>
      </c>
      <c r="X1094" s="35" t="e">
        <f t="shared" si="380"/>
        <v>#NUM!</v>
      </c>
      <c r="Y1094" s="36" t="e">
        <f t="shared" si="368"/>
        <v>#NUM!</v>
      </c>
      <c r="Z1094" s="39" t="e">
        <f t="shared" si="381"/>
        <v>#NUM!</v>
      </c>
      <c r="AA1094" s="37" t="e">
        <f t="shared" si="369"/>
        <v>#NUM!</v>
      </c>
    </row>
    <row r="1095" spans="1:27" x14ac:dyDescent="0.45">
      <c r="A1095" s="47">
        <v>472</v>
      </c>
      <c r="B1095" s="34">
        <v>59688</v>
      </c>
      <c r="C1095" s="49" t="e">
        <f t="shared" si="370"/>
        <v>#NUM!</v>
      </c>
      <c r="D1095" s="36" t="e">
        <f t="shared" si="371"/>
        <v>#NUM!</v>
      </c>
      <c r="E1095" s="36" t="e">
        <f t="shared" si="372"/>
        <v>#NUM!</v>
      </c>
      <c r="F1095" s="37" t="e">
        <f t="shared" si="373"/>
        <v>#NUM!</v>
      </c>
      <c r="H1095" s="33">
        <v>472</v>
      </c>
      <c r="I1095" s="34">
        <v>59688</v>
      </c>
      <c r="J1095" s="35" t="e">
        <f t="shared" si="374"/>
        <v>#NUM!</v>
      </c>
      <c r="K1095" s="36" t="e">
        <f t="shared" si="375"/>
        <v>#NUM!</v>
      </c>
      <c r="L1095" s="38" t="e">
        <f t="shared" si="376"/>
        <v>#NUM!</v>
      </c>
      <c r="M1095" s="37" t="e">
        <f t="shared" si="377"/>
        <v>#NUM!</v>
      </c>
      <c r="O1095" s="33">
        <v>472</v>
      </c>
      <c r="P1095" s="34">
        <v>59688</v>
      </c>
      <c r="Q1095" s="35" t="e">
        <f t="shared" si="378"/>
        <v>#NUM!</v>
      </c>
      <c r="R1095" s="36" t="e">
        <f t="shared" si="366"/>
        <v>#NUM!</v>
      </c>
      <c r="S1095" s="38" t="e">
        <f t="shared" si="379"/>
        <v>#NUM!</v>
      </c>
      <c r="T1095" s="37" t="e">
        <f t="shared" si="367"/>
        <v>#NUM!</v>
      </c>
      <c r="V1095" s="33">
        <v>472</v>
      </c>
      <c r="W1095" s="34">
        <v>59688</v>
      </c>
      <c r="X1095" s="35" t="e">
        <f t="shared" si="380"/>
        <v>#NUM!</v>
      </c>
      <c r="Y1095" s="36" t="e">
        <f t="shared" si="368"/>
        <v>#NUM!</v>
      </c>
      <c r="Z1095" s="39" t="e">
        <f t="shared" si="381"/>
        <v>#NUM!</v>
      </c>
      <c r="AA1095" s="37" t="e">
        <f t="shared" si="369"/>
        <v>#NUM!</v>
      </c>
    </row>
    <row r="1096" spans="1:27" x14ac:dyDescent="0.45">
      <c r="A1096" s="47">
        <v>473</v>
      </c>
      <c r="B1096" s="34">
        <v>59718</v>
      </c>
      <c r="C1096" s="49" t="e">
        <f t="shared" si="370"/>
        <v>#NUM!</v>
      </c>
      <c r="D1096" s="36" t="e">
        <f t="shared" si="371"/>
        <v>#NUM!</v>
      </c>
      <c r="E1096" s="36" t="e">
        <f t="shared" si="372"/>
        <v>#NUM!</v>
      </c>
      <c r="F1096" s="37" t="e">
        <f t="shared" si="373"/>
        <v>#NUM!</v>
      </c>
      <c r="H1096" s="33">
        <v>473</v>
      </c>
      <c r="I1096" s="34">
        <v>59718</v>
      </c>
      <c r="J1096" s="35" t="e">
        <f t="shared" si="374"/>
        <v>#NUM!</v>
      </c>
      <c r="K1096" s="36" t="e">
        <f t="shared" si="375"/>
        <v>#NUM!</v>
      </c>
      <c r="L1096" s="38" t="e">
        <f t="shared" si="376"/>
        <v>#NUM!</v>
      </c>
      <c r="M1096" s="37" t="e">
        <f t="shared" si="377"/>
        <v>#NUM!</v>
      </c>
      <c r="O1096" s="33">
        <v>473</v>
      </c>
      <c r="P1096" s="34">
        <v>59718</v>
      </c>
      <c r="Q1096" s="35" t="e">
        <f t="shared" si="378"/>
        <v>#NUM!</v>
      </c>
      <c r="R1096" s="36" t="e">
        <f t="shared" si="366"/>
        <v>#NUM!</v>
      </c>
      <c r="S1096" s="38" t="e">
        <f t="shared" si="379"/>
        <v>#NUM!</v>
      </c>
      <c r="T1096" s="37" t="e">
        <f t="shared" si="367"/>
        <v>#NUM!</v>
      </c>
      <c r="V1096" s="33">
        <v>473</v>
      </c>
      <c r="W1096" s="34">
        <v>59718</v>
      </c>
      <c r="X1096" s="35" t="e">
        <f t="shared" si="380"/>
        <v>#NUM!</v>
      </c>
      <c r="Y1096" s="36" t="e">
        <f t="shared" si="368"/>
        <v>#NUM!</v>
      </c>
      <c r="Z1096" s="39" t="e">
        <f t="shared" si="381"/>
        <v>#NUM!</v>
      </c>
      <c r="AA1096" s="37" t="e">
        <f t="shared" si="369"/>
        <v>#NUM!</v>
      </c>
    </row>
    <row r="1097" spans="1:27" x14ac:dyDescent="0.45">
      <c r="A1097" s="47">
        <v>474</v>
      </c>
      <c r="B1097" s="34">
        <v>59749</v>
      </c>
      <c r="C1097" s="49" t="e">
        <f t="shared" si="370"/>
        <v>#NUM!</v>
      </c>
      <c r="D1097" s="36" t="e">
        <f t="shared" si="371"/>
        <v>#NUM!</v>
      </c>
      <c r="E1097" s="36" t="e">
        <f t="shared" si="372"/>
        <v>#NUM!</v>
      </c>
      <c r="F1097" s="37" t="e">
        <f t="shared" si="373"/>
        <v>#NUM!</v>
      </c>
      <c r="H1097" s="33">
        <v>474</v>
      </c>
      <c r="I1097" s="34">
        <v>59749</v>
      </c>
      <c r="J1097" s="35" t="e">
        <f t="shared" si="374"/>
        <v>#NUM!</v>
      </c>
      <c r="K1097" s="36" t="e">
        <f t="shared" si="375"/>
        <v>#NUM!</v>
      </c>
      <c r="L1097" s="38" t="e">
        <f t="shared" si="376"/>
        <v>#NUM!</v>
      </c>
      <c r="M1097" s="37" t="e">
        <f t="shared" si="377"/>
        <v>#NUM!</v>
      </c>
      <c r="O1097" s="33">
        <v>474</v>
      </c>
      <c r="P1097" s="34">
        <v>59749</v>
      </c>
      <c r="Q1097" s="35" t="e">
        <f t="shared" si="378"/>
        <v>#NUM!</v>
      </c>
      <c r="R1097" s="36" t="e">
        <f t="shared" si="366"/>
        <v>#NUM!</v>
      </c>
      <c r="S1097" s="38" t="e">
        <f t="shared" si="379"/>
        <v>#NUM!</v>
      </c>
      <c r="T1097" s="37" t="e">
        <f t="shared" si="367"/>
        <v>#NUM!</v>
      </c>
      <c r="V1097" s="33">
        <v>474</v>
      </c>
      <c r="W1097" s="34">
        <v>59749</v>
      </c>
      <c r="X1097" s="35" t="e">
        <f t="shared" si="380"/>
        <v>#NUM!</v>
      </c>
      <c r="Y1097" s="36" t="e">
        <f t="shared" si="368"/>
        <v>#NUM!</v>
      </c>
      <c r="Z1097" s="39" t="e">
        <f t="shared" si="381"/>
        <v>#NUM!</v>
      </c>
      <c r="AA1097" s="37" t="e">
        <f t="shared" si="369"/>
        <v>#NUM!</v>
      </c>
    </row>
    <row r="1098" spans="1:27" x14ac:dyDescent="0.45">
      <c r="A1098" s="47">
        <v>475</v>
      </c>
      <c r="B1098" s="34">
        <v>59780</v>
      </c>
      <c r="C1098" s="49" t="e">
        <f t="shared" si="370"/>
        <v>#NUM!</v>
      </c>
      <c r="D1098" s="36" t="e">
        <f t="shared" si="371"/>
        <v>#NUM!</v>
      </c>
      <c r="E1098" s="36" t="e">
        <f t="shared" si="372"/>
        <v>#NUM!</v>
      </c>
      <c r="F1098" s="37" t="e">
        <f t="shared" si="373"/>
        <v>#NUM!</v>
      </c>
      <c r="H1098" s="33">
        <v>475</v>
      </c>
      <c r="I1098" s="34">
        <v>59780</v>
      </c>
      <c r="J1098" s="35" t="e">
        <f t="shared" si="374"/>
        <v>#NUM!</v>
      </c>
      <c r="K1098" s="36" t="e">
        <f t="shared" si="375"/>
        <v>#NUM!</v>
      </c>
      <c r="L1098" s="38" t="e">
        <f t="shared" si="376"/>
        <v>#NUM!</v>
      </c>
      <c r="M1098" s="37" t="e">
        <f t="shared" si="377"/>
        <v>#NUM!</v>
      </c>
      <c r="O1098" s="33">
        <v>475</v>
      </c>
      <c r="P1098" s="34">
        <v>59780</v>
      </c>
      <c r="Q1098" s="35" t="e">
        <f t="shared" si="378"/>
        <v>#NUM!</v>
      </c>
      <c r="R1098" s="36" t="e">
        <f t="shared" si="366"/>
        <v>#NUM!</v>
      </c>
      <c r="S1098" s="38" t="e">
        <f t="shared" si="379"/>
        <v>#NUM!</v>
      </c>
      <c r="T1098" s="37" t="e">
        <f t="shared" si="367"/>
        <v>#NUM!</v>
      </c>
      <c r="V1098" s="33">
        <v>475</v>
      </c>
      <c r="W1098" s="34">
        <v>59780</v>
      </c>
      <c r="X1098" s="35" t="e">
        <f t="shared" si="380"/>
        <v>#NUM!</v>
      </c>
      <c r="Y1098" s="36" t="e">
        <f t="shared" si="368"/>
        <v>#NUM!</v>
      </c>
      <c r="Z1098" s="39" t="e">
        <f t="shared" si="381"/>
        <v>#NUM!</v>
      </c>
      <c r="AA1098" s="37" t="e">
        <f t="shared" si="369"/>
        <v>#NUM!</v>
      </c>
    </row>
    <row r="1099" spans="1:27" x14ac:dyDescent="0.45">
      <c r="A1099" s="47">
        <v>476</v>
      </c>
      <c r="B1099" s="34">
        <v>59810</v>
      </c>
      <c r="C1099" s="49" t="e">
        <f t="shared" si="370"/>
        <v>#NUM!</v>
      </c>
      <c r="D1099" s="36" t="e">
        <f t="shared" si="371"/>
        <v>#NUM!</v>
      </c>
      <c r="E1099" s="36" t="e">
        <f t="shared" si="372"/>
        <v>#NUM!</v>
      </c>
      <c r="F1099" s="37" t="e">
        <f t="shared" si="373"/>
        <v>#NUM!</v>
      </c>
      <c r="H1099" s="33">
        <v>476</v>
      </c>
      <c r="I1099" s="34">
        <v>59810</v>
      </c>
      <c r="J1099" s="35" t="e">
        <f t="shared" si="374"/>
        <v>#NUM!</v>
      </c>
      <c r="K1099" s="36" t="e">
        <f t="shared" si="375"/>
        <v>#NUM!</v>
      </c>
      <c r="L1099" s="38" t="e">
        <f t="shared" si="376"/>
        <v>#NUM!</v>
      </c>
      <c r="M1099" s="37" t="e">
        <f t="shared" si="377"/>
        <v>#NUM!</v>
      </c>
      <c r="O1099" s="33">
        <v>476</v>
      </c>
      <c r="P1099" s="34">
        <v>59810</v>
      </c>
      <c r="Q1099" s="35" t="e">
        <f t="shared" si="378"/>
        <v>#NUM!</v>
      </c>
      <c r="R1099" s="36" t="e">
        <f t="shared" si="366"/>
        <v>#NUM!</v>
      </c>
      <c r="S1099" s="38" t="e">
        <f t="shared" si="379"/>
        <v>#NUM!</v>
      </c>
      <c r="T1099" s="37" t="e">
        <f t="shared" si="367"/>
        <v>#NUM!</v>
      </c>
      <c r="V1099" s="33">
        <v>476</v>
      </c>
      <c r="W1099" s="34">
        <v>59810</v>
      </c>
      <c r="X1099" s="35" t="e">
        <f t="shared" si="380"/>
        <v>#NUM!</v>
      </c>
      <c r="Y1099" s="36" t="e">
        <f t="shared" si="368"/>
        <v>#NUM!</v>
      </c>
      <c r="Z1099" s="39" t="e">
        <f t="shared" si="381"/>
        <v>#NUM!</v>
      </c>
      <c r="AA1099" s="37" t="e">
        <f t="shared" si="369"/>
        <v>#NUM!</v>
      </c>
    </row>
    <row r="1100" spans="1:27" x14ac:dyDescent="0.45">
      <c r="A1100" s="47">
        <v>477</v>
      </c>
      <c r="B1100" s="34">
        <v>59841</v>
      </c>
      <c r="C1100" s="49" t="e">
        <f t="shared" si="370"/>
        <v>#NUM!</v>
      </c>
      <c r="D1100" s="36" t="e">
        <f t="shared" si="371"/>
        <v>#NUM!</v>
      </c>
      <c r="E1100" s="36" t="e">
        <f t="shared" si="372"/>
        <v>#NUM!</v>
      </c>
      <c r="F1100" s="37" t="e">
        <f t="shared" si="373"/>
        <v>#NUM!</v>
      </c>
      <c r="H1100" s="33">
        <v>477</v>
      </c>
      <c r="I1100" s="34">
        <v>59841</v>
      </c>
      <c r="J1100" s="35" t="e">
        <f t="shared" si="374"/>
        <v>#NUM!</v>
      </c>
      <c r="K1100" s="36" t="e">
        <f t="shared" si="375"/>
        <v>#NUM!</v>
      </c>
      <c r="L1100" s="38" t="e">
        <f t="shared" si="376"/>
        <v>#NUM!</v>
      </c>
      <c r="M1100" s="37" t="e">
        <f t="shared" si="377"/>
        <v>#NUM!</v>
      </c>
      <c r="O1100" s="33">
        <v>477</v>
      </c>
      <c r="P1100" s="34">
        <v>59841</v>
      </c>
      <c r="Q1100" s="35" t="e">
        <f t="shared" si="378"/>
        <v>#NUM!</v>
      </c>
      <c r="R1100" s="36" t="e">
        <f t="shared" si="366"/>
        <v>#NUM!</v>
      </c>
      <c r="S1100" s="38" t="e">
        <f t="shared" si="379"/>
        <v>#NUM!</v>
      </c>
      <c r="T1100" s="37" t="e">
        <f t="shared" si="367"/>
        <v>#NUM!</v>
      </c>
      <c r="V1100" s="33">
        <v>477</v>
      </c>
      <c r="W1100" s="34">
        <v>59841</v>
      </c>
      <c r="X1100" s="35" t="e">
        <f t="shared" si="380"/>
        <v>#NUM!</v>
      </c>
      <c r="Y1100" s="36" t="e">
        <f t="shared" si="368"/>
        <v>#NUM!</v>
      </c>
      <c r="Z1100" s="39" t="e">
        <f t="shared" si="381"/>
        <v>#NUM!</v>
      </c>
      <c r="AA1100" s="37" t="e">
        <f t="shared" si="369"/>
        <v>#NUM!</v>
      </c>
    </row>
    <row r="1101" spans="1:27" x14ac:dyDescent="0.45">
      <c r="A1101" s="47">
        <v>478</v>
      </c>
      <c r="B1101" s="34">
        <v>59871</v>
      </c>
      <c r="C1101" s="49" t="e">
        <f t="shared" si="370"/>
        <v>#NUM!</v>
      </c>
      <c r="D1101" s="36" t="e">
        <f t="shared" si="371"/>
        <v>#NUM!</v>
      </c>
      <c r="E1101" s="36" t="e">
        <f t="shared" si="372"/>
        <v>#NUM!</v>
      </c>
      <c r="F1101" s="37" t="e">
        <f t="shared" si="373"/>
        <v>#NUM!</v>
      </c>
      <c r="H1101" s="33">
        <v>478</v>
      </c>
      <c r="I1101" s="34">
        <v>59871</v>
      </c>
      <c r="J1101" s="35" t="e">
        <f t="shared" si="374"/>
        <v>#NUM!</v>
      </c>
      <c r="K1101" s="36" t="e">
        <f t="shared" si="375"/>
        <v>#NUM!</v>
      </c>
      <c r="L1101" s="38" t="e">
        <f t="shared" si="376"/>
        <v>#NUM!</v>
      </c>
      <c r="M1101" s="37" t="e">
        <f t="shared" si="377"/>
        <v>#NUM!</v>
      </c>
      <c r="O1101" s="33">
        <v>478</v>
      </c>
      <c r="P1101" s="34">
        <v>59871</v>
      </c>
      <c r="Q1101" s="35" t="e">
        <f t="shared" si="378"/>
        <v>#NUM!</v>
      </c>
      <c r="R1101" s="36" t="e">
        <f t="shared" si="366"/>
        <v>#NUM!</v>
      </c>
      <c r="S1101" s="38" t="e">
        <f t="shared" si="379"/>
        <v>#NUM!</v>
      </c>
      <c r="T1101" s="37" t="e">
        <f t="shared" si="367"/>
        <v>#NUM!</v>
      </c>
      <c r="V1101" s="33">
        <v>478</v>
      </c>
      <c r="W1101" s="34">
        <v>59871</v>
      </c>
      <c r="X1101" s="35" t="e">
        <f t="shared" si="380"/>
        <v>#NUM!</v>
      </c>
      <c r="Y1101" s="36" t="e">
        <f t="shared" si="368"/>
        <v>#NUM!</v>
      </c>
      <c r="Z1101" s="39" t="e">
        <f t="shared" si="381"/>
        <v>#NUM!</v>
      </c>
      <c r="AA1101" s="37" t="e">
        <f t="shared" si="369"/>
        <v>#NUM!</v>
      </c>
    </row>
    <row r="1102" spans="1:27" x14ac:dyDescent="0.45">
      <c r="A1102" s="47">
        <v>479</v>
      </c>
      <c r="B1102" s="34">
        <v>59902</v>
      </c>
      <c r="C1102" s="49" t="e">
        <f t="shared" si="370"/>
        <v>#NUM!</v>
      </c>
      <c r="D1102" s="36" t="e">
        <f t="shared" si="371"/>
        <v>#NUM!</v>
      </c>
      <c r="E1102" s="36" t="e">
        <f t="shared" si="372"/>
        <v>#NUM!</v>
      </c>
      <c r="F1102" s="37" t="e">
        <f t="shared" si="373"/>
        <v>#NUM!</v>
      </c>
      <c r="H1102" s="33">
        <v>479</v>
      </c>
      <c r="I1102" s="34">
        <v>59902</v>
      </c>
      <c r="J1102" s="35" t="e">
        <f t="shared" si="374"/>
        <v>#NUM!</v>
      </c>
      <c r="K1102" s="36" t="e">
        <f t="shared" si="375"/>
        <v>#NUM!</v>
      </c>
      <c r="L1102" s="38" t="e">
        <f t="shared" si="376"/>
        <v>#NUM!</v>
      </c>
      <c r="M1102" s="37" t="e">
        <f t="shared" si="377"/>
        <v>#NUM!</v>
      </c>
      <c r="O1102" s="33">
        <v>479</v>
      </c>
      <c r="P1102" s="34">
        <v>59902</v>
      </c>
      <c r="Q1102" s="35" t="e">
        <f t="shared" si="378"/>
        <v>#NUM!</v>
      </c>
      <c r="R1102" s="36" t="e">
        <f t="shared" si="366"/>
        <v>#NUM!</v>
      </c>
      <c r="S1102" s="38" t="e">
        <f t="shared" si="379"/>
        <v>#NUM!</v>
      </c>
      <c r="T1102" s="37" t="e">
        <f t="shared" si="367"/>
        <v>#NUM!</v>
      </c>
      <c r="V1102" s="33">
        <v>479</v>
      </c>
      <c r="W1102" s="34">
        <v>59902</v>
      </c>
      <c r="X1102" s="35" t="e">
        <f t="shared" si="380"/>
        <v>#NUM!</v>
      </c>
      <c r="Y1102" s="36" t="e">
        <f t="shared" si="368"/>
        <v>#NUM!</v>
      </c>
      <c r="Z1102" s="39" t="e">
        <f t="shared" si="381"/>
        <v>#NUM!</v>
      </c>
      <c r="AA1102" s="37" t="e">
        <f t="shared" si="369"/>
        <v>#NUM!</v>
      </c>
    </row>
    <row r="1103" spans="1:27" ht="14.65" thickBot="1" x14ac:dyDescent="0.5">
      <c r="A1103" s="750">
        <v>480</v>
      </c>
      <c r="B1103" s="267">
        <v>59933</v>
      </c>
      <c r="C1103" s="50" t="e">
        <f t="shared" si="370"/>
        <v>#NUM!</v>
      </c>
      <c r="D1103" s="43" t="e">
        <f t="shared" si="371"/>
        <v>#NUM!</v>
      </c>
      <c r="E1103" s="43" t="e">
        <f t="shared" si="372"/>
        <v>#NUM!</v>
      </c>
      <c r="F1103" s="44" t="e">
        <f t="shared" si="373"/>
        <v>#NUM!</v>
      </c>
      <c r="H1103" s="40">
        <v>480</v>
      </c>
      <c r="I1103" s="41">
        <v>59933</v>
      </c>
      <c r="J1103" s="42" t="e">
        <f t="shared" si="374"/>
        <v>#NUM!</v>
      </c>
      <c r="K1103" s="43" t="e">
        <f t="shared" si="375"/>
        <v>#NUM!</v>
      </c>
      <c r="L1103" s="45" t="e">
        <f t="shared" si="376"/>
        <v>#NUM!</v>
      </c>
      <c r="M1103" s="44" t="e">
        <f t="shared" si="377"/>
        <v>#NUM!</v>
      </c>
      <c r="O1103" s="40">
        <v>480</v>
      </c>
      <c r="P1103" s="41">
        <v>59933</v>
      </c>
      <c r="Q1103" s="42" t="e">
        <f t="shared" si="378"/>
        <v>#NUM!</v>
      </c>
      <c r="R1103" s="43" t="e">
        <f t="shared" si="366"/>
        <v>#NUM!</v>
      </c>
      <c r="S1103" s="45" t="e">
        <f t="shared" si="379"/>
        <v>#NUM!</v>
      </c>
      <c r="T1103" s="44" t="e">
        <f t="shared" si="367"/>
        <v>#NUM!</v>
      </c>
      <c r="V1103" s="40">
        <v>480</v>
      </c>
      <c r="W1103" s="41">
        <v>59933</v>
      </c>
      <c r="X1103" s="42" t="e">
        <f t="shared" si="380"/>
        <v>#NUM!</v>
      </c>
      <c r="Y1103" s="43" t="e">
        <f t="shared" si="368"/>
        <v>#NUM!</v>
      </c>
      <c r="Z1103" s="46" t="e">
        <f t="shared" si="381"/>
        <v>#NUM!</v>
      </c>
      <c r="AA1103" s="44" t="e">
        <f t="shared" si="369"/>
        <v>#NUM!</v>
      </c>
    </row>
  </sheetData>
  <autoFilter ref="C55:C92" xr:uid="{93B0135C-8997-49A9-812E-2C0A833E9147}"/>
  <mergeCells count="142">
    <mergeCell ref="V619:W619"/>
    <mergeCell ref="Z619:AA619"/>
    <mergeCell ref="S620:T620"/>
    <mergeCell ref="V620:W620"/>
    <mergeCell ref="Z620:AA620"/>
    <mergeCell ref="O620:P620"/>
    <mergeCell ref="O615:T616"/>
    <mergeCell ref="V615:AA616"/>
    <mergeCell ref="O617:P617"/>
    <mergeCell ref="S617:T617"/>
    <mergeCell ref="V617:W617"/>
    <mergeCell ref="Z617:AA617"/>
    <mergeCell ref="O621:P621"/>
    <mergeCell ref="R621:S621"/>
    <mergeCell ref="V621:W621"/>
    <mergeCell ref="Y621:Z621"/>
    <mergeCell ref="O618:P618"/>
    <mergeCell ref="S618:T618"/>
    <mergeCell ref="V618:W618"/>
    <mergeCell ref="A619:B619"/>
    <mergeCell ref="E619:F619"/>
    <mergeCell ref="A620:B620"/>
    <mergeCell ref="E620:F620"/>
    <mergeCell ref="A621:B621"/>
    <mergeCell ref="D621:E621"/>
    <mergeCell ref="H621:I621"/>
    <mergeCell ref="K621:L621"/>
    <mergeCell ref="H618:I618"/>
    <mergeCell ref="L618:M618"/>
    <mergeCell ref="H619:I619"/>
    <mergeCell ref="L619:M619"/>
    <mergeCell ref="H620:I620"/>
    <mergeCell ref="L620:M620"/>
    <mergeCell ref="Z618:AA618"/>
    <mergeCell ref="O619:P619"/>
    <mergeCell ref="S619:T619"/>
    <mergeCell ref="AC125:AD125"/>
    <mergeCell ref="A55:C55"/>
    <mergeCell ref="A123:F124"/>
    <mergeCell ref="H123:M124"/>
    <mergeCell ref="AC123:AH124"/>
    <mergeCell ref="O123:T124"/>
    <mergeCell ref="O125:P125"/>
    <mergeCell ref="S125:T125"/>
    <mergeCell ref="V123:AA124"/>
    <mergeCell ref="V125:W125"/>
    <mergeCell ref="Z125:AA125"/>
    <mergeCell ref="AG125:AH125"/>
    <mergeCell ref="A125:B125"/>
    <mergeCell ref="E125:F125"/>
    <mergeCell ref="H125:I125"/>
    <mergeCell ref="A1:P1"/>
    <mergeCell ref="L125:M125"/>
    <mergeCell ref="F25:G25"/>
    <mergeCell ref="F40:G40"/>
    <mergeCell ref="H615:M616"/>
    <mergeCell ref="H617:I617"/>
    <mergeCell ref="L617:M617"/>
    <mergeCell ref="U3:X3"/>
    <mergeCell ref="U4:X4"/>
    <mergeCell ref="N40:O40"/>
    <mergeCell ref="N45:O45"/>
    <mergeCell ref="N25:O25"/>
    <mergeCell ref="V38:X38"/>
    <mergeCell ref="V39:X39"/>
    <mergeCell ref="V40:X40"/>
    <mergeCell ref="T40:U40"/>
    <mergeCell ref="V22:X22"/>
    <mergeCell ref="Q1:S1"/>
    <mergeCell ref="T39:U39"/>
    <mergeCell ref="V36:X36"/>
    <mergeCell ref="T38:U38"/>
    <mergeCell ref="V37:X37"/>
    <mergeCell ref="A615:F616"/>
    <mergeCell ref="A617:B617"/>
    <mergeCell ref="E617:F617"/>
    <mergeCell ref="A618:B618"/>
    <mergeCell ref="E618:F618"/>
    <mergeCell ref="AG126:AH126"/>
    <mergeCell ref="A127:B127"/>
    <mergeCell ref="E127:F127"/>
    <mergeCell ref="H127:I127"/>
    <mergeCell ref="L127:M127"/>
    <mergeCell ref="AC127:AD127"/>
    <mergeCell ref="AG127:AH127"/>
    <mergeCell ref="A126:B126"/>
    <mergeCell ref="E126:F126"/>
    <mergeCell ref="H126:I126"/>
    <mergeCell ref="L126:M126"/>
    <mergeCell ref="AC126:AD126"/>
    <mergeCell ref="V126:W126"/>
    <mergeCell ref="Z126:AA126"/>
    <mergeCell ref="V127:W127"/>
    <mergeCell ref="Z127:AA127"/>
    <mergeCell ref="O126:P126"/>
    <mergeCell ref="S126:T126"/>
    <mergeCell ref="O127:P127"/>
    <mergeCell ref="S127:T127"/>
    <mergeCell ref="AG128:AH128"/>
    <mergeCell ref="A130:B130"/>
    <mergeCell ref="D130:E130"/>
    <mergeCell ref="H130:I130"/>
    <mergeCell ref="K130:L130"/>
    <mergeCell ref="AC130:AD130"/>
    <mergeCell ref="AF130:AG130"/>
    <mergeCell ref="A128:B128"/>
    <mergeCell ref="E128:F128"/>
    <mergeCell ref="H128:I128"/>
    <mergeCell ref="L128:M128"/>
    <mergeCell ref="AC128:AD128"/>
    <mergeCell ref="O130:P130"/>
    <mergeCell ref="R130:S130"/>
    <mergeCell ref="V130:W130"/>
    <mergeCell ref="Y130:Z130"/>
    <mergeCell ref="V128:W128"/>
    <mergeCell ref="Z128:AA128"/>
    <mergeCell ref="O128:P128"/>
    <mergeCell ref="S128:T128"/>
    <mergeCell ref="T37:U37"/>
    <mergeCell ref="T36:U36"/>
    <mergeCell ref="N4:O4"/>
    <mergeCell ref="N5:O5"/>
    <mergeCell ref="T35:U35"/>
    <mergeCell ref="Q15:X15"/>
    <mergeCell ref="Q16:X16"/>
    <mergeCell ref="Q33:X33"/>
    <mergeCell ref="T17:U17"/>
    <mergeCell ref="T18:U18"/>
    <mergeCell ref="V17:X17"/>
    <mergeCell ref="V18:X18"/>
    <mergeCell ref="V34:X34"/>
    <mergeCell ref="T34:U34"/>
    <mergeCell ref="T19:U19"/>
    <mergeCell ref="T20:U20"/>
    <mergeCell ref="T21:U21"/>
    <mergeCell ref="T22:U22"/>
    <mergeCell ref="T23:U23"/>
    <mergeCell ref="V19:X19"/>
    <mergeCell ref="V20:X20"/>
    <mergeCell ref="V21:X21"/>
    <mergeCell ref="V23:X23"/>
    <mergeCell ref="V35:X35"/>
  </mergeCells>
  <phoneticPr fontId="63" type="noConversion"/>
  <conditionalFormatting sqref="C87:AF87">
    <cfRule type="cellIs" dxfId="122" priority="71" operator="greaterThan">
      <formula>1.15</formula>
    </cfRule>
    <cfRule type="cellIs" dxfId="121" priority="72" operator="between">
      <formula>1.11</formula>
      <formula>1.15</formula>
    </cfRule>
    <cfRule type="cellIs" dxfId="120" priority="73" operator="lessThan">
      <formula>1.11</formula>
    </cfRule>
  </conditionalFormatting>
  <conditionalFormatting sqref="G27:G28">
    <cfRule type="cellIs" dxfId="119" priority="115" operator="lessThan">
      <formula>0.85</formula>
    </cfRule>
    <cfRule type="cellIs" dxfId="118" priority="116" operator="between">
      <formula>0.85</formula>
      <formula>0.9</formula>
    </cfRule>
    <cfRule type="cellIs" dxfId="117" priority="117" operator="greaterThan">
      <formula>0.9</formula>
    </cfRule>
  </conditionalFormatting>
  <conditionalFormatting sqref="G31">
    <cfRule type="cellIs" dxfId="110" priority="112" operator="lessThan">
      <formula>0.75</formula>
    </cfRule>
    <cfRule type="cellIs" dxfId="109" priority="113" operator="between">
      <formula>0.75</formula>
      <formula>0.8</formula>
    </cfRule>
    <cfRule type="cellIs" dxfId="108" priority="114" operator="greaterThan">
      <formula>0.8</formula>
    </cfRule>
  </conditionalFormatting>
  <conditionalFormatting sqref="G32 O32">
    <cfRule type="cellIs" dxfId="107" priority="74" operator="lessThan">
      <formula>0</formula>
    </cfRule>
    <cfRule type="cellIs" dxfId="106" priority="75" operator="greaterThan">
      <formula>0</formula>
    </cfRule>
  </conditionalFormatting>
  <conditionalFormatting sqref="G33">
    <cfRule type="cellIs" dxfId="105" priority="257" operator="lessThan">
      <formula>$D$39-0.001</formula>
    </cfRule>
    <cfRule type="cellIs" dxfId="104" priority="258" operator="greaterThan">
      <formula>$D$39-0.001</formula>
    </cfRule>
  </conditionalFormatting>
  <conditionalFormatting sqref="G34 O34">
    <cfRule type="cellIs" dxfId="103" priority="89" operator="lessThan">
      <formula>0</formula>
    </cfRule>
  </conditionalFormatting>
  <conditionalFormatting sqref="G34:G35 O34:O35">
    <cfRule type="cellIs" dxfId="102" priority="8" operator="greaterThan">
      <formula>0</formula>
    </cfRule>
  </conditionalFormatting>
  <conditionalFormatting sqref="G35 O35">
    <cfRule type="cellIs" dxfId="101" priority="24" operator="equal">
      <formula>0</formula>
    </cfRule>
  </conditionalFormatting>
  <conditionalFormatting sqref="G36">
    <cfRule type="cellIs" dxfId="100" priority="3" operator="lessThan">
      <formula>$U$30</formula>
    </cfRule>
    <cfRule type="cellIs" dxfId="99" priority="287" operator="greaterThan">
      <formula>$U$30</formula>
    </cfRule>
  </conditionalFormatting>
  <conditionalFormatting sqref="G37">
    <cfRule type="cellIs" dxfId="98" priority="12" operator="equal">
      <formula>$B$37</formula>
    </cfRule>
    <cfRule type="cellIs" dxfId="97" priority="13" operator="equal">
      <formula>0</formula>
    </cfRule>
    <cfRule type="cellIs" dxfId="96" priority="16" operator="between">
      <formula>1</formula>
      <formula>$B$37-1</formula>
    </cfRule>
    <cfRule type="expression" dxfId="95" priority="268">
      <formula>$G$37/$AK$42&gt;150000</formula>
    </cfRule>
    <cfRule type="expression" dxfId="94" priority="269">
      <formula>AND($G$37/$AK$42&lt;150000,$G$37/$AK$42&gt;100000)</formula>
    </cfRule>
    <cfRule type="expression" dxfId="93" priority="270">
      <formula>$G$37/$AK$42&lt;100000</formula>
    </cfRule>
  </conditionalFormatting>
  <conditionalFormatting sqref="G38 O38">
    <cfRule type="cellIs" dxfId="92" priority="17" operator="equal">
      <formula>0</formula>
    </cfRule>
    <cfRule type="cellIs" dxfId="91" priority="18" operator="greaterThan">
      <formula>0</formula>
    </cfRule>
  </conditionalFormatting>
  <conditionalFormatting sqref="O27:O28">
    <cfRule type="cellIs" dxfId="90" priority="106" operator="lessThan">
      <formula>0.85</formula>
    </cfRule>
    <cfRule type="cellIs" dxfId="89" priority="107" operator="between">
      <formula>0.85</formula>
      <formula>0.9</formula>
    </cfRule>
    <cfRule type="cellIs" dxfId="88" priority="108" operator="greaterThan">
      <formula>0.9</formula>
    </cfRule>
  </conditionalFormatting>
  <conditionalFormatting sqref="O31">
    <cfRule type="cellIs" dxfId="87" priority="103" operator="lessThan">
      <formula>0.75</formula>
    </cfRule>
    <cfRule type="cellIs" dxfId="86" priority="104" operator="between">
      <formula>0.75</formula>
      <formula>0.8</formula>
    </cfRule>
    <cfRule type="cellIs" dxfId="85" priority="105" operator="greaterThan">
      <formula>0.8</formula>
    </cfRule>
  </conditionalFormatting>
  <conditionalFormatting sqref="O33">
    <cfRule type="cellIs" dxfId="84" priority="25" operator="greaterThan">
      <formula>$L$39-0.001</formula>
    </cfRule>
    <cfRule type="cellIs" dxfId="83" priority="262" operator="lessThan">
      <formula>$L$39-0.001</formula>
    </cfRule>
  </conditionalFormatting>
  <conditionalFormatting sqref="O36">
    <cfRule type="cellIs" dxfId="82" priority="2" operator="lessThan">
      <formula>$X$30</formula>
    </cfRule>
    <cfRule type="cellIs" dxfId="81" priority="295" operator="greaterThan">
      <formula>$X$30</formula>
    </cfRule>
  </conditionalFormatting>
  <conditionalFormatting sqref="O37">
    <cfRule type="cellIs" dxfId="80" priority="11" operator="equal">
      <formula>$J$37</formula>
    </cfRule>
    <cfRule type="cellIs" dxfId="79" priority="14" operator="equal">
      <formula>0</formula>
    </cfRule>
    <cfRule type="cellIs" dxfId="78" priority="15" operator="between">
      <formula>1</formula>
      <formula>$J$37-1</formula>
    </cfRule>
    <cfRule type="expression" dxfId="77" priority="265">
      <formula>$O$37/$AL$42&gt;150000</formula>
    </cfRule>
    <cfRule type="expression" dxfId="76" priority="266">
      <formula>AND($O$37/$AL$42&gt;100000,$O$37/$AL$42&lt;150000)</formula>
    </cfRule>
    <cfRule type="expression" dxfId="75" priority="267">
      <formula>$O$37/$AL$42&lt;100000</formula>
    </cfRule>
  </conditionalFormatting>
  <conditionalFormatting sqref="O44">
    <cfRule type="cellIs" dxfId="74" priority="62" operator="greaterThan">
      <formula>0</formula>
    </cfRule>
  </conditionalFormatting>
  <conditionalFormatting sqref="O48">
    <cfRule type="cellIs" dxfId="73" priority="61" operator="greaterThan">
      <formula>0</formula>
    </cfRule>
  </conditionalFormatting>
  <conditionalFormatting sqref="T32">
    <cfRule type="cellIs" dxfId="72" priority="38" operator="greaterThan">
      <formula>0</formula>
    </cfRule>
    <cfRule type="cellIs" dxfId="71" priority="39" operator="lessThanOrEqual">
      <formula>0</formula>
    </cfRule>
  </conditionalFormatting>
  <conditionalFormatting sqref="T50">
    <cfRule type="cellIs" dxfId="70" priority="54" operator="greaterThan">
      <formula>0</formula>
    </cfRule>
    <cfRule type="cellIs" dxfId="69" priority="59" operator="lessThanOrEqual">
      <formula>0</formula>
    </cfRule>
  </conditionalFormatting>
  <conditionalFormatting sqref="U31">
    <cfRule type="cellIs" dxfId="68" priority="34" operator="greaterThan">
      <formula>0</formula>
    </cfRule>
    <cfRule type="cellIs" dxfId="67" priority="35" operator="equal">
      <formula>0</formula>
    </cfRule>
  </conditionalFormatting>
  <conditionalFormatting sqref="U32">
    <cfRule type="cellIs" dxfId="66" priority="36" operator="equal">
      <formula>0</formula>
    </cfRule>
    <cfRule type="cellIs" dxfId="65" priority="37" operator="greaterThan">
      <formula>0</formula>
    </cfRule>
  </conditionalFormatting>
  <conditionalFormatting sqref="U49">
    <cfRule type="cellIs" dxfId="64" priority="55" operator="greaterThan">
      <formula>0</formula>
    </cfRule>
    <cfRule type="cellIs" dxfId="63" priority="56" operator="equal">
      <formula>0</formula>
    </cfRule>
  </conditionalFormatting>
  <conditionalFormatting sqref="U50">
    <cfRule type="cellIs" dxfId="62" priority="57" operator="equal">
      <formula>0</formula>
    </cfRule>
    <cfRule type="cellIs" dxfId="61" priority="58" operator="greaterThan">
      <formula>0</formula>
    </cfRule>
  </conditionalFormatting>
  <conditionalFormatting sqref="W32">
    <cfRule type="cellIs" dxfId="60" priority="32" operator="greaterThan">
      <formula>0</formula>
    </cfRule>
    <cfRule type="cellIs" dxfId="59" priority="33" operator="lessThanOrEqual">
      <formula>0</formula>
    </cfRule>
  </conditionalFormatting>
  <conditionalFormatting sqref="W50">
    <cfRule type="cellIs" dxfId="58" priority="6" operator="greaterThan">
      <formula>0</formula>
    </cfRule>
    <cfRule type="cellIs" dxfId="57" priority="7" operator="lessThanOrEqual">
      <formula>0</formula>
    </cfRule>
  </conditionalFormatting>
  <conditionalFormatting sqref="X31">
    <cfRule type="cellIs" dxfId="56" priority="5" operator="equal">
      <formula>"N/A"</formula>
    </cfRule>
    <cfRule type="cellIs" dxfId="55" priority="45" operator="greaterThan">
      <formula>0</formula>
    </cfRule>
    <cfRule type="cellIs" dxfId="54" priority="47" operator="equal">
      <formula>0</formula>
    </cfRule>
  </conditionalFormatting>
  <conditionalFormatting sqref="X32">
    <cfRule type="expression" dxfId="53" priority="343">
      <formula>AND($J$45="Sale",$X$32=0)</formula>
    </cfRule>
    <cfRule type="cellIs" dxfId="52" priority="344" operator="greaterThan">
      <formula>0</formula>
    </cfRule>
  </conditionalFormatting>
  <conditionalFormatting sqref="X49">
    <cfRule type="cellIs" dxfId="51" priority="41" operator="greaterThan">
      <formula>0</formula>
    </cfRule>
    <cfRule type="cellIs" dxfId="50" priority="43" operator="equal">
      <formula>0</formula>
    </cfRule>
  </conditionalFormatting>
  <conditionalFormatting sqref="X50">
    <cfRule type="cellIs" dxfId="49" priority="40" operator="equal">
      <formula>0</formula>
    </cfRule>
    <cfRule type="cellIs" dxfId="48" priority="42" operator="greaterThan">
      <formula>0</formula>
    </cfRule>
  </conditionalFormatting>
  <conditionalFormatting sqref="O52">
    <cfRule type="cellIs" dxfId="0" priority="1" operator="notEqual">
      <formula>0</formula>
    </cfRule>
  </conditionalFormatting>
  <dataValidations count="5">
    <dataValidation type="whole" allowBlank="1" showInputMessage="1" showErrorMessage="1" errorTitle="Whole Numbers Only" error="All Amount of Funds values on financing worksheet must be entered as a whole number." sqref="J49:J50 B12:H15 C16 B20:C24 B28:B32 J37:J41 B49:B52 B37:B42 D20:H23" xr:uid="{26CDB22A-B84D-4BD0-A0E9-A8853C6B2F6E}">
      <formula1>0</formula1>
      <formula2>100000000</formula2>
    </dataValidation>
    <dataValidation allowBlank="1" showInputMessage="1" showErrorMessage="1" sqref="I5:L7 A12:A15 A5:D7" xr:uid="{563F34DF-71DF-48CA-870A-1EEDC744D588}"/>
    <dataValidation allowBlank="1" showInputMessage="1" showErrorMessage="1" errorTitle="Whole Numbers Only" error="All Amount of Funds values on financing worksheet must be entered as a whole number." sqref="N41:N43 F41:F45 N46:N47 K37:K42 N50:N51" xr:uid="{5462DD16-7BCC-4014-AE64-7DC506B278A3}"/>
    <dataValidation type="list" allowBlank="1" showInputMessage="1" showErrorMessage="1" sqref="J45" xr:uid="{29F1906B-DBA9-4CCC-AD8C-7D1F630D54BF}">
      <formula1>"Refi,Sale"</formula1>
    </dataValidation>
    <dataValidation type="list" allowBlank="1" showInputMessage="1" showErrorMessage="1" sqref="N5:O5" xr:uid="{FE5A683F-96C6-48FA-80C8-8B85E1337245}">
      <formula1>"Yes, No"</formula1>
    </dataValidation>
  </dataValidations>
  <pageMargins left="0.7" right="0.7" top="0.75" bottom="0.75" header="0.3" footer="0.3"/>
  <pageSetup orientation="portrait" horizontalDpi="300" verticalDpi="0" r:id="rId1"/>
  <ignoredErrors>
    <ignoredError sqref="J5 I24:J24 J37 I20:I23 I16:J16 M16 M24" unlockedFormula="1"/>
  </ignoredErrors>
  <extLst>
    <ext xmlns:x14="http://schemas.microsoft.com/office/spreadsheetml/2009/9/main" uri="{78C0D931-6437-407d-A8EE-F0AAD7539E65}">
      <x14:conditionalFormattings>
        <x14:conditionalFormatting xmlns:xm="http://schemas.microsoft.com/office/excel/2006/main">
          <x14:cfRule type="expression" priority="297" id="{0A65CF88-0AC6-43C7-8728-D99B044FC193}">
            <xm:f>AND(C29&lt;1.2,'Fin. Sources and Performance'!$F$35="Option 2")</xm:f>
            <x14:dxf>
              <font>
                <color rgb="FF9C0006"/>
              </font>
              <fill>
                <patternFill>
                  <bgColor rgb="FFFFC7CE"/>
                </patternFill>
              </fill>
            </x14:dxf>
          </x14:cfRule>
          <x14:cfRule type="expression" priority="298" id="{13EE3EC0-B59D-4CDA-B627-AC94FAA52A59}">
            <xm:f>AND(C29&gt;1.2,C29&lt;1.25,'Fin. Sources and Performance'!$F$35="Option 2")</xm:f>
            <x14:dxf>
              <font>
                <color rgb="FF9C5700"/>
              </font>
              <fill>
                <patternFill>
                  <bgColor rgb="FFFFEB9C"/>
                </patternFill>
              </fill>
            </x14:dxf>
          </x14:cfRule>
          <x14:cfRule type="expression" priority="299" id="{2C384280-6801-4F38-92E7-743E28B368D7}">
            <xm:f>AND(C29&gt;1.2,'Fin. Sources and Performance'!$F$35="Option 2")</xm:f>
            <x14:dxf>
              <font>
                <color rgb="FF006100"/>
              </font>
              <fill>
                <patternFill>
                  <bgColor rgb="FFC6EFCE"/>
                </patternFill>
              </fill>
            </x14:dxf>
          </x14:cfRule>
          <x14:cfRule type="expression" priority="300" id="{EFCBFDF6-9230-499E-9E9F-5933D66A54C7}">
            <xm:f>AND(C29&gt;1.15,'Fin. Sources and Performance'!$F$35="Option 1")</xm:f>
            <x14:dxf>
              <font>
                <color rgb="FF006100"/>
              </font>
              <fill>
                <patternFill>
                  <bgColor rgb="FFC6EFCE"/>
                </patternFill>
              </fill>
            </x14:dxf>
          </x14:cfRule>
          <x14:cfRule type="expression" priority="301" id="{2BCD42BA-8D6D-49ED-BFAF-4D59C6E18EB2}">
            <xm:f>AND(C29&gt;1.1,C29&lt;1.15,'Fin. Sources and Performance'!$F$35="Option 1")</xm:f>
            <x14:dxf>
              <font>
                <color rgb="FF9C5700"/>
              </font>
              <fill>
                <patternFill>
                  <bgColor rgb="FFFFEB9C"/>
                </patternFill>
              </fill>
            </x14:dxf>
          </x14:cfRule>
          <x14:cfRule type="expression" priority="302" id="{CDC11364-F052-4E98-809E-D92F3E8E42CD}">
            <xm:f>AND(C29&lt;1.1,'Fin. Sources and Performance'!$F$35="Option 1")</xm:f>
            <x14:dxf>
              <font>
                <color rgb="FF9C0006"/>
              </font>
              <fill>
                <patternFill>
                  <bgColor rgb="FFFFC7CE"/>
                </patternFill>
              </fill>
            </x14:dxf>
          </x14:cfRule>
          <xm:sqref>G29:G30 O29:O30 C88:AF88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B1A1F-815D-4F4F-A683-C3386BB2A052}">
  <sheetPr codeName="Sheet3">
    <tabColor theme="0"/>
  </sheetPr>
  <dimension ref="A1:A43"/>
  <sheetViews>
    <sheetView tabSelected="1" zoomScaleNormal="100" zoomScalePageLayoutView="70" workbookViewId="0">
      <selection activeCell="A2" sqref="A2"/>
    </sheetView>
  </sheetViews>
  <sheetFormatPr defaultColWidth="8.86328125" defaultRowHeight="14.25" x14ac:dyDescent="0.45"/>
  <cols>
    <col min="1" max="1" width="244.265625" style="54" customWidth="1"/>
    <col min="2" max="16384" width="8.86328125" style="54"/>
  </cols>
  <sheetData>
    <row r="1" spans="1:1" s="58" customFormat="1" ht="36" customHeight="1" x14ac:dyDescent="0.45">
      <c r="A1" s="59" t="s">
        <v>1014</v>
      </c>
    </row>
    <row r="2" spans="1:1" ht="18" customHeight="1" x14ac:dyDescent="0.45">
      <c r="A2" s="547" t="s">
        <v>242</v>
      </c>
    </row>
    <row r="3" spans="1:1" x14ac:dyDescent="0.45">
      <c r="A3" s="548" t="s">
        <v>243</v>
      </c>
    </row>
    <row r="4" spans="1:1" x14ac:dyDescent="0.45">
      <c r="A4" s="548" t="s">
        <v>244</v>
      </c>
    </row>
    <row r="5" spans="1:1" ht="28.9" customHeight="1" x14ac:dyDescent="0.45">
      <c r="A5" s="549" t="s">
        <v>737</v>
      </c>
    </row>
    <row r="6" spans="1:1" ht="15" customHeight="1" x14ac:dyDescent="0.45">
      <c r="A6" s="548" t="s">
        <v>245</v>
      </c>
    </row>
    <row r="7" spans="1:1" ht="18" customHeight="1" x14ac:dyDescent="0.45">
      <c r="A7" s="60" t="s">
        <v>246</v>
      </c>
    </row>
    <row r="8" spans="1:1" ht="15" customHeight="1" x14ac:dyDescent="0.45">
      <c r="A8" s="240" t="s">
        <v>738</v>
      </c>
    </row>
    <row r="9" spans="1:1" s="58" customFormat="1" ht="34.9" x14ac:dyDescent="0.45">
      <c r="A9" s="57" t="s">
        <v>247</v>
      </c>
    </row>
    <row r="10" spans="1:1" ht="18" customHeight="1" x14ac:dyDescent="0.45">
      <c r="A10" s="60" t="s">
        <v>248</v>
      </c>
    </row>
    <row r="11" spans="1:1" ht="15" customHeight="1" x14ac:dyDescent="0.45">
      <c r="A11" s="550" t="s">
        <v>249</v>
      </c>
    </row>
    <row r="12" spans="1:1" ht="15" customHeight="1" x14ac:dyDescent="0.45">
      <c r="A12" s="550" t="s">
        <v>250</v>
      </c>
    </row>
    <row r="13" spans="1:1" ht="15" customHeight="1" x14ac:dyDescent="0.45">
      <c r="A13" s="550" t="s">
        <v>251</v>
      </c>
    </row>
    <row r="14" spans="1:1" ht="15" customHeight="1" x14ac:dyDescent="0.45">
      <c r="A14" s="550" t="s">
        <v>252</v>
      </c>
    </row>
    <row r="15" spans="1:1" ht="27.75" x14ac:dyDescent="0.45">
      <c r="A15" s="548" t="s">
        <v>253</v>
      </c>
    </row>
    <row r="16" spans="1:1" s="58" customFormat="1" ht="18" customHeight="1" x14ac:dyDescent="0.45">
      <c r="A16" s="60" t="s">
        <v>254</v>
      </c>
    </row>
    <row r="17" spans="1:1" ht="15" customHeight="1" x14ac:dyDescent="0.45">
      <c r="A17" s="240" t="s">
        <v>255</v>
      </c>
    </row>
    <row r="18" spans="1:1" ht="15" customHeight="1" x14ac:dyDescent="0.45">
      <c r="A18" s="240" t="s">
        <v>256</v>
      </c>
    </row>
    <row r="19" spans="1:1" s="58" customFormat="1" ht="18" customHeight="1" x14ac:dyDescent="0.45">
      <c r="A19" s="60" t="s">
        <v>257</v>
      </c>
    </row>
    <row r="20" spans="1:1" ht="15" customHeight="1" x14ac:dyDescent="0.45">
      <c r="A20" s="550" t="s">
        <v>258</v>
      </c>
    </row>
    <row r="21" spans="1:1" ht="15" customHeight="1" x14ac:dyDescent="0.45">
      <c r="A21" s="240" t="s">
        <v>259</v>
      </c>
    </row>
    <row r="22" spans="1:1" ht="15" customHeight="1" x14ac:dyDescent="0.45">
      <c r="A22" s="240" t="s">
        <v>260</v>
      </c>
    </row>
    <row r="23" spans="1:1" ht="15" customHeight="1" x14ac:dyDescent="0.45">
      <c r="A23" s="240" t="s">
        <v>261</v>
      </c>
    </row>
    <row r="24" spans="1:1" ht="15" customHeight="1" x14ac:dyDescent="0.45">
      <c r="A24" s="240" t="s">
        <v>262</v>
      </c>
    </row>
    <row r="25" spans="1:1" ht="33" customHeight="1" x14ac:dyDescent="0.45">
      <c r="A25" s="548" t="s">
        <v>263</v>
      </c>
    </row>
    <row r="26" spans="1:1" x14ac:dyDescent="0.45">
      <c r="A26" s="240" t="s">
        <v>264</v>
      </c>
    </row>
    <row r="27" spans="1:1" ht="15" customHeight="1" x14ac:dyDescent="0.45">
      <c r="A27" s="240" t="s">
        <v>265</v>
      </c>
    </row>
    <row r="28" spans="1:1" s="58" customFormat="1" ht="18" customHeight="1" x14ac:dyDescent="0.45">
      <c r="A28" s="60" t="s">
        <v>266</v>
      </c>
    </row>
    <row r="29" spans="1:1" ht="15" customHeight="1" x14ac:dyDescent="0.45">
      <c r="A29" s="240" t="s">
        <v>267</v>
      </c>
    </row>
    <row r="30" spans="1:1" ht="15" customHeight="1" x14ac:dyDescent="0.45">
      <c r="A30" s="240" t="s">
        <v>268</v>
      </c>
    </row>
    <row r="31" spans="1:1" ht="15" customHeight="1" x14ac:dyDescent="0.45">
      <c r="A31" s="240" t="s">
        <v>269</v>
      </c>
    </row>
    <row r="32" spans="1:1" ht="15" customHeight="1" x14ac:dyDescent="0.45"/>
    <row r="33" spans="1:1" ht="15" customHeight="1" x14ac:dyDescent="0.45">
      <c r="A33" s="56" t="s">
        <v>270</v>
      </c>
    </row>
    <row r="34" spans="1:1" ht="15" customHeight="1" x14ac:dyDescent="0.45">
      <c r="A34" s="54" t="s">
        <v>271</v>
      </c>
    </row>
    <row r="35" spans="1:1" ht="15" customHeight="1" x14ac:dyDescent="0.45">
      <c r="A35" s="54" t="s">
        <v>999</v>
      </c>
    </row>
    <row r="36" spans="1:1" ht="15" customHeight="1" x14ac:dyDescent="0.45">
      <c r="A36" s="54" t="s">
        <v>1000</v>
      </c>
    </row>
    <row r="37" spans="1:1" ht="15" customHeight="1" x14ac:dyDescent="0.45">
      <c r="A37" s="54" t="s">
        <v>1001</v>
      </c>
    </row>
    <row r="38" spans="1:1" ht="15" customHeight="1" x14ac:dyDescent="0.45">
      <c r="A38" s="54" t="s">
        <v>1015</v>
      </c>
    </row>
    <row r="39" spans="1:1" ht="15" customHeight="1" x14ac:dyDescent="0.45">
      <c r="A39" s="54" t="s">
        <v>1114</v>
      </c>
    </row>
    <row r="40" spans="1:1" ht="15" customHeight="1" x14ac:dyDescent="0.45"/>
    <row r="41" spans="1:1" ht="15" customHeight="1" x14ac:dyDescent="0.45"/>
    <row r="42" spans="1:1" ht="15" customHeight="1" x14ac:dyDescent="0.45"/>
    <row r="43" spans="1:1" ht="15" customHeight="1" x14ac:dyDescent="0.45"/>
  </sheetData>
  <sheetProtection algorithmName="SHA-512" hashValue="yGYMxYFdZv6Ovn6T6bWCl7wfUxWJ8BCcM1CCkFHD8cQg8rQdTtxju46Eoh6wI3+QNougfcwp2o/ofwaVlKqXXg==" saltValue="6hqhe/hmB/S/id1Ra2Rv3g==" spinCount="100000" sheet="1" objects="1" scenarios="1"/>
  <phoneticPr fontId="63" type="noConversion"/>
  <pageMargins left="0.7" right="0.7" top="0.75" bottom="0.75" header="0.3" footer="0.3"/>
  <pageSetup orientation="portrait" horizontalDpi="300" verticalDpi="1200" r:id="rId1"/>
  <headerFooter differentFirst="1">
    <firstHeader>&amp;L&amp;"Trebuchet MS,Bold"&amp;18Proposition 123: Concessionary Debt Program - Multifamily Finance</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EFA52-9E41-4A92-B4C8-BD506DB257B0}">
  <sheetPr codeName="Sheet4">
    <tabColor rgb="FF92D050"/>
  </sheetPr>
  <dimension ref="A1:C177"/>
  <sheetViews>
    <sheetView zoomScaleNormal="100" workbookViewId="0">
      <selection activeCell="B4" sqref="B4"/>
    </sheetView>
  </sheetViews>
  <sheetFormatPr defaultColWidth="8.86328125" defaultRowHeight="14.25" x14ac:dyDescent="0.45"/>
  <cols>
    <col min="1" max="1" width="62.265625" style="54" customWidth="1"/>
    <col min="2" max="2" width="83.86328125" style="54" customWidth="1"/>
    <col min="3" max="3" width="28.73046875" style="54" bestFit="1" customWidth="1"/>
    <col min="4" max="4" width="26.1328125" style="54" customWidth="1"/>
    <col min="5" max="16384" width="8.86328125" style="54"/>
  </cols>
  <sheetData>
    <row r="1" spans="1:2" s="58" customFormat="1" ht="30" customHeight="1" x14ac:dyDescent="0.45">
      <c r="A1" s="59" t="s">
        <v>272</v>
      </c>
      <c r="B1" s="80"/>
    </row>
    <row r="2" spans="1:2" s="218" customFormat="1" ht="60.6" customHeight="1" x14ac:dyDescent="0.45">
      <c r="A2" s="918" t="s">
        <v>247</v>
      </c>
      <c r="B2" s="918"/>
    </row>
    <row r="3" spans="1:2" s="218" customFormat="1" ht="18" customHeight="1" x14ac:dyDescent="0.45">
      <c r="A3" s="703" t="s">
        <v>1112</v>
      </c>
      <c r="B3" s="704"/>
    </row>
    <row r="4" spans="1:2" s="218" customFormat="1" ht="15" customHeight="1" x14ac:dyDescent="0.45">
      <c r="A4" s="663" t="s">
        <v>273</v>
      </c>
      <c r="B4" s="705"/>
    </row>
    <row r="5" spans="1:2" s="218" customFormat="1" ht="15" customHeight="1" x14ac:dyDescent="0.45">
      <c r="A5" s="663" t="s">
        <v>274</v>
      </c>
      <c r="B5" s="705"/>
    </row>
    <row r="6" spans="1:2" s="218" customFormat="1" ht="15" customHeight="1" x14ac:dyDescent="0.45">
      <c r="A6" s="663" t="s">
        <v>275</v>
      </c>
      <c r="B6" s="705"/>
    </row>
    <row r="7" spans="1:2" s="218" customFormat="1" ht="15" customHeight="1" x14ac:dyDescent="0.45">
      <c r="A7" s="676" t="s">
        <v>276</v>
      </c>
      <c r="B7" s="705"/>
    </row>
    <row r="8" spans="1:2" s="218" customFormat="1" ht="15" customHeight="1" x14ac:dyDescent="0.45">
      <c r="A8" s="663" t="s">
        <v>277</v>
      </c>
      <c r="B8" s="783"/>
    </row>
    <row r="9" spans="1:2" s="218" customFormat="1" ht="13.9" x14ac:dyDescent="0.45">
      <c r="A9" s="919"/>
      <c r="B9" s="919"/>
    </row>
    <row r="10" spans="1:2" s="240" customFormat="1" ht="18" customHeight="1" x14ac:dyDescent="0.45">
      <c r="A10" s="703" t="s">
        <v>278</v>
      </c>
      <c r="B10" s="704"/>
    </row>
    <row r="11" spans="1:2" s="218" customFormat="1" ht="15" customHeight="1" x14ac:dyDescent="0.45">
      <c r="A11" s="663" t="s">
        <v>273</v>
      </c>
      <c r="B11" s="705"/>
    </row>
    <row r="12" spans="1:2" s="218" customFormat="1" ht="15" customHeight="1" x14ac:dyDescent="0.45">
      <c r="A12" s="663" t="s">
        <v>1</v>
      </c>
      <c r="B12" s="705"/>
    </row>
    <row r="13" spans="1:2" s="218" customFormat="1" ht="15" customHeight="1" x14ac:dyDescent="0.45">
      <c r="A13" s="663" t="s">
        <v>279</v>
      </c>
      <c r="B13" s="705"/>
    </row>
    <row r="14" spans="1:2" s="218" customFormat="1" ht="15" customHeight="1" x14ac:dyDescent="0.45">
      <c r="A14" s="663" t="s">
        <v>280</v>
      </c>
      <c r="B14" s="705"/>
    </row>
    <row r="15" spans="1:2" s="218" customFormat="1" ht="15" customHeight="1" x14ac:dyDescent="0.45">
      <c r="A15" s="676" t="s">
        <v>281</v>
      </c>
      <c r="B15" s="705"/>
    </row>
    <row r="16" spans="1:2" s="218" customFormat="1" ht="15" customHeight="1" x14ac:dyDescent="0.45">
      <c r="A16" s="663" t="s">
        <v>274</v>
      </c>
      <c r="B16" s="705"/>
    </row>
    <row r="17" spans="1:2" s="218" customFormat="1" ht="15" customHeight="1" x14ac:dyDescent="0.45">
      <c r="A17" s="663" t="s">
        <v>275</v>
      </c>
      <c r="B17" s="705"/>
    </row>
    <row r="18" spans="1:2" s="218" customFormat="1" ht="15" customHeight="1" x14ac:dyDescent="0.45">
      <c r="A18" s="663" t="s">
        <v>282</v>
      </c>
      <c r="B18" s="705"/>
    </row>
    <row r="19" spans="1:2" s="218" customFormat="1" ht="15" customHeight="1" x14ac:dyDescent="0.45">
      <c r="A19" s="663" t="s">
        <v>277</v>
      </c>
      <c r="B19" s="783"/>
    </row>
    <row r="20" spans="1:2" s="218" customFormat="1" ht="13.9" x14ac:dyDescent="0.45"/>
    <row r="21" spans="1:2" s="218" customFormat="1" ht="13.9" x14ac:dyDescent="0.45">
      <c r="A21" s="703" t="s">
        <v>283</v>
      </c>
      <c r="B21" s="704"/>
    </row>
    <row r="22" spans="1:2" s="218" customFormat="1" ht="13.9" x14ac:dyDescent="0.45">
      <c r="A22" s="546" t="s">
        <v>1055</v>
      </c>
      <c r="B22" s="705"/>
    </row>
    <row r="23" spans="1:2" s="218" customFormat="1" ht="13.9" x14ac:dyDescent="0.45">
      <c r="A23" s="546" t="s">
        <v>1053</v>
      </c>
      <c r="B23" s="705"/>
    </row>
    <row r="24" spans="1:2" s="218" customFormat="1" ht="13.9" x14ac:dyDescent="0.45">
      <c r="A24" s="663" t="s">
        <v>1054</v>
      </c>
    </row>
    <row r="25" spans="1:2" s="218" customFormat="1" ht="13.9" x14ac:dyDescent="0.45">
      <c r="A25" s="706" t="s">
        <v>284</v>
      </c>
      <c r="B25" s="707" t="s">
        <v>285</v>
      </c>
    </row>
    <row r="26" spans="1:2" s="218" customFormat="1" ht="13.9" x14ac:dyDescent="0.45">
      <c r="A26" s="708"/>
      <c r="B26" s="705"/>
    </row>
    <row r="27" spans="1:2" s="218" customFormat="1" ht="13.9" x14ac:dyDescent="0.45">
      <c r="A27" s="708"/>
      <c r="B27" s="705"/>
    </row>
    <row r="28" spans="1:2" s="218" customFormat="1" ht="13.9" x14ac:dyDescent="0.45">
      <c r="A28" s="708"/>
      <c r="B28" s="705"/>
    </row>
    <row r="29" spans="1:2" s="218" customFormat="1" ht="13.9" x14ac:dyDescent="0.45">
      <c r="A29" s="708"/>
      <c r="B29" s="705"/>
    </row>
    <row r="30" spans="1:2" s="218" customFormat="1" ht="13.9" x14ac:dyDescent="0.45">
      <c r="A30" s="708"/>
      <c r="B30" s="705"/>
    </row>
    <row r="31" spans="1:2" s="218" customFormat="1" ht="41.65" x14ac:dyDescent="0.45">
      <c r="A31" s="546" t="s">
        <v>286</v>
      </c>
      <c r="B31" s="572"/>
    </row>
    <row r="32" spans="1:2" s="218" customFormat="1" ht="13.9" x14ac:dyDescent="0.45">
      <c r="A32" s="663" t="s">
        <v>287</v>
      </c>
    </row>
    <row r="33" spans="1:3" s="218" customFormat="1" ht="13.9" x14ac:dyDescent="0.45">
      <c r="A33" s="706" t="s">
        <v>288</v>
      </c>
      <c r="B33" s="707" t="s">
        <v>289</v>
      </c>
      <c r="C33" s="707" t="s">
        <v>290</v>
      </c>
    </row>
    <row r="34" spans="1:3" s="218" customFormat="1" ht="13.9" x14ac:dyDescent="0.45">
      <c r="A34" s="708"/>
      <c r="B34" s="709"/>
      <c r="C34" s="710"/>
    </row>
    <row r="35" spans="1:3" s="218" customFormat="1" ht="13.9" x14ac:dyDescent="0.45">
      <c r="A35" s="708"/>
      <c r="B35" s="709"/>
      <c r="C35" s="710"/>
    </row>
    <row r="36" spans="1:3" s="218" customFormat="1" ht="13.9" x14ac:dyDescent="0.45">
      <c r="A36" s="708"/>
      <c r="B36" s="709"/>
      <c r="C36" s="710"/>
    </row>
    <row r="37" spans="1:3" s="218" customFormat="1" ht="13.9" x14ac:dyDescent="0.45">
      <c r="A37" s="663" t="s">
        <v>291</v>
      </c>
      <c r="B37" s="663"/>
      <c r="C37" s="663"/>
    </row>
    <row r="38" spans="1:3" s="218" customFormat="1" ht="13.9" x14ac:dyDescent="0.45">
      <c r="A38" s="706" t="s">
        <v>292</v>
      </c>
      <c r="B38" s="707" t="s">
        <v>293</v>
      </c>
      <c r="C38" s="707" t="s">
        <v>290</v>
      </c>
    </row>
    <row r="39" spans="1:3" s="218" customFormat="1" ht="13.9" x14ac:dyDescent="0.45">
      <c r="A39" s="708"/>
      <c r="B39" s="709"/>
      <c r="C39" s="710"/>
    </row>
    <row r="40" spans="1:3" s="218" customFormat="1" ht="13.9" x14ac:dyDescent="0.45">
      <c r="A40" s="708"/>
      <c r="B40" s="709"/>
      <c r="C40" s="710"/>
    </row>
    <row r="41" spans="1:3" s="218" customFormat="1" ht="13.9" x14ac:dyDescent="0.45">
      <c r="A41" s="708"/>
      <c r="B41" s="709"/>
      <c r="C41" s="710"/>
    </row>
    <row r="42" spans="1:3" s="218" customFormat="1" ht="13.9" x14ac:dyDescent="0.45">
      <c r="A42" s="708"/>
      <c r="B42" s="709"/>
      <c r="C42" s="710"/>
    </row>
    <row r="43" spans="1:3" s="218" customFormat="1" ht="13.9" x14ac:dyDescent="0.45"/>
    <row r="44" spans="1:3" s="218" customFormat="1" ht="13.9" x14ac:dyDescent="0.45">
      <c r="A44" s="703" t="s">
        <v>294</v>
      </c>
      <c r="B44" s="704"/>
    </row>
    <row r="45" spans="1:3" s="218" customFormat="1" ht="13.9" x14ac:dyDescent="0.45">
      <c r="A45" s="663" t="s">
        <v>273</v>
      </c>
      <c r="B45" s="705"/>
    </row>
    <row r="46" spans="1:3" s="218" customFormat="1" ht="13.9" x14ac:dyDescent="0.45">
      <c r="A46" s="663" t="s">
        <v>1</v>
      </c>
      <c r="B46" s="705"/>
    </row>
    <row r="47" spans="1:3" s="218" customFormat="1" ht="13.9" x14ac:dyDescent="0.45">
      <c r="A47" s="663" t="s">
        <v>279</v>
      </c>
      <c r="B47" s="705"/>
    </row>
    <row r="48" spans="1:3" s="218" customFormat="1" ht="13.9" x14ac:dyDescent="0.45">
      <c r="A48" s="663" t="s">
        <v>280</v>
      </c>
      <c r="B48" s="705"/>
    </row>
    <row r="49" spans="1:2" s="218" customFormat="1" ht="13.9" x14ac:dyDescent="0.45">
      <c r="A49" s="676" t="s">
        <v>281</v>
      </c>
      <c r="B49" s="705"/>
    </row>
    <row r="50" spans="1:2" s="218" customFormat="1" ht="13.9" x14ac:dyDescent="0.45">
      <c r="A50" s="663" t="s">
        <v>274</v>
      </c>
      <c r="B50" s="705"/>
    </row>
    <row r="51" spans="1:2" s="218" customFormat="1" ht="13.9" x14ac:dyDescent="0.45">
      <c r="A51" s="663" t="s">
        <v>275</v>
      </c>
      <c r="B51" s="705"/>
    </row>
    <row r="52" spans="1:2" s="218" customFormat="1" ht="13.9" x14ac:dyDescent="0.45">
      <c r="A52" s="663" t="s">
        <v>282</v>
      </c>
      <c r="B52" s="705"/>
    </row>
    <row r="53" spans="1:2" s="218" customFormat="1" x14ac:dyDescent="0.45">
      <c r="A53" s="663" t="s">
        <v>277</v>
      </c>
      <c r="B53" s="783"/>
    </row>
    <row r="54" spans="1:2" s="218" customFormat="1" ht="13.9" x14ac:dyDescent="0.45"/>
    <row r="55" spans="1:2" s="218" customFormat="1" ht="13.9" x14ac:dyDescent="0.45">
      <c r="A55" s="703" t="s">
        <v>295</v>
      </c>
      <c r="B55" s="704"/>
    </row>
    <row r="56" spans="1:2" s="218" customFormat="1" ht="13.9" x14ac:dyDescent="0.45">
      <c r="A56" s="663" t="s">
        <v>273</v>
      </c>
      <c r="B56" s="705"/>
    </row>
    <row r="57" spans="1:2" s="218" customFormat="1" ht="13.9" x14ac:dyDescent="0.45">
      <c r="A57" s="663" t="s">
        <v>1</v>
      </c>
      <c r="B57" s="705"/>
    </row>
    <row r="58" spans="1:2" s="218" customFormat="1" ht="13.9" x14ac:dyDescent="0.45">
      <c r="A58" s="663" t="s">
        <v>279</v>
      </c>
      <c r="B58" s="705"/>
    </row>
    <row r="59" spans="1:2" s="218" customFormat="1" ht="13.9" x14ac:dyDescent="0.45">
      <c r="A59" s="663" t="s">
        <v>280</v>
      </c>
      <c r="B59" s="705"/>
    </row>
    <row r="60" spans="1:2" s="218" customFormat="1" ht="13.9" x14ac:dyDescent="0.45">
      <c r="A60" s="676" t="s">
        <v>281</v>
      </c>
      <c r="B60" s="705"/>
    </row>
    <row r="61" spans="1:2" s="218" customFormat="1" ht="13.9" x14ac:dyDescent="0.45">
      <c r="A61" s="663" t="s">
        <v>274</v>
      </c>
      <c r="B61" s="705"/>
    </row>
    <row r="62" spans="1:2" s="218" customFormat="1" ht="13.9" x14ac:dyDescent="0.45">
      <c r="A62" s="663" t="s">
        <v>275</v>
      </c>
      <c r="B62" s="705"/>
    </row>
    <row r="63" spans="1:2" s="218" customFormat="1" ht="13.9" x14ac:dyDescent="0.45">
      <c r="A63" s="663" t="s">
        <v>282</v>
      </c>
      <c r="B63" s="705"/>
    </row>
    <row r="64" spans="1:2" s="218" customFormat="1" ht="13.9" x14ac:dyDescent="0.45">
      <c r="A64" s="663" t="s">
        <v>277</v>
      </c>
      <c r="B64" s="705"/>
    </row>
    <row r="65" spans="1:2" s="218" customFormat="1" ht="13.9" x14ac:dyDescent="0.45"/>
    <row r="66" spans="1:2" s="218" customFormat="1" ht="13.9" x14ac:dyDescent="0.45">
      <c r="A66" s="703" t="s">
        <v>296</v>
      </c>
      <c r="B66" s="704"/>
    </row>
    <row r="67" spans="1:2" s="218" customFormat="1" ht="13.9" x14ac:dyDescent="0.45">
      <c r="A67" s="663" t="s">
        <v>273</v>
      </c>
      <c r="B67" s="705"/>
    </row>
    <row r="68" spans="1:2" s="218" customFormat="1" ht="13.9" x14ac:dyDescent="0.45">
      <c r="A68" s="663" t="s">
        <v>1</v>
      </c>
      <c r="B68" s="705"/>
    </row>
    <row r="69" spans="1:2" s="218" customFormat="1" ht="13.9" x14ac:dyDescent="0.45">
      <c r="A69" s="663" t="s">
        <v>279</v>
      </c>
      <c r="B69" s="705"/>
    </row>
    <row r="70" spans="1:2" s="218" customFormat="1" ht="13.9" x14ac:dyDescent="0.45">
      <c r="A70" s="663" t="s">
        <v>280</v>
      </c>
      <c r="B70" s="705"/>
    </row>
    <row r="71" spans="1:2" s="218" customFormat="1" ht="13.9" x14ac:dyDescent="0.45">
      <c r="A71" s="676" t="s">
        <v>281</v>
      </c>
      <c r="B71" s="705"/>
    </row>
    <row r="72" spans="1:2" s="218" customFormat="1" ht="13.9" x14ac:dyDescent="0.45">
      <c r="A72" s="663" t="s">
        <v>274</v>
      </c>
      <c r="B72" s="705"/>
    </row>
    <row r="73" spans="1:2" s="218" customFormat="1" ht="13.9" x14ac:dyDescent="0.45">
      <c r="A73" s="663" t="s">
        <v>275</v>
      </c>
      <c r="B73" s="705"/>
    </row>
    <row r="74" spans="1:2" s="218" customFormat="1" ht="13.9" x14ac:dyDescent="0.45">
      <c r="A74" s="663" t="s">
        <v>282</v>
      </c>
      <c r="B74" s="705"/>
    </row>
    <row r="75" spans="1:2" s="218" customFormat="1" ht="13.9" x14ac:dyDescent="0.45">
      <c r="A75" s="663" t="s">
        <v>277</v>
      </c>
      <c r="B75" s="705"/>
    </row>
    <row r="76" spans="1:2" s="218" customFormat="1" ht="13.9" x14ac:dyDescent="0.45"/>
    <row r="77" spans="1:2" s="218" customFormat="1" ht="13.9" x14ac:dyDescent="0.45">
      <c r="A77" s="703" t="s">
        <v>297</v>
      </c>
      <c r="B77" s="704"/>
    </row>
    <row r="78" spans="1:2" s="218" customFormat="1" ht="13.9" x14ac:dyDescent="0.45">
      <c r="A78" s="663" t="s">
        <v>273</v>
      </c>
      <c r="B78" s="705"/>
    </row>
    <row r="79" spans="1:2" s="218" customFormat="1" ht="13.9" x14ac:dyDescent="0.45">
      <c r="A79" s="663" t="s">
        <v>1</v>
      </c>
      <c r="B79" s="705"/>
    </row>
    <row r="80" spans="1:2" s="218" customFormat="1" ht="13.9" x14ac:dyDescent="0.45">
      <c r="A80" s="663" t="s">
        <v>279</v>
      </c>
      <c r="B80" s="705"/>
    </row>
    <row r="81" spans="1:2" s="218" customFormat="1" ht="13.9" x14ac:dyDescent="0.45">
      <c r="A81" s="663" t="s">
        <v>280</v>
      </c>
      <c r="B81" s="705"/>
    </row>
    <row r="82" spans="1:2" s="218" customFormat="1" ht="13.9" x14ac:dyDescent="0.45">
      <c r="A82" s="676" t="s">
        <v>281</v>
      </c>
      <c r="B82" s="705"/>
    </row>
    <row r="83" spans="1:2" s="218" customFormat="1" ht="13.9" x14ac:dyDescent="0.45">
      <c r="A83" s="663" t="s">
        <v>274</v>
      </c>
      <c r="B83" s="705"/>
    </row>
    <row r="84" spans="1:2" s="218" customFormat="1" ht="13.9" x14ac:dyDescent="0.45">
      <c r="A84" s="663" t="s">
        <v>275</v>
      </c>
      <c r="B84" s="705"/>
    </row>
    <row r="85" spans="1:2" s="218" customFormat="1" ht="13.9" x14ac:dyDescent="0.45">
      <c r="A85" s="663" t="s">
        <v>282</v>
      </c>
      <c r="B85" s="705"/>
    </row>
    <row r="86" spans="1:2" s="218" customFormat="1" ht="13.9" x14ac:dyDescent="0.45">
      <c r="A86" s="663" t="s">
        <v>277</v>
      </c>
      <c r="B86" s="705"/>
    </row>
    <row r="87" spans="1:2" s="218" customFormat="1" ht="13.9" x14ac:dyDescent="0.45">
      <c r="A87" s="663" t="s">
        <v>298</v>
      </c>
      <c r="B87" s="705"/>
    </row>
    <row r="88" spans="1:2" s="218" customFormat="1" ht="13.9" x14ac:dyDescent="0.45">
      <c r="A88" s="663" t="s">
        <v>299</v>
      </c>
      <c r="B88" s="705"/>
    </row>
    <row r="89" spans="1:2" s="218" customFormat="1" ht="13.9" x14ac:dyDescent="0.45">
      <c r="A89" s="663" t="s">
        <v>300</v>
      </c>
      <c r="B89" s="705"/>
    </row>
    <row r="90" spans="1:2" s="218" customFormat="1" ht="13.9" x14ac:dyDescent="0.45"/>
    <row r="91" spans="1:2" s="218" customFormat="1" ht="13.9" x14ac:dyDescent="0.45">
      <c r="A91" s="703" t="s">
        <v>301</v>
      </c>
      <c r="B91" s="704"/>
    </row>
    <row r="92" spans="1:2" s="218" customFormat="1" ht="13.9" x14ac:dyDescent="0.45">
      <c r="A92" s="663" t="s">
        <v>273</v>
      </c>
      <c r="B92" s="705"/>
    </row>
    <row r="93" spans="1:2" s="218" customFormat="1" ht="13.9" x14ac:dyDescent="0.45">
      <c r="A93" s="663" t="s">
        <v>1</v>
      </c>
      <c r="B93" s="705"/>
    </row>
    <row r="94" spans="1:2" s="218" customFormat="1" ht="13.9" x14ac:dyDescent="0.45">
      <c r="A94" s="663" t="s">
        <v>279</v>
      </c>
      <c r="B94" s="705"/>
    </row>
    <row r="95" spans="1:2" s="218" customFormat="1" ht="13.9" x14ac:dyDescent="0.45">
      <c r="A95" s="663" t="s">
        <v>280</v>
      </c>
      <c r="B95" s="705"/>
    </row>
    <row r="96" spans="1:2" s="218" customFormat="1" ht="13.9" x14ac:dyDescent="0.45">
      <c r="A96" s="676" t="s">
        <v>281</v>
      </c>
      <c r="B96" s="705"/>
    </row>
    <row r="97" spans="1:2" s="218" customFormat="1" ht="13.9" x14ac:dyDescent="0.45">
      <c r="A97" s="663" t="s">
        <v>274</v>
      </c>
      <c r="B97" s="705"/>
    </row>
    <row r="98" spans="1:2" s="218" customFormat="1" ht="13.9" x14ac:dyDescent="0.45">
      <c r="A98" s="663" t="s">
        <v>275</v>
      </c>
      <c r="B98" s="705"/>
    </row>
    <row r="99" spans="1:2" s="218" customFormat="1" ht="13.9" x14ac:dyDescent="0.45">
      <c r="A99" s="663" t="s">
        <v>282</v>
      </c>
      <c r="B99" s="705"/>
    </row>
    <row r="100" spans="1:2" s="218" customFormat="1" ht="13.9" x14ac:dyDescent="0.45">
      <c r="A100" s="663" t="s">
        <v>277</v>
      </c>
      <c r="B100" s="705"/>
    </row>
    <row r="101" spans="1:2" s="218" customFormat="1" ht="13.9" x14ac:dyDescent="0.45"/>
    <row r="102" spans="1:2" s="218" customFormat="1" ht="13.9" x14ac:dyDescent="0.45">
      <c r="A102" s="703" t="s">
        <v>302</v>
      </c>
      <c r="B102" s="704"/>
    </row>
    <row r="103" spans="1:2" s="218" customFormat="1" ht="13.9" x14ac:dyDescent="0.45">
      <c r="A103" s="663" t="s">
        <v>273</v>
      </c>
      <c r="B103" s="705"/>
    </row>
    <row r="104" spans="1:2" s="218" customFormat="1" ht="13.9" x14ac:dyDescent="0.45">
      <c r="A104" s="663" t="s">
        <v>1</v>
      </c>
      <c r="B104" s="705"/>
    </row>
    <row r="105" spans="1:2" s="218" customFormat="1" ht="13.9" x14ac:dyDescent="0.45">
      <c r="A105" s="663" t="s">
        <v>279</v>
      </c>
      <c r="B105" s="705"/>
    </row>
    <row r="106" spans="1:2" s="218" customFormat="1" ht="13.9" x14ac:dyDescent="0.45">
      <c r="A106" s="663" t="s">
        <v>280</v>
      </c>
      <c r="B106" s="705"/>
    </row>
    <row r="107" spans="1:2" s="218" customFormat="1" ht="13.9" x14ac:dyDescent="0.45">
      <c r="A107" s="676" t="s">
        <v>281</v>
      </c>
      <c r="B107" s="705"/>
    </row>
    <row r="108" spans="1:2" s="218" customFormat="1" ht="13.9" x14ac:dyDescent="0.45">
      <c r="A108" s="663" t="s">
        <v>274</v>
      </c>
      <c r="B108" s="705"/>
    </row>
    <row r="109" spans="1:2" s="218" customFormat="1" ht="13.9" x14ac:dyDescent="0.45">
      <c r="A109" s="663" t="s">
        <v>275</v>
      </c>
      <c r="B109" s="705"/>
    </row>
    <row r="110" spans="1:2" s="218" customFormat="1" ht="13.9" x14ac:dyDescent="0.45">
      <c r="A110" s="663" t="s">
        <v>282</v>
      </c>
      <c r="B110" s="705"/>
    </row>
    <row r="111" spans="1:2" s="218" customFormat="1" ht="13.9" x14ac:dyDescent="0.45">
      <c r="A111" s="663" t="s">
        <v>277</v>
      </c>
      <c r="B111" s="705"/>
    </row>
    <row r="112" spans="1:2" s="218" customFormat="1" ht="13.9" x14ac:dyDescent="0.45"/>
    <row r="113" spans="1:2" s="218" customFormat="1" ht="13.9" x14ac:dyDescent="0.45">
      <c r="A113" s="703" t="s">
        <v>303</v>
      </c>
      <c r="B113" s="704"/>
    </row>
    <row r="114" spans="1:2" s="218" customFormat="1" ht="13.9" x14ac:dyDescent="0.45">
      <c r="A114" s="663" t="s">
        <v>273</v>
      </c>
      <c r="B114" s="705"/>
    </row>
    <row r="115" spans="1:2" s="218" customFormat="1" ht="13.9" x14ac:dyDescent="0.45">
      <c r="A115" s="663" t="s">
        <v>1</v>
      </c>
      <c r="B115" s="705"/>
    </row>
    <row r="116" spans="1:2" s="218" customFormat="1" ht="13.9" x14ac:dyDescent="0.45">
      <c r="A116" s="663" t="s">
        <v>279</v>
      </c>
      <c r="B116" s="705"/>
    </row>
    <row r="117" spans="1:2" s="218" customFormat="1" ht="13.9" x14ac:dyDescent="0.45">
      <c r="A117" s="663" t="s">
        <v>280</v>
      </c>
      <c r="B117" s="705"/>
    </row>
    <row r="118" spans="1:2" s="218" customFormat="1" ht="13.9" x14ac:dyDescent="0.45">
      <c r="A118" s="676" t="s">
        <v>281</v>
      </c>
      <c r="B118" s="705"/>
    </row>
    <row r="119" spans="1:2" s="218" customFormat="1" ht="13.9" x14ac:dyDescent="0.45">
      <c r="A119" s="663" t="s">
        <v>274</v>
      </c>
      <c r="B119" s="705"/>
    </row>
    <row r="120" spans="1:2" s="218" customFormat="1" ht="13.9" x14ac:dyDescent="0.45">
      <c r="A120" s="663" t="s">
        <v>275</v>
      </c>
      <c r="B120" s="705"/>
    </row>
    <row r="121" spans="1:2" s="218" customFormat="1" ht="13.9" x14ac:dyDescent="0.45">
      <c r="A121" s="663" t="s">
        <v>282</v>
      </c>
      <c r="B121" s="705"/>
    </row>
    <row r="122" spans="1:2" s="218" customFormat="1" ht="13.9" x14ac:dyDescent="0.45">
      <c r="A122" s="663" t="s">
        <v>277</v>
      </c>
      <c r="B122" s="705"/>
    </row>
    <row r="123" spans="1:2" s="218" customFormat="1" ht="13.9" x14ac:dyDescent="0.45"/>
    <row r="124" spans="1:2" s="218" customFormat="1" ht="13.9" x14ac:dyDescent="0.45">
      <c r="A124" s="703" t="s">
        <v>304</v>
      </c>
      <c r="B124" s="704"/>
    </row>
    <row r="125" spans="1:2" s="218" customFormat="1" ht="13.9" x14ac:dyDescent="0.45">
      <c r="A125" s="663" t="s">
        <v>273</v>
      </c>
      <c r="B125" s="705"/>
    </row>
    <row r="126" spans="1:2" s="218" customFormat="1" ht="13.9" x14ac:dyDescent="0.45">
      <c r="A126" s="663" t="s">
        <v>1</v>
      </c>
      <c r="B126" s="705"/>
    </row>
    <row r="127" spans="1:2" s="218" customFormat="1" ht="13.9" x14ac:dyDescent="0.45">
      <c r="A127" s="663" t="s">
        <v>279</v>
      </c>
      <c r="B127" s="705"/>
    </row>
    <row r="128" spans="1:2" s="218" customFormat="1" ht="13.9" x14ac:dyDescent="0.45">
      <c r="A128" s="663" t="s">
        <v>280</v>
      </c>
      <c r="B128" s="705"/>
    </row>
    <row r="129" spans="1:2" s="218" customFormat="1" ht="13.9" x14ac:dyDescent="0.45">
      <c r="A129" s="676" t="s">
        <v>281</v>
      </c>
      <c r="B129" s="705"/>
    </row>
    <row r="130" spans="1:2" s="218" customFormat="1" ht="13.9" x14ac:dyDescent="0.45">
      <c r="A130" s="663" t="s">
        <v>274</v>
      </c>
      <c r="B130" s="705"/>
    </row>
    <row r="131" spans="1:2" s="218" customFormat="1" ht="13.9" x14ac:dyDescent="0.45">
      <c r="A131" s="663" t="s">
        <v>275</v>
      </c>
      <c r="B131" s="705"/>
    </row>
    <row r="132" spans="1:2" s="218" customFormat="1" ht="13.9" x14ac:dyDescent="0.45">
      <c r="A132" s="663" t="s">
        <v>282</v>
      </c>
      <c r="B132" s="705"/>
    </row>
    <row r="133" spans="1:2" s="218" customFormat="1" ht="13.9" x14ac:dyDescent="0.45">
      <c r="A133" s="663" t="s">
        <v>277</v>
      </c>
      <c r="B133" s="705"/>
    </row>
    <row r="134" spans="1:2" s="218" customFormat="1" ht="13.9" x14ac:dyDescent="0.45"/>
    <row r="135" spans="1:2" s="218" customFormat="1" ht="13.9" x14ac:dyDescent="0.45">
      <c r="A135" s="703" t="s">
        <v>305</v>
      </c>
      <c r="B135" s="704"/>
    </row>
    <row r="136" spans="1:2" s="218" customFormat="1" ht="13.9" x14ac:dyDescent="0.45">
      <c r="A136" s="663" t="s">
        <v>273</v>
      </c>
      <c r="B136" s="705"/>
    </row>
    <row r="137" spans="1:2" s="218" customFormat="1" ht="13.9" x14ac:dyDescent="0.45">
      <c r="A137" s="663" t="s">
        <v>1</v>
      </c>
      <c r="B137" s="705"/>
    </row>
    <row r="138" spans="1:2" s="218" customFormat="1" ht="13.9" x14ac:dyDescent="0.45">
      <c r="A138" s="663" t="s">
        <v>279</v>
      </c>
      <c r="B138" s="705"/>
    </row>
    <row r="139" spans="1:2" s="218" customFormat="1" ht="13.9" x14ac:dyDescent="0.45">
      <c r="A139" s="663" t="s">
        <v>280</v>
      </c>
      <c r="B139" s="705"/>
    </row>
    <row r="140" spans="1:2" s="218" customFormat="1" ht="13.9" x14ac:dyDescent="0.45">
      <c r="A140" s="676" t="s">
        <v>281</v>
      </c>
      <c r="B140" s="705"/>
    </row>
    <row r="141" spans="1:2" s="218" customFormat="1" ht="13.9" x14ac:dyDescent="0.45">
      <c r="A141" s="663" t="s">
        <v>274</v>
      </c>
      <c r="B141" s="705"/>
    </row>
    <row r="142" spans="1:2" s="218" customFormat="1" ht="13.9" x14ac:dyDescent="0.45">
      <c r="A142" s="663" t="s">
        <v>275</v>
      </c>
      <c r="B142" s="705"/>
    </row>
    <row r="143" spans="1:2" s="218" customFormat="1" ht="13.9" x14ac:dyDescent="0.45">
      <c r="A143" s="663" t="s">
        <v>282</v>
      </c>
      <c r="B143" s="705"/>
    </row>
    <row r="144" spans="1:2" s="218" customFormat="1" ht="13.9" x14ac:dyDescent="0.45">
      <c r="A144" s="663" t="s">
        <v>277</v>
      </c>
      <c r="B144" s="705"/>
    </row>
    <row r="145" spans="1:2" s="218" customFormat="1" ht="13.9" x14ac:dyDescent="0.45"/>
    <row r="146" spans="1:2" s="218" customFormat="1" ht="13.9" x14ac:dyDescent="0.45">
      <c r="A146" s="703" t="s">
        <v>306</v>
      </c>
      <c r="B146" s="704"/>
    </row>
    <row r="147" spans="1:2" s="218" customFormat="1" ht="13.9" x14ac:dyDescent="0.45">
      <c r="A147" s="663" t="s">
        <v>273</v>
      </c>
      <c r="B147" s="705"/>
    </row>
    <row r="148" spans="1:2" s="218" customFormat="1" ht="13.9" x14ac:dyDescent="0.45">
      <c r="A148" s="663" t="s">
        <v>1</v>
      </c>
      <c r="B148" s="705"/>
    </row>
    <row r="149" spans="1:2" s="218" customFormat="1" ht="13.9" x14ac:dyDescent="0.45">
      <c r="A149" s="663" t="s">
        <v>279</v>
      </c>
      <c r="B149" s="705"/>
    </row>
    <row r="150" spans="1:2" s="218" customFormat="1" ht="13.9" x14ac:dyDescent="0.45">
      <c r="A150" s="663" t="s">
        <v>280</v>
      </c>
      <c r="B150" s="705"/>
    </row>
    <row r="151" spans="1:2" s="218" customFormat="1" ht="13.9" x14ac:dyDescent="0.45">
      <c r="A151" s="676" t="s">
        <v>281</v>
      </c>
      <c r="B151" s="705"/>
    </row>
    <row r="152" spans="1:2" s="218" customFormat="1" ht="13.9" x14ac:dyDescent="0.45">
      <c r="A152" s="663" t="s">
        <v>274</v>
      </c>
      <c r="B152" s="705"/>
    </row>
    <row r="153" spans="1:2" s="218" customFormat="1" ht="13.9" x14ac:dyDescent="0.45">
      <c r="A153" s="663" t="s">
        <v>275</v>
      </c>
      <c r="B153" s="705"/>
    </row>
    <row r="154" spans="1:2" s="218" customFormat="1" ht="13.9" x14ac:dyDescent="0.45">
      <c r="A154" s="663" t="s">
        <v>282</v>
      </c>
      <c r="B154" s="705"/>
    </row>
    <row r="155" spans="1:2" s="218" customFormat="1" ht="13.9" x14ac:dyDescent="0.45">
      <c r="A155" s="663" t="s">
        <v>277</v>
      </c>
      <c r="B155" s="705"/>
    </row>
    <row r="156" spans="1:2" s="218" customFormat="1" ht="13.9" x14ac:dyDescent="0.45"/>
    <row r="157" spans="1:2" s="218" customFormat="1" ht="13.9" x14ac:dyDescent="0.45">
      <c r="A157" s="703" t="s">
        <v>307</v>
      </c>
      <c r="B157" s="704"/>
    </row>
    <row r="158" spans="1:2" s="218" customFormat="1" ht="13.9" x14ac:dyDescent="0.45">
      <c r="A158" s="663" t="s">
        <v>273</v>
      </c>
      <c r="B158" s="705"/>
    </row>
    <row r="159" spans="1:2" s="218" customFormat="1" ht="13.9" x14ac:dyDescent="0.45">
      <c r="A159" s="663" t="s">
        <v>1</v>
      </c>
      <c r="B159" s="705"/>
    </row>
    <row r="160" spans="1:2" s="218" customFormat="1" ht="13.9" x14ac:dyDescent="0.45">
      <c r="A160" s="663" t="s">
        <v>279</v>
      </c>
      <c r="B160" s="705"/>
    </row>
    <row r="161" spans="1:2" s="218" customFormat="1" ht="13.9" x14ac:dyDescent="0.45">
      <c r="A161" s="663" t="s">
        <v>280</v>
      </c>
      <c r="B161" s="705"/>
    </row>
    <row r="162" spans="1:2" s="218" customFormat="1" ht="13.9" x14ac:dyDescent="0.45">
      <c r="A162" s="676" t="s">
        <v>281</v>
      </c>
      <c r="B162" s="705"/>
    </row>
    <row r="163" spans="1:2" s="218" customFormat="1" ht="13.9" x14ac:dyDescent="0.45">
      <c r="A163" s="663" t="s">
        <v>274</v>
      </c>
      <c r="B163" s="705"/>
    </row>
    <row r="164" spans="1:2" s="218" customFormat="1" ht="13.9" x14ac:dyDescent="0.45">
      <c r="A164" s="663" t="s">
        <v>275</v>
      </c>
      <c r="B164" s="705"/>
    </row>
    <row r="165" spans="1:2" s="218" customFormat="1" ht="13.9" x14ac:dyDescent="0.45">
      <c r="A165" s="663" t="s">
        <v>282</v>
      </c>
      <c r="B165" s="705"/>
    </row>
    <row r="166" spans="1:2" s="218" customFormat="1" ht="13.9" x14ac:dyDescent="0.45">
      <c r="A166" s="663" t="s">
        <v>277</v>
      </c>
      <c r="B166" s="705"/>
    </row>
    <row r="167" spans="1:2" s="218" customFormat="1" ht="13.9" x14ac:dyDescent="0.45"/>
    <row r="168" spans="1:2" s="218" customFormat="1" ht="13.9" x14ac:dyDescent="0.45">
      <c r="A168" s="703" t="s">
        <v>308</v>
      </c>
      <c r="B168" s="704"/>
    </row>
    <row r="169" spans="1:2" s="218" customFormat="1" ht="13.9" x14ac:dyDescent="0.45">
      <c r="A169" s="663" t="s">
        <v>273</v>
      </c>
      <c r="B169" s="705"/>
    </row>
    <row r="170" spans="1:2" s="218" customFormat="1" ht="13.9" x14ac:dyDescent="0.45">
      <c r="A170" s="663" t="s">
        <v>1</v>
      </c>
      <c r="B170" s="705"/>
    </row>
    <row r="171" spans="1:2" s="218" customFormat="1" ht="13.9" x14ac:dyDescent="0.45">
      <c r="A171" s="663" t="s">
        <v>279</v>
      </c>
      <c r="B171" s="705"/>
    </row>
    <row r="172" spans="1:2" s="218" customFormat="1" ht="13.9" x14ac:dyDescent="0.45">
      <c r="A172" s="663" t="s">
        <v>280</v>
      </c>
      <c r="B172" s="705"/>
    </row>
    <row r="173" spans="1:2" s="218" customFormat="1" ht="13.9" x14ac:dyDescent="0.45">
      <c r="A173" s="676" t="s">
        <v>281</v>
      </c>
      <c r="B173" s="705"/>
    </row>
    <row r="174" spans="1:2" s="218" customFormat="1" ht="13.9" x14ac:dyDescent="0.45">
      <c r="A174" s="663" t="s">
        <v>274</v>
      </c>
      <c r="B174" s="705"/>
    </row>
    <row r="175" spans="1:2" s="218" customFormat="1" ht="13.9" x14ac:dyDescent="0.45">
      <c r="A175" s="663" t="s">
        <v>275</v>
      </c>
      <c r="B175" s="705"/>
    </row>
    <row r="176" spans="1:2" s="218" customFormat="1" ht="13.9" x14ac:dyDescent="0.45">
      <c r="A176" s="663" t="s">
        <v>282</v>
      </c>
      <c r="B176" s="705"/>
    </row>
    <row r="177" spans="1:2" s="218" customFormat="1" ht="13.9" x14ac:dyDescent="0.45">
      <c r="A177" s="663" t="s">
        <v>277</v>
      </c>
      <c r="B177" s="705"/>
    </row>
  </sheetData>
  <sheetProtection algorithmName="SHA-512" hashValue="+8fmKEPrlEKCE5dcTSuF9gCHJA5rScFsrFQ0l9ugh6GYsYEkPhrBTieGLNTNvFT/APP7E0Ftvwa0KnrogHXTyg==" saltValue="i46TJadqdcj2LeZ6hUlM6g==" spinCount="100000" sheet="1" objects="1" scenarios="1"/>
  <mergeCells count="2">
    <mergeCell ref="A2:B2"/>
    <mergeCell ref="A9:B9"/>
  </mergeCells>
  <dataValidations count="8">
    <dataValidation type="textLength" operator="lessThanOrEqual" allowBlank="1" showInputMessage="1" showErrorMessage="1" errorTitle="50 Character Limit" error="Must be less than 50 characters" sqref="B4 B11 B45 B56 B67 B78 B92 B103 B114 B125 B136 B147 B158 B169" xr:uid="{76AEC3FE-0A38-49CD-9C72-E6CEC7C61D34}">
      <formula1>50</formula1>
    </dataValidation>
    <dataValidation type="custom" allowBlank="1" showInputMessage="1" showErrorMessage="1" sqref="B15 B49 B60 B71 B82 B96 B107 B118 B129 B140 B151 B162 B173" xr:uid="{D584379B-8973-4FAF-8956-3BAD9BF20A8B}">
      <formula1>AND(B15&gt;11111,B15&lt;99999)</formula1>
    </dataValidation>
    <dataValidation type="custom" allowBlank="1" showInputMessage="1" showErrorMessage="1" errorTitle="Numbers Only" error="Please enter a ten digit number" sqref="B7 B18 B52 B63 B74 B85 B88 B99 B110 B121 B132 B143 B154 B165 B176" xr:uid="{0F1910C7-253B-48AD-AF88-23BAF64896EB}">
      <formula1>AND(B7&gt;1111111111,B7&lt;9999999999)</formula1>
    </dataValidation>
    <dataValidation allowBlank="1" showInputMessage="1" showErrorMessage="1" errorTitle="State Equity Factor" error="Please enter a number for State Equity Factor and ensure that the number does not exceed 4 deimals." sqref="B16:B17 B50:B51 B61:B62 B72:B73 B83:B84 B97:B98 B108:B109 B119:B120 B130:B131 B141:B142 B152:B153 B163:B164 B174:B175" xr:uid="{586F7464-7809-4C9C-90B8-E0C7364FC7AA}"/>
    <dataValidation type="list" allowBlank="1" showInputMessage="1" showErrorMessage="1" sqref="B89" xr:uid="{D7CE155F-2351-4C61-A835-5DBF95E6F3CE}">
      <formula1>"Currently Exists, To Be Formed"</formula1>
    </dataValidation>
    <dataValidation type="list" allowBlank="1" showInputMessage="1" showErrorMessage="1" errorTitle="State Equity Factor" error="Please enter a number for State Equity Factor and ensure that the number does not exceed 4 deimals." sqref="B87" xr:uid="{8E63824B-F380-4829-B6D3-6B3870BDEF26}">
      <formula1>"501c3,501c4,Tax-Exempt Under 501a,Public Housing Authority,General Partnership,Limited Partnership,Limited Liability Company,Limited Liability Limitd Partnership,For-Profit Corporation,Individual,Other"</formula1>
    </dataValidation>
    <dataValidation type="list" allowBlank="1" showInputMessage="1" showErrorMessage="1" sqref="B14 B48" xr:uid="{CCCA2BD7-671D-4BD8-8B27-DCBD30AA62E0}">
      <formula1>"AL, AK, AZ, AR, CA, CO, CT, DE, FL, GA, HI, ID, IL, IN, IA, KS, KY, LA, ME, MD, MA, MI, MN, MS, MO, MT, NE, NV, NH, NJ, NM, NY, NC, ND, OH, OK, OR, PA, RI, SC, SD, TN, TX, UT, VT, VA, WA, WV, WI, WY"</formula1>
    </dataValidation>
    <dataValidation type="list" allowBlank="1" showInputMessage="1" showErrorMessage="1" sqref="B22:B23" xr:uid="{C483630C-153D-424B-A65A-038E8165A40F}">
      <formula1>"Yes,No"</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135E5-D594-4935-AB4A-C6D300C6F06B}">
  <sheetPr codeName="Sheet5">
    <tabColor rgb="FF92D050"/>
  </sheetPr>
  <dimension ref="A1:C88"/>
  <sheetViews>
    <sheetView zoomScaleNormal="100" workbookViewId="0">
      <selection activeCell="C10" sqref="C10"/>
    </sheetView>
  </sheetViews>
  <sheetFormatPr defaultColWidth="8.86328125" defaultRowHeight="14.25" x14ac:dyDescent="0.45"/>
  <cols>
    <col min="1" max="1" width="64.1328125" style="54" customWidth="1"/>
    <col min="2" max="2" width="62" style="54" customWidth="1"/>
    <col min="3" max="3" width="153.73046875" style="54" customWidth="1"/>
    <col min="4" max="16384" width="8.86328125" style="54"/>
  </cols>
  <sheetData>
    <row r="1" spans="1:3" s="58" customFormat="1" ht="30" customHeight="1" x14ac:dyDescent="0.45">
      <c r="A1" s="59" t="s">
        <v>1014</v>
      </c>
      <c r="B1" s="82"/>
      <c r="C1" s="83"/>
    </row>
    <row r="2" spans="1:3" s="218" customFormat="1" ht="15" customHeight="1" x14ac:dyDescent="0.45">
      <c r="A2" s="677" t="s">
        <v>309</v>
      </c>
      <c r="B2" s="751" t="s">
        <v>1115</v>
      </c>
      <c r="C2" s="240"/>
    </row>
    <row r="3" spans="1:3" s="218" customFormat="1" ht="15" customHeight="1" x14ac:dyDescent="0.45">
      <c r="A3" s="240"/>
      <c r="B3" s="240"/>
      <c r="C3" s="240"/>
    </row>
    <row r="4" spans="1:3" s="218" customFormat="1" ht="15" customHeight="1" x14ac:dyDescent="0.45">
      <c r="A4" s="677" t="s">
        <v>310</v>
      </c>
      <c r="B4" s="678"/>
      <c r="C4" s="240"/>
    </row>
    <row r="5" spans="1:3" s="218" customFormat="1" ht="15" customHeight="1" x14ac:dyDescent="0.45">
      <c r="A5" s="677" t="s">
        <v>311</v>
      </c>
      <c r="B5" s="679"/>
      <c r="C5" s="680" t="s">
        <v>312</v>
      </c>
    </row>
    <row r="6" spans="1:3" s="786" customFormat="1" ht="21.75" customHeight="1" x14ac:dyDescent="0.65">
      <c r="A6" s="785" t="s">
        <v>1013</v>
      </c>
      <c r="B6" s="785"/>
      <c r="C6" s="785"/>
    </row>
    <row r="7" spans="1:3" s="218" customFormat="1" ht="15" customHeight="1" x14ac:dyDescent="0.45">
      <c r="A7" s="677" t="s">
        <v>0</v>
      </c>
      <c r="B7" s="681"/>
      <c r="C7" s="682"/>
    </row>
    <row r="8" spans="1:3" s="218" customFormat="1" ht="15" customHeight="1" x14ac:dyDescent="0.45">
      <c r="A8" s="677" t="s">
        <v>1</v>
      </c>
      <c r="B8" s="683"/>
      <c r="C8" s="240"/>
    </row>
    <row r="9" spans="1:3" s="218" customFormat="1" ht="15" customHeight="1" x14ac:dyDescent="0.45">
      <c r="A9" s="684" t="s">
        <v>2</v>
      </c>
      <c r="B9" s="683"/>
      <c r="C9" s="240"/>
    </row>
    <row r="10" spans="1:3" s="218" customFormat="1" ht="15" customHeight="1" x14ac:dyDescent="0.45">
      <c r="A10" s="684" t="s">
        <v>3</v>
      </c>
      <c r="B10" s="683"/>
      <c r="C10" s="240"/>
    </row>
    <row r="11" spans="1:3" s="218" customFormat="1" ht="15" customHeight="1" x14ac:dyDescent="0.45">
      <c r="A11" s="685" t="s">
        <v>4</v>
      </c>
      <c r="B11" s="686"/>
      <c r="C11" s="687" t="s">
        <v>314</v>
      </c>
    </row>
    <row r="12" spans="1:3" s="218" customFormat="1" ht="15" customHeight="1" x14ac:dyDescent="0.45">
      <c r="A12" s="684" t="s">
        <v>5</v>
      </c>
      <c r="B12" s="688"/>
      <c r="C12" s="689"/>
    </row>
    <row r="13" spans="1:3" s="218" customFormat="1" ht="15" customHeight="1" x14ac:dyDescent="0.45">
      <c r="A13" s="684" t="s">
        <v>80</v>
      </c>
      <c r="B13" s="683"/>
      <c r="C13" s="689"/>
    </row>
    <row r="14" spans="1:3" s="218" customFormat="1" ht="15" customHeight="1" x14ac:dyDescent="0.45">
      <c r="A14" s="677" t="s">
        <v>81</v>
      </c>
      <c r="B14" s="683"/>
      <c r="C14" s="240"/>
    </row>
    <row r="15" spans="1:3" s="218" customFormat="1" ht="15" customHeight="1" x14ac:dyDescent="0.45">
      <c r="A15" s="690" t="s">
        <v>315</v>
      </c>
      <c r="B15" s="683"/>
      <c r="C15" s="691"/>
    </row>
    <row r="16" spans="1:3" s="218" customFormat="1" ht="15" customHeight="1" x14ac:dyDescent="0.45">
      <c r="A16" s="690" t="s">
        <v>316</v>
      </c>
      <c r="B16" s="683"/>
      <c r="C16" s="691"/>
    </row>
    <row r="17" spans="1:3" s="218" customFormat="1" ht="15" customHeight="1" x14ac:dyDescent="0.45">
      <c r="A17" s="690" t="s">
        <v>317</v>
      </c>
      <c r="B17" s="683"/>
      <c r="C17" s="691"/>
    </row>
    <row r="18" spans="1:3" s="218" customFormat="1" ht="15" customHeight="1" x14ac:dyDescent="0.45">
      <c r="A18" s="677" t="s">
        <v>318</v>
      </c>
      <c r="B18" s="683"/>
      <c r="C18" s="692" t="s">
        <v>319</v>
      </c>
    </row>
    <row r="19" spans="1:3" s="218" customFormat="1" ht="15" customHeight="1" x14ac:dyDescent="0.45">
      <c r="A19" s="690" t="s">
        <v>320</v>
      </c>
      <c r="B19" s="683"/>
      <c r="C19" s="691"/>
    </row>
    <row r="20" spans="1:3" s="218" customFormat="1" ht="15" customHeight="1" x14ac:dyDescent="0.45">
      <c r="A20" s="690" t="s">
        <v>321</v>
      </c>
      <c r="B20" s="683"/>
      <c r="C20" s="691"/>
    </row>
    <row r="21" spans="1:3" s="218" customFormat="1" ht="15" customHeight="1" x14ac:dyDescent="0.45">
      <c r="A21" s="690" t="s">
        <v>322</v>
      </c>
      <c r="B21" s="693"/>
      <c r="C21" s="694"/>
    </row>
    <row r="22" spans="1:3" s="218" customFormat="1" ht="15" customHeight="1" x14ac:dyDescent="0.45">
      <c r="A22" s="752" t="s">
        <v>323</v>
      </c>
      <c r="B22" s="695"/>
      <c r="C22" s="753"/>
    </row>
    <row r="23" spans="1:3" s="218" customFormat="1" ht="15" customHeight="1" x14ac:dyDescent="0.45">
      <c r="A23" s="684" t="s">
        <v>324</v>
      </c>
      <c r="B23" s="683"/>
      <c r="C23" s="691"/>
    </row>
    <row r="24" spans="1:3" s="218" customFormat="1" ht="15" customHeight="1" x14ac:dyDescent="0.45">
      <c r="A24" s="684" t="s">
        <v>325</v>
      </c>
      <c r="B24" s="683"/>
      <c r="C24" s="691"/>
    </row>
    <row r="25" spans="1:3" s="218" customFormat="1" ht="15" customHeight="1" x14ac:dyDescent="0.45">
      <c r="A25" s="684" t="s">
        <v>326</v>
      </c>
      <c r="B25" s="683"/>
      <c r="C25" s="691"/>
    </row>
    <row r="26" spans="1:3" s="218" customFormat="1" ht="15" customHeight="1" x14ac:dyDescent="0.45">
      <c r="A26" s="684" t="s">
        <v>327</v>
      </c>
      <c r="B26" s="683"/>
      <c r="C26" s="691"/>
    </row>
    <row r="27" spans="1:3" s="218" customFormat="1" ht="15" customHeight="1" x14ac:dyDescent="0.45">
      <c r="A27" s="684" t="s">
        <v>328</v>
      </c>
      <c r="B27" s="683"/>
      <c r="C27" s="691"/>
    </row>
    <row r="28" spans="1:3" s="218" customFormat="1" ht="15" customHeight="1" x14ac:dyDescent="0.45">
      <c r="A28" s="685" t="s">
        <v>329</v>
      </c>
      <c r="B28" s="686"/>
      <c r="C28" s="694"/>
    </row>
    <row r="29" spans="1:3" s="218" customFormat="1" ht="27.75" x14ac:dyDescent="0.45">
      <c r="A29" s="547" t="s">
        <v>330</v>
      </c>
      <c r="B29" s="696"/>
      <c r="C29" s="828" t="s">
        <v>331</v>
      </c>
    </row>
    <row r="30" spans="1:3" s="218" customFormat="1" ht="15" customHeight="1" x14ac:dyDescent="0.45">
      <c r="A30" s="677" t="s">
        <v>332</v>
      </c>
      <c r="B30" s="697"/>
      <c r="C30" s="828"/>
    </row>
    <row r="31" spans="1:3" s="218" customFormat="1" ht="15" customHeight="1" x14ac:dyDescent="0.45">
      <c r="A31" s="677" t="s">
        <v>333</v>
      </c>
      <c r="B31" s="804"/>
      <c r="C31" s="828"/>
    </row>
    <row r="32" spans="1:3" s="218" customFormat="1" ht="15" customHeight="1" x14ac:dyDescent="0.45">
      <c r="A32" s="547" t="s">
        <v>1016</v>
      </c>
      <c r="B32" s="683"/>
      <c r="C32" s="240"/>
    </row>
    <row r="33" spans="1:3" s="218" customFormat="1" ht="15" customHeight="1" x14ac:dyDescent="0.45">
      <c r="A33" s="547" t="s">
        <v>1017</v>
      </c>
      <c r="B33" s="683"/>
      <c r="C33" s="798" t="s">
        <v>1018</v>
      </c>
    </row>
    <row r="34" spans="1:3" s="218" customFormat="1" ht="15" customHeight="1" x14ac:dyDescent="0.45">
      <c r="A34" s="677" t="s">
        <v>334</v>
      </c>
      <c r="B34" s="683"/>
      <c r="C34" s="689"/>
    </row>
    <row r="35" spans="1:3" s="218" customFormat="1" ht="15" customHeight="1" x14ac:dyDescent="0.45">
      <c r="A35" s="698" t="s">
        <v>335</v>
      </c>
      <c r="B35" s="693"/>
      <c r="C35" s="694"/>
    </row>
    <row r="36" spans="1:3" s="218" customFormat="1" ht="15" customHeight="1" x14ac:dyDescent="0.45">
      <c r="A36" s="677" t="s">
        <v>336</v>
      </c>
      <c r="B36" s="699"/>
      <c r="C36" s="680" t="s">
        <v>337</v>
      </c>
    </row>
    <row r="37" spans="1:3" s="218" customFormat="1" ht="15" customHeight="1" x14ac:dyDescent="0.45">
      <c r="A37" s="677" t="s">
        <v>338</v>
      </c>
      <c r="B37" s="700"/>
      <c r="C37" s="680" t="s">
        <v>337</v>
      </c>
    </row>
    <row r="38" spans="1:3" s="218" customFormat="1" ht="15" customHeight="1" x14ac:dyDescent="0.45">
      <c r="A38" s="677" t="s">
        <v>7</v>
      </c>
      <c r="B38" s="683"/>
      <c r="C38" s="240"/>
    </row>
    <row r="39" spans="1:3" s="218" customFormat="1" ht="15" customHeight="1" x14ac:dyDescent="0.45">
      <c r="A39" s="677" t="s">
        <v>1019</v>
      </c>
      <c r="B39" s="683"/>
      <c r="C39" s="240"/>
    </row>
    <row r="40" spans="1:3" s="218" customFormat="1" ht="15" customHeight="1" x14ac:dyDescent="0.45">
      <c r="A40" s="677" t="s">
        <v>83</v>
      </c>
      <c r="B40" s="683"/>
      <c r="C40" s="240"/>
    </row>
    <row r="41" spans="1:3" s="218" customFormat="1" ht="15" customHeight="1" x14ac:dyDescent="0.45">
      <c r="A41" s="677" t="s">
        <v>339</v>
      </c>
      <c r="B41" s="683"/>
      <c r="C41" s="689"/>
    </row>
    <row r="42" spans="1:3" s="218" customFormat="1" ht="15" customHeight="1" x14ac:dyDescent="0.45">
      <c r="A42" s="677" t="s">
        <v>9</v>
      </c>
      <c r="B42" s="701"/>
      <c r="C42" s="680" t="s">
        <v>337</v>
      </c>
    </row>
    <row r="43" spans="1:3" s="218" customFormat="1" ht="15" customHeight="1" x14ac:dyDescent="0.45">
      <c r="A43" s="677" t="s">
        <v>340</v>
      </c>
      <c r="B43" s="587"/>
      <c r="C43" s="680" t="s">
        <v>337</v>
      </c>
    </row>
    <row r="44" spans="1:3" s="218" customFormat="1" ht="15" customHeight="1" x14ac:dyDescent="0.45">
      <c r="A44" s="677" t="s">
        <v>341</v>
      </c>
      <c r="B44" s="587"/>
      <c r="C44" s="680" t="s">
        <v>337</v>
      </c>
    </row>
    <row r="45" spans="1:3" s="218" customFormat="1" ht="15" customHeight="1" x14ac:dyDescent="0.45">
      <c r="A45" s="698" t="s">
        <v>1029</v>
      </c>
      <c r="B45" s="702"/>
      <c r="C45" s="799" t="s">
        <v>1030</v>
      </c>
    </row>
    <row r="46" spans="1:3" s="786" customFormat="1" ht="21.75" customHeight="1" x14ac:dyDescent="0.65">
      <c r="A46" s="785" t="s">
        <v>1058</v>
      </c>
      <c r="B46" s="785"/>
      <c r="C46" s="785"/>
    </row>
    <row r="47" spans="1:3" x14ac:dyDescent="0.45">
      <c r="A47" s="800" t="s">
        <v>1032</v>
      </c>
      <c r="B47" s="683"/>
    </row>
    <row r="48" spans="1:3" x14ac:dyDescent="0.45">
      <c r="A48" s="666" t="s">
        <v>1056</v>
      </c>
      <c r="B48" s="683"/>
      <c r="C48" s="84" t="s">
        <v>1057</v>
      </c>
    </row>
    <row r="49" spans="1:3" x14ac:dyDescent="0.45">
      <c r="A49" s="666" t="s">
        <v>1033</v>
      </c>
      <c r="B49" s="683"/>
    </row>
    <row r="50" spans="1:3" x14ac:dyDescent="0.45">
      <c r="A50" s="666" t="s">
        <v>1034</v>
      </c>
      <c r="B50" s="683"/>
    </row>
    <row r="51" spans="1:3" x14ac:dyDescent="0.45">
      <c r="A51" s="666" t="s">
        <v>1035</v>
      </c>
      <c r="B51" s="683"/>
    </row>
    <row r="52" spans="1:3" x14ac:dyDescent="0.45">
      <c r="A52" s="666" t="s">
        <v>1036</v>
      </c>
      <c r="B52" s="683"/>
    </row>
    <row r="53" spans="1:3" x14ac:dyDescent="0.45">
      <c r="A53" s="666" t="s">
        <v>1037</v>
      </c>
      <c r="B53" s="683"/>
    </row>
    <row r="54" spans="1:3" x14ac:dyDescent="0.45">
      <c r="A54" s="666" t="s">
        <v>1038</v>
      </c>
      <c r="B54" s="683"/>
    </row>
    <row r="55" spans="1:3" x14ac:dyDescent="0.45">
      <c r="A55" s="666" t="s">
        <v>1039</v>
      </c>
      <c r="B55" s="683"/>
    </row>
    <row r="56" spans="1:3" x14ac:dyDescent="0.45">
      <c r="A56" s="666" t="s">
        <v>1040</v>
      </c>
      <c r="B56" s="683"/>
    </row>
    <row r="57" spans="1:3" x14ac:dyDescent="0.45">
      <c r="A57" s="666" t="s">
        <v>1059</v>
      </c>
      <c r="B57" s="683"/>
    </row>
    <row r="58" spans="1:3" x14ac:dyDescent="0.45">
      <c r="A58" s="666" t="s">
        <v>1041</v>
      </c>
      <c r="B58" s="683"/>
    </row>
    <row r="59" spans="1:3" x14ac:dyDescent="0.45">
      <c r="A59" s="666" t="s">
        <v>1060</v>
      </c>
      <c r="B59" s="683"/>
      <c r="C59" s="84" t="s">
        <v>1061</v>
      </c>
    </row>
    <row r="60" spans="1:3" x14ac:dyDescent="0.45">
      <c r="A60" s="666" t="s">
        <v>1062</v>
      </c>
      <c r="B60" s="683"/>
      <c r="C60" s="84" t="s">
        <v>1063</v>
      </c>
    </row>
    <row r="61" spans="1:3" x14ac:dyDescent="0.45">
      <c r="A61" s="666" t="s">
        <v>1042</v>
      </c>
      <c r="B61" s="683"/>
    </row>
    <row r="62" spans="1:3" x14ac:dyDescent="0.45">
      <c r="A62" s="666" t="s">
        <v>1043</v>
      </c>
      <c r="B62" s="683"/>
    </row>
    <row r="63" spans="1:3" x14ac:dyDescent="0.45">
      <c r="A63" s="666" t="s">
        <v>1044</v>
      </c>
      <c r="B63" s="683"/>
    </row>
    <row r="64" spans="1:3" x14ac:dyDescent="0.45">
      <c r="A64" s="666" t="s">
        <v>1045</v>
      </c>
      <c r="B64" s="683"/>
    </row>
    <row r="65" spans="1:3" x14ac:dyDescent="0.45">
      <c r="A65" s="666" t="s">
        <v>1046</v>
      </c>
      <c r="B65" s="683"/>
    </row>
    <row r="66" spans="1:3" x14ac:dyDescent="0.45">
      <c r="A66" s="666" t="s">
        <v>1047</v>
      </c>
      <c r="B66" s="683"/>
    </row>
    <row r="67" spans="1:3" x14ac:dyDescent="0.45">
      <c r="A67" s="666" t="s">
        <v>1048</v>
      </c>
      <c r="B67" s="683"/>
    </row>
    <row r="68" spans="1:3" x14ac:dyDescent="0.45">
      <c r="A68" s="666" t="s">
        <v>1064</v>
      </c>
      <c r="B68" s="683"/>
      <c r="C68" s="801" t="s">
        <v>1065</v>
      </c>
    </row>
    <row r="69" spans="1:3" x14ac:dyDescent="0.45">
      <c r="A69" s="666" t="s">
        <v>1049</v>
      </c>
      <c r="B69" s="683"/>
    </row>
    <row r="70" spans="1:3" x14ac:dyDescent="0.45">
      <c r="A70" s="666" t="s">
        <v>1050</v>
      </c>
      <c r="B70" s="683"/>
    </row>
    <row r="71" spans="1:3" x14ac:dyDescent="0.45">
      <c r="A71" s="666" t="s">
        <v>1051</v>
      </c>
      <c r="B71" s="683"/>
    </row>
    <row r="72" spans="1:3" x14ac:dyDescent="0.45">
      <c r="A72" s="666" t="s">
        <v>1052</v>
      </c>
      <c r="B72" s="702"/>
      <c r="C72" s="1003"/>
    </row>
    <row r="73" spans="1:3" ht="21" x14ac:dyDescent="0.45">
      <c r="A73" s="1001" t="s">
        <v>1116</v>
      </c>
      <c r="B73" s="1001"/>
      <c r="C73" s="1001"/>
    </row>
    <row r="74" spans="1:3" ht="98.25" customHeight="1" x14ac:dyDescent="0.45">
      <c r="A74" s="996" t="s">
        <v>1117</v>
      </c>
      <c r="B74" s="997"/>
    </row>
    <row r="75" spans="1:3" ht="15.4" x14ac:dyDescent="0.45">
      <c r="A75" s="998" t="s">
        <v>1118</v>
      </c>
      <c r="B75" s="999"/>
    </row>
    <row r="76" spans="1:3" ht="15.4" x14ac:dyDescent="0.45">
      <c r="A76" s="1000" t="s">
        <v>1119</v>
      </c>
      <c r="B76" s="1002"/>
    </row>
    <row r="77" spans="1:3" ht="68.25" customHeight="1" x14ac:dyDescent="0.45">
      <c r="A77" s="996" t="s">
        <v>1120</v>
      </c>
      <c r="B77" s="996"/>
    </row>
    <row r="78" spans="1:3" ht="15.4" x14ac:dyDescent="0.45">
      <c r="A78" s="998" t="s">
        <v>1118</v>
      </c>
      <c r="B78" s="999"/>
    </row>
    <row r="79" spans="1:3" ht="15.4" x14ac:dyDescent="0.45">
      <c r="A79" s="1000" t="s">
        <v>1119</v>
      </c>
      <c r="B79" s="1002"/>
    </row>
    <row r="80" spans="1:3" ht="51" customHeight="1" x14ac:dyDescent="0.45">
      <c r="A80" s="996" t="s">
        <v>1121</v>
      </c>
      <c r="B80" s="996"/>
    </row>
    <row r="81" spans="1:2" ht="15.4" x14ac:dyDescent="0.45">
      <c r="A81" s="998" t="s">
        <v>1118</v>
      </c>
      <c r="B81" s="999"/>
    </row>
    <row r="82" spans="1:2" ht="15.4" x14ac:dyDescent="0.45">
      <c r="A82" s="1000" t="s">
        <v>1119</v>
      </c>
      <c r="B82" s="1002"/>
    </row>
    <row r="83" spans="1:2" ht="56.25" customHeight="1" x14ac:dyDescent="0.45">
      <c r="A83" s="996" t="s">
        <v>1122</v>
      </c>
      <c r="B83" s="996"/>
    </row>
    <row r="84" spans="1:2" ht="15.4" x14ac:dyDescent="0.45">
      <c r="A84" s="998" t="s">
        <v>1118</v>
      </c>
      <c r="B84" s="999"/>
    </row>
    <row r="85" spans="1:2" ht="15.4" x14ac:dyDescent="0.45">
      <c r="A85" s="1000" t="s">
        <v>1119</v>
      </c>
      <c r="B85" s="1002"/>
    </row>
    <row r="86" spans="1:2" ht="30" customHeight="1" x14ac:dyDescent="0.45">
      <c r="A86" s="996" t="s">
        <v>1123</v>
      </c>
      <c r="B86" s="996"/>
    </row>
    <row r="87" spans="1:2" ht="15.4" x14ac:dyDescent="0.45">
      <c r="A87" s="998" t="s">
        <v>1118</v>
      </c>
      <c r="B87" s="999"/>
    </row>
    <row r="88" spans="1:2" ht="15.4" x14ac:dyDescent="0.45">
      <c r="A88" s="1000" t="s">
        <v>1119</v>
      </c>
      <c r="B88" s="1002"/>
    </row>
  </sheetData>
  <sheetProtection algorithmName="SHA-512" hashValue="dj0Y4rfTXZdrfSV2VoMqh0U3dI4RStsrgFNaLV7U4OdzjuESp6LqqAMXGkinJH6Ff8oAP1wDuVtJcZwU144k7g==" saltValue="mrH+LsCmIw+a6UBNLRGesg==" spinCount="100000" sheet="1" objects="1" scenarios="1"/>
  <mergeCells count="7">
    <mergeCell ref="A83:B83"/>
    <mergeCell ref="A86:B86"/>
    <mergeCell ref="A73:C73"/>
    <mergeCell ref="C29:C31"/>
    <mergeCell ref="A74:B74"/>
    <mergeCell ref="A77:B77"/>
    <mergeCell ref="A80:B80"/>
  </mergeCells>
  <dataValidations count="30">
    <dataValidation type="list" allowBlank="1" showInputMessage="1" showErrorMessage="1" errorTitle="Zoning meets parking ratio req?" error="Zoning meets parking ratio req?" sqref="B19" xr:uid="{285EBCF4-FB0A-4830-A635-BECF770AC605}">
      <formula1>"Yes,No"</formula1>
    </dataValidation>
    <dataValidation type="list" allowBlank="1" showInputMessage="1" showErrorMessage="1" errorTitle="Related Party" error="Please select a valid value for Related Party._x000a_" sqref="B16" xr:uid="{30453306-EC09-4BE7-948E-1AB25F65FED6}">
      <formula1>"Yes,No,N/A"</formula1>
    </dataValidation>
    <dataValidation type="whole" allowBlank="1" showInputMessage="1" showErrorMessage="1" sqref="B10" xr:uid="{1E519708-D6E0-4BB5-800F-B6D0AAF48C02}">
      <formula1>0</formula1>
      <formula2>1111111</formula2>
    </dataValidation>
    <dataValidation type="list" allowBlank="1" showInputMessage="1" showErrorMessage="1" errorTitle="Type of Heating In-Unit" error="Please select a valid value for Type of Heating In-Unit" sqref="B22" xr:uid="{7A2AE021-3035-4DDA-A90D-0BC36FA89668}">
      <formula1>"Electric Resistance,Heat Pump,Cold Climate Heat Pump,Other Electric Heat  System,Gas Heat,Condensing Gas Heat (92%+AFUE),Other Gas Heat"</formula1>
    </dataValidation>
    <dataValidation type="whole" allowBlank="1" showInputMessage="1" showErrorMessage="1" sqref="B36:B37" xr:uid="{63128728-69E2-44F1-97EF-FE21147368E5}">
      <formula1>0</formula1>
      <formula2>50</formula2>
    </dataValidation>
    <dataValidation type="list" allowBlank="1" showInputMessage="1" showErrorMessage="1" errorTitle="Site Properly Zoned" error="Please select a valid value for Site Properly Zoned." sqref="B18" xr:uid="{2021A642-4CE2-4EF1-9428-9C6EACD789A5}">
      <formula1>"Yes,No"</formula1>
    </dataValidation>
    <dataValidation type="list" allowBlank="1" showInputMessage="1" showErrorMessage="1" errorTitle="Building Type" error="Please select a valid value for Building Type." sqref="B41 B47:B72" xr:uid="{C48E7D80-13CF-4801-8BDD-E4CBCB971C99}">
      <formula1>"Yes,No"</formula1>
    </dataValidation>
    <dataValidation type="list" allowBlank="1" showInputMessage="1" showErrorMessage="1" errorTitle="Type of Units/Housing" error="Please select a valid value for Type of Units/Housing." sqref="B40" xr:uid="{DC292F6C-BDAB-47D9-9AB5-EEDE0B590074}">
      <formula1>"Multi-Family Apartments,Townhouse,Single Family Detached,Manufactured"</formula1>
    </dataValidation>
    <dataValidation type="list" allowBlank="1" showInputMessage="1" showErrorMessage="1" errorTitle="Site Control" error="Please select a valid value for Site Control." sqref="B14" xr:uid="{F4AA161A-2D01-444C-93CB-85B25B27AA46}">
      <formula1>"Deed, Option, Long Term Lease"</formula1>
    </dataValidation>
    <dataValidation type="list" allowBlank="1" showInputMessage="1" showErrorMessage="1" sqref="B25" xr:uid="{42E42C2B-50AD-443F-9AA3-F08D3773B6A8}">
      <formula1>"Direct Expansion,Evaporative Cooling,Other Cooling System,No Cooling System,N/A"</formula1>
    </dataValidation>
    <dataValidation type="list" allowBlank="1" showInputMessage="1" showErrorMessage="1" sqref="B26" xr:uid="{2304CD00-0426-4B24-89FA-ED2581456439}">
      <formula1>"Baseboard,Furnace/Fan Coil,PTAC,VTAC,Aquatherm,Other"</formula1>
    </dataValidation>
    <dataValidation type="list" allowBlank="1" showInputMessage="1" showErrorMessage="1" sqref="B28" xr:uid="{F11B16A2-2361-4213-A98D-D374E32D3003}">
      <formula1>"Natural,Exhaust Only,Mechanical Supply Only,Balanced Ventilation,Balanced Ventilation with Energy or Heat Recovery"</formula1>
    </dataValidation>
    <dataValidation type="list" allowBlank="1" showInputMessage="1" showErrorMessage="1" sqref="B35" xr:uid="{A96EBB5E-86AF-42F0-B9C7-C06F1FD0F49B}">
      <formula1>"Geothermal,Green Roof,None,Other,PV Ready,Solar"</formula1>
    </dataValidation>
    <dataValidation type="list" allowBlank="1" showInputMessage="1" showErrorMessage="1" sqref="B34" xr:uid="{5D849E2C-D277-46C5-927F-68D3FB77DB99}">
      <formula1>"Passive,Active,None"</formula1>
    </dataValidation>
    <dataValidation type="list" allowBlank="1" showInputMessage="1" showErrorMessage="1" sqref="B5" xr:uid="{CFF9D87A-4BA0-4202-92B7-E0696875D11E}">
      <formula1>"Option 1: Affordability-Driven, Option 2: Mixed-Income"</formula1>
    </dataValidation>
    <dataValidation type="list" allowBlank="1" showInputMessage="1" showErrorMessage="1" sqref="B32:B33 B45" xr:uid="{9305CF9F-3A25-42AE-BCCF-61A1AD108F76}">
      <formula1>"Yes,No"</formula1>
    </dataValidation>
    <dataValidation type="list" allowBlank="1" showInputMessage="1" showErrorMessage="1" sqref="B27" xr:uid="{0A757B41-E7CD-462D-B148-E947160B5587}">
      <formula1>"Gas,Electric Resistance,Electric Heat Pump"</formula1>
    </dataValidation>
    <dataValidation type="list" allowBlank="1" showInputMessage="1" showErrorMessage="1" sqref="B12" xr:uid="{83E49B80-139C-490E-81EE-676EDF37270E}">
      <formula1>"New Construction,New Construction &amp; Acquisition/Rehabilitation,New Construction &amp; Rehab Only,Acquisition/Rehabilitation,Rehab Only"</formula1>
    </dataValidation>
    <dataValidation type="list" allowBlank="1" showInputMessage="1" showErrorMessage="1" sqref="B13" xr:uid="{33C8F063-0AAC-480A-ACCB-2D092AE9821A}">
      <formula1>"Families,Seniors,Assisted Living,Homelessness,Veterans,PSH,Special Needs"</formula1>
    </dataValidation>
    <dataValidation type="list" allowBlank="1" showInputMessage="1" showErrorMessage="1" errorTitle="Type of Heating In-Unit" error="Please select a valid value for Type of Heating In-Unit" sqref="B23" xr:uid="{934B7914-53A1-4F04-9546-8E439E7D5590}">
      <formula1>"Electric Resistance,Heat Pump,Cold Climate Heat Pump,Other Electric Heat  System,Gas Heat,Condensing Gas Heat (92%+AFUE),Other Gas Heat,N/A"</formula1>
    </dataValidation>
    <dataValidation type="list" allowBlank="1" showInputMessage="1" showErrorMessage="1" sqref="B24" xr:uid="{6D57C439-60F4-4518-BE94-8FB30F61EE81}">
      <formula1>"Direct Expansion,Evaporative Cooling,Other Cooling System,No Cooling System"</formula1>
    </dataValidation>
    <dataValidation type="list" allowBlank="1" showInputMessage="1" showErrorMessage="1" sqref="B30" xr:uid="{08FB59B4-5D1B-4A97-B06E-C4809F5C9EB5}">
      <formula1>"Enterprise Green Communities Certification Plus,Enterprise Green Communities,Zero Energy Ready Homes, Energy Star NextGen Certification, National Green Building Standards, OPT OUT - 2021 or higher IECC State Model Energy and Solar Ready, WAIVER"</formula1>
    </dataValidation>
    <dataValidation type="list" allowBlank="1" showInputMessage="1" showErrorMessage="1" errorTitle="Building Construction" error="Please select a valid value for Building Construction." sqref="B38" xr:uid="{28660162-801D-4783-9139-455D52077FF5}">
      <formula1>"Combination, Frame, Masonry, Other, Steel, Mass Timber, Modular - Built in CO, Modular - Out of State"</formula1>
    </dataValidation>
    <dataValidation type="list" allowBlank="1" showInputMessage="1" showErrorMessage="1" errorTitle="Building Construction" error="Please select a valid value for Building Construction." sqref="B40" xr:uid="{CC116814-BDDE-4370-91DD-E985C5CD09FF}">
      <formula1>#REF!</formula1>
    </dataValidation>
    <dataValidation type="list" allowBlank="1" showInputMessage="1" showErrorMessage="1" sqref="B35 B32:B33" xr:uid="{C45760E3-82F5-4B7C-81F8-701E472219DF}">
      <formula1>#REF!</formula1>
    </dataValidation>
    <dataValidation type="list" allowBlank="1" showInputMessage="1" showErrorMessage="1" errorTitle="Type of Units/Housing" error="Please select a valid value for Type of Units/Housing." sqref="B32:B33" xr:uid="{85DA104B-7194-4886-BAE6-E237AE87D907}">
      <formula1>#REF!</formula1>
    </dataValidation>
    <dataValidation type="list" allowBlank="1" showInputMessage="1" showErrorMessage="1" errorTitle="Type of Cooling" error="Please select a valid value for Type of Cooling." sqref="B29" xr:uid="{AA17E239-2010-4E37-A84C-6891C16DAE9F}">
      <formula1>"Yes,No,WAIVER"</formula1>
    </dataValidation>
    <dataValidation type="list" allowBlank="1" showInputMessage="1" showErrorMessage="1" sqref="B31" xr:uid="{C5992393-4494-4C87-86D6-AF2BE786D680}">
      <formula1>"Yes,No,WAIVER"</formula1>
    </dataValidation>
    <dataValidation type="list" allowBlank="1" showInputMessage="1" showErrorMessage="1" errorTitle="Building Construction" error="Please select a valid value for Building Construction." sqref="B39" xr:uid="{F0E01CA5-9772-464B-9A96-83848AB83DDE}">
      <formula1>"Colorado based production, Out of State Production, N/A"</formula1>
    </dataValidation>
    <dataValidation type="whole" allowBlank="1" showInputMessage="1" showErrorMessage="1" sqref="B43:B44" xr:uid="{0B3A0BA4-061B-4537-B8B7-B40727805BDB}">
      <formula1>0</formula1>
      <formula2>90000000</formula2>
    </dataValidation>
  </dataValidations>
  <hyperlinks>
    <hyperlink ref="C33" r:id="rId1" xr:uid="{70E8D2B4-0CC0-4888-988C-975F9CD7519C}"/>
    <hyperlink ref="C45" r:id="rId2" xr:uid="{7ADA8ECF-8C59-4327-9F2D-EB05C04791A9}"/>
  </hyperlinks>
  <pageMargins left="0.7" right="0.7" top="0.75" bottom="0.75" header="0.3" footer="0.3"/>
  <pageSetup paperSize="5" orientation="landscape" horizontalDpi="300" r:id="rId3"/>
  <headerFooter>
    <oddHeader>&amp;L&amp;"Trebuchet MS,Bold"&amp;18Proposition 123: Concessionary Debt Program - Multifamily Finance</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59D1449-03EE-4C40-AE41-B3E8F651977F}">
          <x14:formula1>
            <xm:f>'Rents Table'!$R$1:$R$64</xm:f>
          </x14:formula1>
          <xm:sqref>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5AFDE-4C49-4221-BCB2-892463C53359}">
  <sheetPr codeName="Sheet6">
    <tabColor rgb="FF92D050"/>
  </sheetPr>
  <dimension ref="A1:BD77"/>
  <sheetViews>
    <sheetView zoomScaleNormal="100" workbookViewId="0">
      <selection activeCell="G16" sqref="F16:G16"/>
    </sheetView>
  </sheetViews>
  <sheetFormatPr defaultColWidth="8.86328125" defaultRowHeight="14.25" x14ac:dyDescent="0.45"/>
  <cols>
    <col min="1" max="1" width="26.3984375" style="54" customWidth="1"/>
    <col min="2" max="10" width="15" style="54" customWidth="1"/>
    <col min="11" max="11" width="8.86328125" style="54" hidden="1" customWidth="1"/>
    <col min="12" max="12" width="8.86328125" style="54" customWidth="1"/>
    <col min="13" max="16384" width="8.86328125" style="54"/>
  </cols>
  <sheetData>
    <row r="1" spans="1:56" s="58" customFormat="1" ht="24.95" customHeight="1" x14ac:dyDescent="0.45">
      <c r="A1" s="59" t="s">
        <v>342</v>
      </c>
      <c r="B1" s="59"/>
      <c r="C1" s="59"/>
      <c r="D1" s="59"/>
      <c r="E1" s="59"/>
      <c r="F1" s="61"/>
      <c r="G1" s="61"/>
      <c r="H1" s="61"/>
      <c r="I1" s="61"/>
      <c r="J1" s="61"/>
    </row>
    <row r="2" spans="1:56" ht="15" customHeight="1" x14ac:dyDescent="0.45">
      <c r="BB2" s="86"/>
    </row>
    <row r="3" spans="1:56" s="218" customFormat="1" ht="13.9" x14ac:dyDescent="0.45">
      <c r="A3" s="663" t="s">
        <v>8</v>
      </c>
      <c r="B3" s="664">
        <f>F76</f>
        <v>0</v>
      </c>
      <c r="D3" s="663" t="s">
        <v>4</v>
      </c>
      <c r="E3" s="665">
        <f>Application!B11</f>
        <v>0</v>
      </c>
    </row>
    <row r="4" spans="1:56" s="218" customFormat="1" ht="13.9" x14ac:dyDescent="0.45">
      <c r="A4" s="663" t="s">
        <v>343</v>
      </c>
      <c r="B4" s="572" t="s">
        <v>344</v>
      </c>
      <c r="D4" s="666" t="s">
        <v>345</v>
      </c>
      <c r="E4" s="667" t="e">
        <f>VLOOKUP(CONCATENATE(E3,1),'Rents Table'!$B$3:$P$642,11,FALSE)</f>
        <v>#N/A</v>
      </c>
      <c r="F4" s="218" t="s">
        <v>346</v>
      </c>
    </row>
    <row r="5" spans="1:56" ht="15" customHeight="1" x14ac:dyDescent="0.45">
      <c r="A5" s="81"/>
    </row>
    <row r="6" spans="1:56" ht="34.5" customHeight="1" x14ac:dyDescent="0.45">
      <c r="A6" s="920" t="s">
        <v>347</v>
      </c>
      <c r="B6" s="920"/>
      <c r="C6" s="87"/>
      <c r="D6" s="60" t="s">
        <v>348</v>
      </c>
      <c r="E6" s="60"/>
      <c r="F6" s="60"/>
      <c r="G6" s="60"/>
      <c r="H6" s="60"/>
      <c r="I6" s="60"/>
      <c r="J6" s="85"/>
    </row>
    <row r="7" spans="1:56" s="218" customFormat="1" ht="13.9" x14ac:dyDescent="0.45">
      <c r="A7" s="668">
        <v>0</v>
      </c>
      <c r="B7" s="552"/>
      <c r="D7" s="669" t="s">
        <v>349</v>
      </c>
      <c r="E7" s="670">
        <v>0</v>
      </c>
      <c r="F7" s="670">
        <v>1</v>
      </c>
      <c r="G7" s="670">
        <v>2</v>
      </c>
      <c r="H7" s="670">
        <v>3</v>
      </c>
      <c r="I7" s="670">
        <v>4</v>
      </c>
      <c r="J7" s="671"/>
    </row>
    <row r="8" spans="1:56" s="218" customFormat="1" ht="13.9" x14ac:dyDescent="0.45">
      <c r="A8" s="668">
        <v>1</v>
      </c>
      <c r="B8" s="552"/>
      <c r="D8" s="669">
        <f>E3</f>
        <v>0</v>
      </c>
      <c r="E8" s="672" t="e">
        <f>VLOOKUP(CONCATENATE($D$8,"1"),'Rents Table'!$B$3:$H$882,3+E7,FALSE)</f>
        <v>#N/A</v>
      </c>
      <c r="F8" s="672" t="e">
        <f>VLOOKUP(CONCATENATE($D$8,"1"),'Rents Table'!$B$3:$H$882,3+F7,FALSE)</f>
        <v>#N/A</v>
      </c>
      <c r="G8" s="672" t="e">
        <f>VLOOKUP(CONCATENATE($D$8,"1"),'Rents Table'!$B$3:$H$882,3+G7,FALSE)</f>
        <v>#N/A</v>
      </c>
      <c r="H8" s="672" t="e">
        <f>VLOOKUP(CONCATENATE($D$8,"1"),'Rents Table'!$B$3:$H$882,3+H7,FALSE)</f>
        <v>#N/A</v>
      </c>
      <c r="I8" s="672" t="e">
        <f>VLOOKUP(CONCATENATE($D$8,"1"),'Rents Table'!$B$3:$H$882,3+I7,FALSE)</f>
        <v>#N/A</v>
      </c>
      <c r="J8" s="671"/>
    </row>
    <row r="9" spans="1:56" s="218" customFormat="1" ht="13.9" x14ac:dyDescent="0.45">
      <c r="A9" s="668">
        <v>2</v>
      </c>
      <c r="B9" s="552"/>
    </row>
    <row r="10" spans="1:56" s="218" customFormat="1" ht="13.9" x14ac:dyDescent="0.45">
      <c r="A10" s="668">
        <v>3</v>
      </c>
      <c r="B10" s="552"/>
      <c r="D10" s="921" t="s">
        <v>350</v>
      </c>
      <c r="E10" s="921"/>
    </row>
    <row r="11" spans="1:56" s="218" customFormat="1" ht="13.9" x14ac:dyDescent="0.45">
      <c r="A11" s="668">
        <v>4</v>
      </c>
      <c r="B11" s="552"/>
      <c r="D11" s="922" t="e">
        <f>SUMPRODUCT(A16:A75,F16:F75)/(B3-SUMIF(A16:A75,"=Market",F16:F75))</f>
        <v>#DIV/0!</v>
      </c>
      <c r="E11" s="922"/>
      <c r="F11" s="923" t="s">
        <v>1010</v>
      </c>
      <c r="G11" s="924"/>
      <c r="H11" s="924"/>
      <c r="I11" s="924"/>
      <c r="J11" s="924"/>
    </row>
    <row r="12" spans="1:56" ht="15" customHeight="1" x14ac:dyDescent="0.45"/>
    <row r="13" spans="1:56" ht="77.25" customHeight="1" x14ac:dyDescent="0.45">
      <c r="A13" s="925" t="s">
        <v>1011</v>
      </c>
      <c r="B13" s="828"/>
      <c r="C13" s="828"/>
      <c r="D13" s="828"/>
      <c r="E13" s="828"/>
      <c r="F13" s="828"/>
      <c r="G13" s="828"/>
      <c r="H13" s="828"/>
      <c r="I13" s="828"/>
      <c r="J13" s="828"/>
    </row>
    <row r="14" spans="1:56" ht="15" customHeight="1" x14ac:dyDescent="0.45"/>
    <row r="15" spans="1:56" s="55" customFormat="1" ht="30.75" x14ac:dyDescent="0.45">
      <c r="A15" s="88" t="s">
        <v>351</v>
      </c>
      <c r="B15" s="89" t="s">
        <v>843</v>
      </c>
      <c r="C15" s="89" t="s">
        <v>844</v>
      </c>
      <c r="D15" s="89" t="s">
        <v>845</v>
      </c>
      <c r="E15" s="90" t="s">
        <v>352</v>
      </c>
      <c r="F15" s="89" t="s">
        <v>353</v>
      </c>
      <c r="G15" s="89" t="s">
        <v>354</v>
      </c>
      <c r="H15" s="89" t="s">
        <v>355</v>
      </c>
      <c r="I15" s="89" t="s">
        <v>356</v>
      </c>
      <c r="J15" s="91" t="s">
        <v>357</v>
      </c>
      <c r="BD15" s="92"/>
    </row>
    <row r="16" spans="1:56" s="218" customFormat="1" ht="13.9" x14ac:dyDescent="0.45">
      <c r="A16" s="792"/>
      <c r="B16" s="793"/>
      <c r="C16" s="793"/>
      <c r="D16" s="793"/>
      <c r="E16" s="794"/>
      <c r="F16" s="794"/>
      <c r="G16" s="558"/>
      <c r="H16" s="555" t="e">
        <f>IF(A16="Market","N/A",ROUND(A16*HLOOKUP(B16,$E$7:$I$8,2,FALSE),0))</f>
        <v>#N/A</v>
      </c>
      <c r="I16" s="555">
        <f t="shared" ref="I16:I74" si="0">IF(A16="Market","N/A",IF(B16="",0,VLOOKUP(B16,$A$7:$B$11,2,FALSE)))</f>
        <v>0</v>
      </c>
      <c r="J16" s="571" t="str">
        <f>IFERROR(IF(AND($B$4="No",A16="Market"),"N/A",IF($B$4="No",H16-I16,H16)),"")</f>
        <v/>
      </c>
      <c r="K16" s="673">
        <f>SUMIF($A$16:$A$75,0.2,$F$16:$F$75)</f>
        <v>0</v>
      </c>
      <c r="BD16" s="674"/>
    </row>
    <row r="17" spans="1:56" s="218" customFormat="1" ht="13.9" x14ac:dyDescent="0.45">
      <c r="A17" s="792"/>
      <c r="B17" s="793"/>
      <c r="C17" s="793"/>
      <c r="D17" s="793"/>
      <c r="E17" s="794"/>
      <c r="F17" s="794"/>
      <c r="G17" s="558"/>
      <c r="H17" s="555" t="e">
        <f t="shared" ref="H17:H74" si="1">IF(A17="Market","N/A",ROUND(A17*HLOOKUP(B17,$E$7:$I$8,2,FALSE),0))</f>
        <v>#N/A</v>
      </c>
      <c r="I17" s="555">
        <f t="shared" si="0"/>
        <v>0</v>
      </c>
      <c r="J17" s="571" t="str">
        <f t="shared" ref="J17:J74" si="2">IFERROR(IF(AND($B$4="No",A17="Market"),"N/A",IF($B$4="No",H17-I17,H17)),"")</f>
        <v/>
      </c>
      <c r="K17" s="218">
        <f>SUMIF($A$16:$A$75,0.3,$F$16:$F$75)</f>
        <v>0</v>
      </c>
      <c r="BD17" s="674"/>
    </row>
    <row r="18" spans="1:56" s="218" customFormat="1" ht="13.9" x14ac:dyDescent="0.45">
      <c r="A18" s="792"/>
      <c r="B18" s="793"/>
      <c r="C18" s="793"/>
      <c r="D18" s="793"/>
      <c r="E18" s="794"/>
      <c r="F18" s="794"/>
      <c r="G18" s="558"/>
      <c r="H18" s="555" t="e">
        <f t="shared" si="1"/>
        <v>#N/A</v>
      </c>
      <c r="I18" s="555">
        <f t="shared" si="0"/>
        <v>0</v>
      </c>
      <c r="J18" s="571" t="str">
        <f t="shared" si="2"/>
        <v/>
      </c>
      <c r="K18" s="218">
        <f>SUMIF($A$16:$A$75,0.4,$F$16:$F$75)</f>
        <v>0</v>
      </c>
      <c r="BD18" s="674"/>
    </row>
    <row r="19" spans="1:56" s="218" customFormat="1" ht="13.9" x14ac:dyDescent="0.45">
      <c r="A19" s="792"/>
      <c r="B19" s="793"/>
      <c r="C19" s="793"/>
      <c r="D19" s="793"/>
      <c r="E19" s="794"/>
      <c r="F19" s="794"/>
      <c r="G19" s="558"/>
      <c r="H19" s="555" t="e">
        <f t="shared" si="1"/>
        <v>#N/A</v>
      </c>
      <c r="I19" s="555">
        <f t="shared" si="0"/>
        <v>0</v>
      </c>
      <c r="J19" s="571" t="str">
        <f t="shared" si="2"/>
        <v/>
      </c>
      <c r="K19" s="673">
        <f>SUMIF($A$16:$A$75,0.5,$F$16:$F$75)</f>
        <v>0</v>
      </c>
      <c r="BD19" s="674"/>
    </row>
    <row r="20" spans="1:56" s="218" customFormat="1" ht="13.9" x14ac:dyDescent="0.45">
      <c r="A20" s="792"/>
      <c r="B20" s="793"/>
      <c r="C20" s="793"/>
      <c r="D20" s="793"/>
      <c r="E20" s="794"/>
      <c r="F20" s="794"/>
      <c r="G20" s="558"/>
      <c r="H20" s="555" t="e">
        <f t="shared" si="1"/>
        <v>#N/A</v>
      </c>
      <c r="I20" s="555">
        <f t="shared" si="0"/>
        <v>0</v>
      </c>
      <c r="J20" s="571" t="str">
        <f t="shared" si="2"/>
        <v/>
      </c>
      <c r="K20" s="673">
        <f>SUMIF($A$16:$A$75,0.6,$F$16:$F$75)</f>
        <v>0</v>
      </c>
      <c r="BD20" s="674"/>
    </row>
    <row r="21" spans="1:56" s="218" customFormat="1" ht="13.9" x14ac:dyDescent="0.45">
      <c r="A21" s="792"/>
      <c r="B21" s="793"/>
      <c r="C21" s="793"/>
      <c r="D21" s="793"/>
      <c r="E21" s="794"/>
      <c r="F21" s="794"/>
      <c r="G21" s="558"/>
      <c r="H21" s="555" t="e">
        <f t="shared" si="1"/>
        <v>#N/A</v>
      </c>
      <c r="I21" s="555">
        <f t="shared" si="0"/>
        <v>0</v>
      </c>
      <c r="J21" s="571" t="str">
        <f t="shared" si="2"/>
        <v/>
      </c>
      <c r="K21" s="673">
        <f>SUMIF($A$16:$A$75,0.7,$F$16:$F$75)</f>
        <v>0</v>
      </c>
      <c r="BD21" s="674"/>
    </row>
    <row r="22" spans="1:56" s="218" customFormat="1" ht="13.9" x14ac:dyDescent="0.45">
      <c r="A22" s="792"/>
      <c r="B22" s="793"/>
      <c r="C22" s="793"/>
      <c r="D22" s="793"/>
      <c r="E22" s="794"/>
      <c r="F22" s="794"/>
      <c r="G22" s="558"/>
      <c r="H22" s="555" t="e">
        <f t="shared" si="1"/>
        <v>#N/A</v>
      </c>
      <c r="I22" s="555">
        <f t="shared" si="0"/>
        <v>0</v>
      </c>
      <c r="J22" s="571" t="str">
        <f t="shared" si="2"/>
        <v/>
      </c>
      <c r="K22" s="673">
        <f>SUMIF($A$16:$A$75,0.8,$F$16:$F$75)</f>
        <v>0</v>
      </c>
      <c r="BD22" s="674"/>
    </row>
    <row r="23" spans="1:56" s="218" customFormat="1" ht="13.9" x14ac:dyDescent="0.45">
      <c r="A23" s="792"/>
      <c r="B23" s="793"/>
      <c r="C23" s="793"/>
      <c r="D23" s="793"/>
      <c r="E23" s="794"/>
      <c r="F23" s="794"/>
      <c r="G23" s="558"/>
      <c r="H23" s="555" t="e">
        <f t="shared" si="1"/>
        <v>#N/A</v>
      </c>
      <c r="I23" s="555">
        <f t="shared" si="0"/>
        <v>0</v>
      </c>
      <c r="J23" s="571" t="str">
        <f t="shared" si="2"/>
        <v/>
      </c>
      <c r="K23" s="673">
        <f>SUMIF($A$16:$A$75,0.9,$F$16:$F$75)</f>
        <v>0</v>
      </c>
      <c r="BD23" s="674"/>
    </row>
    <row r="24" spans="1:56" s="218" customFormat="1" ht="13.9" x14ac:dyDescent="0.45">
      <c r="A24" s="792"/>
      <c r="B24" s="793"/>
      <c r="C24" s="793"/>
      <c r="D24" s="793"/>
      <c r="E24" s="794"/>
      <c r="F24" s="794"/>
      <c r="G24" s="558"/>
      <c r="H24" s="555" t="e">
        <f t="shared" si="1"/>
        <v>#N/A</v>
      </c>
      <c r="I24" s="555">
        <f t="shared" si="0"/>
        <v>0</v>
      </c>
      <c r="J24" s="571" t="str">
        <f t="shared" si="2"/>
        <v/>
      </c>
      <c r="K24" s="673">
        <f>SUMIF($A$16:$A$75,1,$F$16:$F$75)</f>
        <v>0</v>
      </c>
      <c r="BD24" s="674"/>
    </row>
    <row r="25" spans="1:56" s="218" customFormat="1" ht="13.9" x14ac:dyDescent="0.45">
      <c r="A25" s="792"/>
      <c r="B25" s="793"/>
      <c r="C25" s="793"/>
      <c r="D25" s="793"/>
      <c r="E25" s="794"/>
      <c r="F25" s="794"/>
      <c r="G25" s="558"/>
      <c r="H25" s="555" t="e">
        <f t="shared" si="1"/>
        <v>#N/A</v>
      </c>
      <c r="I25" s="555">
        <f t="shared" si="0"/>
        <v>0</v>
      </c>
      <c r="J25" s="571" t="str">
        <f t="shared" si="2"/>
        <v/>
      </c>
      <c r="K25" s="673">
        <f>SUMIF($A$16:$A$75,1.1,$F$16:$F$75)</f>
        <v>0</v>
      </c>
      <c r="BD25" s="674"/>
    </row>
    <row r="26" spans="1:56" s="218" customFormat="1" ht="13.9" x14ac:dyDescent="0.45">
      <c r="A26" s="792"/>
      <c r="B26" s="793"/>
      <c r="C26" s="793"/>
      <c r="D26" s="793"/>
      <c r="E26" s="794"/>
      <c r="F26" s="794"/>
      <c r="G26" s="558"/>
      <c r="H26" s="555" t="e">
        <f t="shared" si="1"/>
        <v>#N/A</v>
      </c>
      <c r="I26" s="555">
        <f t="shared" si="0"/>
        <v>0</v>
      </c>
      <c r="J26" s="571" t="str">
        <f t="shared" si="2"/>
        <v/>
      </c>
      <c r="K26" s="673">
        <f>SUMIF($A$16:$A$75,1.2,$F$16:$F$75)</f>
        <v>0</v>
      </c>
      <c r="BD26" s="674"/>
    </row>
    <row r="27" spans="1:56" s="218" customFormat="1" ht="13.9" x14ac:dyDescent="0.45">
      <c r="A27" s="792"/>
      <c r="B27" s="793"/>
      <c r="C27" s="793"/>
      <c r="D27" s="793"/>
      <c r="E27" s="794"/>
      <c r="F27" s="794"/>
      <c r="G27" s="558"/>
      <c r="H27" s="555" t="e">
        <f t="shared" si="1"/>
        <v>#N/A</v>
      </c>
      <c r="I27" s="555">
        <f t="shared" si="0"/>
        <v>0</v>
      </c>
      <c r="J27" s="571" t="str">
        <f t="shared" si="2"/>
        <v/>
      </c>
      <c r="K27" s="673">
        <f>SUMIF($A$16:$A$75,1.3,$F$16:$F$75)</f>
        <v>0</v>
      </c>
      <c r="BD27" s="674"/>
    </row>
    <row r="28" spans="1:56" s="218" customFormat="1" ht="13.9" x14ac:dyDescent="0.45">
      <c r="A28" s="792"/>
      <c r="B28" s="793"/>
      <c r="C28" s="793"/>
      <c r="D28" s="793"/>
      <c r="E28" s="794"/>
      <c r="F28" s="794"/>
      <c r="G28" s="558"/>
      <c r="H28" s="555" t="e">
        <f t="shared" si="1"/>
        <v>#N/A</v>
      </c>
      <c r="I28" s="555">
        <f t="shared" si="0"/>
        <v>0</v>
      </c>
      <c r="J28" s="571" t="str">
        <f t="shared" si="2"/>
        <v/>
      </c>
      <c r="K28" s="673">
        <f>SUMIF($A$16:$A$75,1.4,$F$16:$F$75)</f>
        <v>0</v>
      </c>
      <c r="BD28" s="674"/>
    </row>
    <row r="29" spans="1:56" s="218" customFormat="1" ht="13.9" x14ac:dyDescent="0.45">
      <c r="A29" s="792"/>
      <c r="B29" s="793"/>
      <c r="C29" s="793"/>
      <c r="D29" s="793"/>
      <c r="E29" s="794"/>
      <c r="F29" s="794"/>
      <c r="G29" s="558"/>
      <c r="H29" s="555" t="e">
        <f t="shared" si="1"/>
        <v>#N/A</v>
      </c>
      <c r="I29" s="555">
        <f t="shared" si="0"/>
        <v>0</v>
      </c>
      <c r="J29" s="571" t="str">
        <f t="shared" si="2"/>
        <v/>
      </c>
      <c r="K29" s="673">
        <f>SUMIF($A$16:$A$75,1.5,$F$16:$F$75)</f>
        <v>0</v>
      </c>
    </row>
    <row r="30" spans="1:56" s="218" customFormat="1" ht="13.9" x14ac:dyDescent="0.45">
      <c r="A30" s="792"/>
      <c r="B30" s="793"/>
      <c r="C30" s="793"/>
      <c r="D30" s="793"/>
      <c r="E30" s="794"/>
      <c r="F30" s="794"/>
      <c r="G30" s="558"/>
      <c r="H30" s="555" t="e">
        <f>IF(A30="Market","N/A",ROUND(A30*HLOOKUP(B30,$E$7:$I$8,2,FALSE),0))</f>
        <v>#N/A</v>
      </c>
      <c r="I30" s="555">
        <f>IF(A30="Market","N/A",IF(B30="",0,VLOOKUP(B30,$A$7:$B$11,2,FALSE)))</f>
        <v>0</v>
      </c>
      <c r="J30" s="571" t="str">
        <f>IFERROR(IF(AND($B$4="No",A30="Market"),"N/A",IF($B$4="No",H30-I30,H30)),"")</f>
        <v/>
      </c>
      <c r="K30" s="673">
        <f>SUMIF($A$16:$A$75,1.6,$F$16:$F$75)</f>
        <v>0</v>
      </c>
    </row>
    <row r="31" spans="1:56" s="218" customFormat="1" ht="13.9" x14ac:dyDescent="0.45">
      <c r="A31" s="792"/>
      <c r="B31" s="793"/>
      <c r="C31" s="793"/>
      <c r="D31" s="793"/>
      <c r="E31" s="794"/>
      <c r="F31" s="794"/>
      <c r="G31" s="558"/>
      <c r="H31" s="555" t="e">
        <f>IF(A31="Market","N/A",ROUND(A31*HLOOKUP(B31,$E$7:$I$8,2,FALSE),0))</f>
        <v>#N/A</v>
      </c>
      <c r="I31" s="555">
        <f>IF(A31="Market","N/A",IF(B31="",0,VLOOKUP(B31,$A$7:$B$11,2,FALSE)))</f>
        <v>0</v>
      </c>
      <c r="J31" s="571" t="str">
        <f>IFERROR(IF(AND($B$4="No",A31="Market"),"N/A",IF($B$4="No",H31-I31,H31)),"")</f>
        <v/>
      </c>
      <c r="K31" s="673">
        <f>SUMIF($A$16:$A$75,1.7,$F$16:$F$75)</f>
        <v>0</v>
      </c>
    </row>
    <row r="32" spans="1:56" s="218" customFormat="1" ht="13.9" x14ac:dyDescent="0.45">
      <c r="A32" s="792"/>
      <c r="B32" s="793"/>
      <c r="C32" s="793"/>
      <c r="D32" s="793"/>
      <c r="E32" s="794"/>
      <c r="F32" s="794"/>
      <c r="G32" s="558"/>
      <c r="H32" s="555" t="e">
        <f t="shared" si="1"/>
        <v>#N/A</v>
      </c>
      <c r="I32" s="555">
        <f t="shared" si="0"/>
        <v>0</v>
      </c>
      <c r="J32" s="571" t="str">
        <f t="shared" si="2"/>
        <v/>
      </c>
      <c r="K32" s="673">
        <f>SUMIF($A$16:$A$75,1.8,$F$16:$F$75)</f>
        <v>0</v>
      </c>
    </row>
    <row r="33" spans="1:10" s="218" customFormat="1" ht="13.9" x14ac:dyDescent="0.45">
      <c r="A33" s="792"/>
      <c r="B33" s="793"/>
      <c r="C33" s="793"/>
      <c r="D33" s="793"/>
      <c r="E33" s="794"/>
      <c r="F33" s="794"/>
      <c r="G33" s="558"/>
      <c r="H33" s="555" t="e">
        <f t="shared" si="1"/>
        <v>#N/A</v>
      </c>
      <c r="I33" s="555">
        <f t="shared" si="0"/>
        <v>0</v>
      </c>
      <c r="J33" s="571" t="str">
        <f t="shared" si="2"/>
        <v/>
      </c>
    </row>
    <row r="34" spans="1:10" s="218" customFormat="1" ht="13.9" x14ac:dyDescent="0.45">
      <c r="A34" s="792"/>
      <c r="B34" s="793"/>
      <c r="C34" s="793"/>
      <c r="D34" s="793"/>
      <c r="E34" s="794"/>
      <c r="F34" s="794"/>
      <c r="G34" s="558"/>
      <c r="H34" s="555" t="e">
        <f t="shared" si="1"/>
        <v>#N/A</v>
      </c>
      <c r="I34" s="555">
        <f t="shared" si="0"/>
        <v>0</v>
      </c>
      <c r="J34" s="571" t="str">
        <f t="shared" si="2"/>
        <v/>
      </c>
    </row>
    <row r="35" spans="1:10" s="218" customFormat="1" ht="13.9" x14ac:dyDescent="0.45">
      <c r="A35" s="792"/>
      <c r="B35" s="793"/>
      <c r="C35" s="793"/>
      <c r="D35" s="793"/>
      <c r="E35" s="794"/>
      <c r="F35" s="794"/>
      <c r="G35" s="558"/>
      <c r="H35" s="555" t="e">
        <f t="shared" si="1"/>
        <v>#N/A</v>
      </c>
      <c r="I35" s="555">
        <f t="shared" si="0"/>
        <v>0</v>
      </c>
      <c r="J35" s="571" t="str">
        <f t="shared" si="2"/>
        <v/>
      </c>
    </row>
    <row r="36" spans="1:10" s="218" customFormat="1" ht="13.9" x14ac:dyDescent="0.45">
      <c r="A36" s="792"/>
      <c r="B36" s="793"/>
      <c r="C36" s="793"/>
      <c r="D36" s="793"/>
      <c r="E36" s="794"/>
      <c r="F36" s="794"/>
      <c r="G36" s="558"/>
      <c r="H36" s="555" t="e">
        <f t="shared" si="1"/>
        <v>#N/A</v>
      </c>
      <c r="I36" s="555">
        <f t="shared" si="0"/>
        <v>0</v>
      </c>
      <c r="J36" s="571" t="str">
        <f t="shared" si="2"/>
        <v/>
      </c>
    </row>
    <row r="37" spans="1:10" s="218" customFormat="1" ht="13.9" x14ac:dyDescent="0.45">
      <c r="A37" s="792"/>
      <c r="B37" s="793"/>
      <c r="C37" s="793"/>
      <c r="D37" s="793"/>
      <c r="E37" s="794"/>
      <c r="F37" s="794"/>
      <c r="G37" s="558"/>
      <c r="H37" s="555" t="e">
        <f t="shared" si="1"/>
        <v>#N/A</v>
      </c>
      <c r="I37" s="555">
        <f t="shared" si="0"/>
        <v>0</v>
      </c>
      <c r="J37" s="571" t="str">
        <f t="shared" si="2"/>
        <v/>
      </c>
    </row>
    <row r="38" spans="1:10" s="218" customFormat="1" ht="13.9" x14ac:dyDescent="0.45">
      <c r="A38" s="792"/>
      <c r="B38" s="793"/>
      <c r="C38" s="793"/>
      <c r="D38" s="793"/>
      <c r="E38" s="794"/>
      <c r="F38" s="794"/>
      <c r="G38" s="558"/>
      <c r="H38" s="555" t="e">
        <f t="shared" si="1"/>
        <v>#N/A</v>
      </c>
      <c r="I38" s="555">
        <f t="shared" si="0"/>
        <v>0</v>
      </c>
      <c r="J38" s="571" t="str">
        <f t="shared" si="2"/>
        <v/>
      </c>
    </row>
    <row r="39" spans="1:10" s="218" customFormat="1" ht="13.9" x14ac:dyDescent="0.45">
      <c r="A39" s="792"/>
      <c r="B39" s="793"/>
      <c r="C39" s="793"/>
      <c r="D39" s="793"/>
      <c r="E39" s="794"/>
      <c r="F39" s="794"/>
      <c r="G39" s="558"/>
      <c r="H39" s="555" t="e">
        <f t="shared" si="1"/>
        <v>#N/A</v>
      </c>
      <c r="I39" s="555">
        <f t="shared" si="0"/>
        <v>0</v>
      </c>
      <c r="J39" s="571" t="str">
        <f t="shared" si="2"/>
        <v/>
      </c>
    </row>
    <row r="40" spans="1:10" s="218" customFormat="1" ht="13.9" x14ac:dyDescent="0.45">
      <c r="A40" s="792"/>
      <c r="B40" s="793"/>
      <c r="C40" s="793"/>
      <c r="D40" s="793"/>
      <c r="E40" s="794"/>
      <c r="F40" s="794"/>
      <c r="G40" s="558"/>
      <c r="H40" s="555" t="e">
        <f t="shared" si="1"/>
        <v>#N/A</v>
      </c>
      <c r="I40" s="555">
        <f t="shared" si="0"/>
        <v>0</v>
      </c>
      <c r="J40" s="571" t="str">
        <f t="shared" si="2"/>
        <v/>
      </c>
    </row>
    <row r="41" spans="1:10" s="218" customFormat="1" ht="13.9" x14ac:dyDescent="0.45">
      <c r="A41" s="792"/>
      <c r="B41" s="793"/>
      <c r="C41" s="793"/>
      <c r="D41" s="793"/>
      <c r="E41" s="794"/>
      <c r="F41" s="794"/>
      <c r="G41" s="558"/>
      <c r="H41" s="555" t="e">
        <f t="shared" si="1"/>
        <v>#N/A</v>
      </c>
      <c r="I41" s="555">
        <f t="shared" si="0"/>
        <v>0</v>
      </c>
      <c r="J41" s="571" t="str">
        <f t="shared" si="2"/>
        <v/>
      </c>
    </row>
    <row r="42" spans="1:10" s="218" customFormat="1" ht="13.9" x14ac:dyDescent="0.45">
      <c r="A42" s="792"/>
      <c r="B42" s="793"/>
      <c r="C42" s="793"/>
      <c r="D42" s="793"/>
      <c r="E42" s="794"/>
      <c r="F42" s="794"/>
      <c r="G42" s="558"/>
      <c r="H42" s="555" t="e">
        <f t="shared" si="1"/>
        <v>#N/A</v>
      </c>
      <c r="I42" s="555">
        <f t="shared" si="0"/>
        <v>0</v>
      </c>
      <c r="J42" s="571" t="str">
        <f t="shared" si="2"/>
        <v/>
      </c>
    </row>
    <row r="43" spans="1:10" s="218" customFormat="1" ht="13.9" x14ac:dyDescent="0.45">
      <c r="A43" s="792"/>
      <c r="B43" s="793"/>
      <c r="C43" s="793"/>
      <c r="D43" s="793"/>
      <c r="E43" s="794"/>
      <c r="F43" s="794"/>
      <c r="G43" s="558"/>
      <c r="H43" s="555" t="e">
        <f t="shared" si="1"/>
        <v>#N/A</v>
      </c>
      <c r="I43" s="555">
        <f t="shared" si="0"/>
        <v>0</v>
      </c>
      <c r="J43" s="571" t="str">
        <f t="shared" si="2"/>
        <v/>
      </c>
    </row>
    <row r="44" spans="1:10" s="218" customFormat="1" ht="13.9" x14ac:dyDescent="0.45">
      <c r="A44" s="792"/>
      <c r="B44" s="793"/>
      <c r="C44" s="793"/>
      <c r="D44" s="793"/>
      <c r="E44" s="794"/>
      <c r="F44" s="794"/>
      <c r="G44" s="558"/>
      <c r="H44" s="555" t="e">
        <f t="shared" si="1"/>
        <v>#N/A</v>
      </c>
      <c r="I44" s="555">
        <f t="shared" si="0"/>
        <v>0</v>
      </c>
      <c r="J44" s="571" t="str">
        <f t="shared" si="2"/>
        <v/>
      </c>
    </row>
    <row r="45" spans="1:10" s="218" customFormat="1" ht="13.9" x14ac:dyDescent="0.45">
      <c r="A45" s="792"/>
      <c r="B45" s="793"/>
      <c r="C45" s="793"/>
      <c r="D45" s="793"/>
      <c r="E45" s="794"/>
      <c r="F45" s="794"/>
      <c r="G45" s="558"/>
      <c r="H45" s="555" t="e">
        <f t="shared" si="1"/>
        <v>#N/A</v>
      </c>
      <c r="I45" s="555">
        <f t="shared" si="0"/>
        <v>0</v>
      </c>
      <c r="J45" s="571" t="str">
        <f t="shared" si="2"/>
        <v/>
      </c>
    </row>
    <row r="46" spans="1:10" s="218" customFormat="1" ht="13.9" x14ac:dyDescent="0.45">
      <c r="A46" s="792"/>
      <c r="B46" s="793"/>
      <c r="C46" s="793"/>
      <c r="D46" s="793"/>
      <c r="E46" s="794"/>
      <c r="F46" s="794"/>
      <c r="G46" s="558"/>
      <c r="H46" s="555" t="e">
        <f t="shared" si="1"/>
        <v>#N/A</v>
      </c>
      <c r="I46" s="555">
        <f t="shared" si="0"/>
        <v>0</v>
      </c>
      <c r="J46" s="571" t="str">
        <f t="shared" si="2"/>
        <v/>
      </c>
    </row>
    <row r="47" spans="1:10" s="218" customFormat="1" ht="13.9" x14ac:dyDescent="0.45">
      <c r="A47" s="792"/>
      <c r="B47" s="793"/>
      <c r="C47" s="793"/>
      <c r="D47" s="793"/>
      <c r="E47" s="794"/>
      <c r="F47" s="794"/>
      <c r="G47" s="558"/>
      <c r="H47" s="555" t="e">
        <f t="shared" si="1"/>
        <v>#N/A</v>
      </c>
      <c r="I47" s="555">
        <f t="shared" si="0"/>
        <v>0</v>
      </c>
      <c r="J47" s="571" t="str">
        <f t="shared" si="2"/>
        <v/>
      </c>
    </row>
    <row r="48" spans="1:10" s="218" customFormat="1" ht="13.9" x14ac:dyDescent="0.45">
      <c r="A48" s="792"/>
      <c r="B48" s="793"/>
      <c r="C48" s="793"/>
      <c r="D48" s="793"/>
      <c r="E48" s="794"/>
      <c r="F48" s="794"/>
      <c r="G48" s="558"/>
      <c r="H48" s="555" t="e">
        <f t="shared" si="1"/>
        <v>#N/A</v>
      </c>
      <c r="I48" s="555">
        <f t="shared" si="0"/>
        <v>0</v>
      </c>
      <c r="J48" s="571" t="str">
        <f t="shared" si="2"/>
        <v/>
      </c>
    </row>
    <row r="49" spans="1:10" s="218" customFormat="1" ht="13.9" x14ac:dyDescent="0.45">
      <c r="A49" s="792"/>
      <c r="B49" s="793"/>
      <c r="C49" s="793"/>
      <c r="D49" s="793"/>
      <c r="E49" s="794"/>
      <c r="F49" s="794"/>
      <c r="G49" s="558"/>
      <c r="H49" s="555" t="e">
        <f t="shared" si="1"/>
        <v>#N/A</v>
      </c>
      <c r="I49" s="555">
        <f t="shared" si="0"/>
        <v>0</v>
      </c>
      <c r="J49" s="571" t="str">
        <f t="shared" si="2"/>
        <v/>
      </c>
    </row>
    <row r="50" spans="1:10" s="218" customFormat="1" ht="13.9" x14ac:dyDescent="0.45">
      <c r="A50" s="792"/>
      <c r="B50" s="793"/>
      <c r="C50" s="793"/>
      <c r="D50" s="793"/>
      <c r="E50" s="794"/>
      <c r="F50" s="794"/>
      <c r="G50" s="558"/>
      <c r="H50" s="555" t="e">
        <f t="shared" si="1"/>
        <v>#N/A</v>
      </c>
      <c r="I50" s="555">
        <f t="shared" si="0"/>
        <v>0</v>
      </c>
      <c r="J50" s="571" t="str">
        <f t="shared" si="2"/>
        <v/>
      </c>
    </row>
    <row r="51" spans="1:10" s="218" customFormat="1" ht="13.9" x14ac:dyDescent="0.45">
      <c r="A51" s="792"/>
      <c r="B51" s="793"/>
      <c r="C51" s="793"/>
      <c r="D51" s="793"/>
      <c r="E51" s="794"/>
      <c r="F51" s="794"/>
      <c r="G51" s="558"/>
      <c r="H51" s="555" t="e">
        <f t="shared" si="1"/>
        <v>#N/A</v>
      </c>
      <c r="I51" s="555">
        <f t="shared" si="0"/>
        <v>0</v>
      </c>
      <c r="J51" s="571" t="str">
        <f t="shared" si="2"/>
        <v/>
      </c>
    </row>
    <row r="52" spans="1:10" s="218" customFormat="1" ht="13.9" x14ac:dyDescent="0.45">
      <c r="A52" s="792"/>
      <c r="B52" s="793"/>
      <c r="C52" s="793"/>
      <c r="D52" s="793"/>
      <c r="E52" s="794"/>
      <c r="F52" s="794"/>
      <c r="G52" s="558"/>
      <c r="H52" s="555" t="e">
        <f t="shared" si="1"/>
        <v>#N/A</v>
      </c>
      <c r="I52" s="555">
        <f t="shared" si="0"/>
        <v>0</v>
      </c>
      <c r="J52" s="571" t="str">
        <f t="shared" si="2"/>
        <v/>
      </c>
    </row>
    <row r="53" spans="1:10" s="218" customFormat="1" ht="13.9" x14ac:dyDescent="0.45">
      <c r="A53" s="792"/>
      <c r="B53" s="793"/>
      <c r="C53" s="793"/>
      <c r="D53" s="793"/>
      <c r="E53" s="794"/>
      <c r="F53" s="794"/>
      <c r="G53" s="558"/>
      <c r="H53" s="555" t="e">
        <f t="shared" si="1"/>
        <v>#N/A</v>
      </c>
      <c r="I53" s="555">
        <f t="shared" si="0"/>
        <v>0</v>
      </c>
      <c r="J53" s="571" t="str">
        <f t="shared" si="2"/>
        <v/>
      </c>
    </row>
    <row r="54" spans="1:10" s="218" customFormat="1" ht="13.9" x14ac:dyDescent="0.45">
      <c r="A54" s="792"/>
      <c r="B54" s="793"/>
      <c r="C54" s="793"/>
      <c r="D54" s="793"/>
      <c r="E54" s="794"/>
      <c r="F54" s="794"/>
      <c r="G54" s="558"/>
      <c r="H54" s="555" t="e">
        <f t="shared" si="1"/>
        <v>#N/A</v>
      </c>
      <c r="I54" s="555">
        <f t="shared" si="0"/>
        <v>0</v>
      </c>
      <c r="J54" s="571" t="str">
        <f t="shared" si="2"/>
        <v/>
      </c>
    </row>
    <row r="55" spans="1:10" s="218" customFormat="1" ht="13.9" x14ac:dyDescent="0.45">
      <c r="A55" s="792"/>
      <c r="B55" s="793"/>
      <c r="C55" s="793"/>
      <c r="D55" s="793"/>
      <c r="E55" s="794"/>
      <c r="F55" s="794"/>
      <c r="G55" s="558"/>
      <c r="H55" s="555" t="e">
        <f t="shared" si="1"/>
        <v>#N/A</v>
      </c>
      <c r="I55" s="555">
        <f t="shared" si="0"/>
        <v>0</v>
      </c>
      <c r="J55" s="571" t="str">
        <f t="shared" si="2"/>
        <v/>
      </c>
    </row>
    <row r="56" spans="1:10" s="218" customFormat="1" ht="13.9" x14ac:dyDescent="0.45">
      <c r="A56" s="792"/>
      <c r="B56" s="793"/>
      <c r="C56" s="793"/>
      <c r="D56" s="793"/>
      <c r="E56" s="794"/>
      <c r="F56" s="794"/>
      <c r="G56" s="558"/>
      <c r="H56" s="555" t="e">
        <f t="shared" si="1"/>
        <v>#N/A</v>
      </c>
      <c r="I56" s="555">
        <f t="shared" si="0"/>
        <v>0</v>
      </c>
      <c r="J56" s="571" t="str">
        <f t="shared" si="2"/>
        <v/>
      </c>
    </row>
    <row r="57" spans="1:10" s="218" customFormat="1" ht="13.9" x14ac:dyDescent="0.45">
      <c r="A57" s="792"/>
      <c r="B57" s="793"/>
      <c r="C57" s="793"/>
      <c r="D57" s="793"/>
      <c r="E57" s="794"/>
      <c r="F57" s="794"/>
      <c r="G57" s="558"/>
      <c r="H57" s="555" t="e">
        <f t="shared" si="1"/>
        <v>#N/A</v>
      </c>
      <c r="I57" s="555">
        <f t="shared" si="0"/>
        <v>0</v>
      </c>
      <c r="J57" s="571" t="str">
        <f t="shared" si="2"/>
        <v/>
      </c>
    </row>
    <row r="58" spans="1:10" s="218" customFormat="1" ht="13.9" x14ac:dyDescent="0.45">
      <c r="A58" s="792"/>
      <c r="B58" s="793"/>
      <c r="C58" s="793"/>
      <c r="D58" s="793"/>
      <c r="E58" s="794"/>
      <c r="F58" s="794"/>
      <c r="G58" s="558"/>
      <c r="H58" s="555" t="e">
        <f t="shared" si="1"/>
        <v>#N/A</v>
      </c>
      <c r="I58" s="555">
        <f t="shared" si="0"/>
        <v>0</v>
      </c>
      <c r="J58" s="571" t="str">
        <f t="shared" si="2"/>
        <v/>
      </c>
    </row>
    <row r="59" spans="1:10" s="218" customFormat="1" ht="13.9" x14ac:dyDescent="0.45">
      <c r="A59" s="792"/>
      <c r="B59" s="793"/>
      <c r="C59" s="793"/>
      <c r="D59" s="793"/>
      <c r="E59" s="794"/>
      <c r="F59" s="794"/>
      <c r="G59" s="558"/>
      <c r="H59" s="555" t="e">
        <f t="shared" si="1"/>
        <v>#N/A</v>
      </c>
      <c r="I59" s="555">
        <f t="shared" si="0"/>
        <v>0</v>
      </c>
      <c r="J59" s="571" t="str">
        <f t="shared" si="2"/>
        <v/>
      </c>
    </row>
    <row r="60" spans="1:10" s="218" customFormat="1" ht="13.9" x14ac:dyDescent="0.45">
      <c r="A60" s="792"/>
      <c r="B60" s="793"/>
      <c r="C60" s="793"/>
      <c r="D60" s="793"/>
      <c r="E60" s="794"/>
      <c r="F60" s="794"/>
      <c r="G60" s="558"/>
      <c r="H60" s="555" t="e">
        <f t="shared" si="1"/>
        <v>#N/A</v>
      </c>
      <c r="I60" s="555">
        <f t="shared" si="0"/>
        <v>0</v>
      </c>
      <c r="J60" s="571" t="str">
        <f t="shared" si="2"/>
        <v/>
      </c>
    </row>
    <row r="61" spans="1:10" s="218" customFormat="1" ht="13.9" x14ac:dyDescent="0.45">
      <c r="A61" s="792"/>
      <c r="B61" s="793"/>
      <c r="C61" s="793"/>
      <c r="D61" s="793"/>
      <c r="E61" s="794"/>
      <c r="F61" s="794"/>
      <c r="G61" s="558"/>
      <c r="H61" s="555" t="e">
        <f t="shared" si="1"/>
        <v>#N/A</v>
      </c>
      <c r="I61" s="555">
        <f t="shared" si="0"/>
        <v>0</v>
      </c>
      <c r="J61" s="571" t="str">
        <f t="shared" si="2"/>
        <v/>
      </c>
    </row>
    <row r="62" spans="1:10" s="218" customFormat="1" ht="13.9" x14ac:dyDescent="0.45">
      <c r="A62" s="792"/>
      <c r="B62" s="793"/>
      <c r="C62" s="793"/>
      <c r="D62" s="793"/>
      <c r="E62" s="794"/>
      <c r="F62" s="794"/>
      <c r="G62" s="558"/>
      <c r="H62" s="555" t="e">
        <f t="shared" si="1"/>
        <v>#N/A</v>
      </c>
      <c r="I62" s="555">
        <f t="shared" si="0"/>
        <v>0</v>
      </c>
      <c r="J62" s="571" t="str">
        <f t="shared" si="2"/>
        <v/>
      </c>
    </row>
    <row r="63" spans="1:10" s="218" customFormat="1" ht="13.9" x14ac:dyDescent="0.45">
      <c r="A63" s="792"/>
      <c r="B63" s="793"/>
      <c r="C63" s="793"/>
      <c r="D63" s="793"/>
      <c r="E63" s="794"/>
      <c r="F63" s="794"/>
      <c r="G63" s="558"/>
      <c r="H63" s="555" t="e">
        <f t="shared" si="1"/>
        <v>#N/A</v>
      </c>
      <c r="I63" s="555">
        <f t="shared" si="0"/>
        <v>0</v>
      </c>
      <c r="J63" s="571" t="str">
        <f t="shared" si="2"/>
        <v/>
      </c>
    </row>
    <row r="64" spans="1:10" s="218" customFormat="1" ht="13.9" x14ac:dyDescent="0.45">
      <c r="A64" s="792"/>
      <c r="B64" s="793"/>
      <c r="C64" s="793"/>
      <c r="D64" s="793"/>
      <c r="E64" s="794"/>
      <c r="F64" s="794"/>
      <c r="G64" s="558"/>
      <c r="H64" s="555" t="e">
        <f t="shared" si="1"/>
        <v>#N/A</v>
      </c>
      <c r="I64" s="555">
        <f t="shared" si="0"/>
        <v>0</v>
      </c>
      <c r="J64" s="571" t="str">
        <f t="shared" si="2"/>
        <v/>
      </c>
    </row>
    <row r="65" spans="1:10" s="218" customFormat="1" ht="13.9" x14ac:dyDescent="0.45">
      <c r="A65" s="792"/>
      <c r="B65" s="793"/>
      <c r="C65" s="793"/>
      <c r="D65" s="793"/>
      <c r="E65" s="794"/>
      <c r="F65" s="794"/>
      <c r="G65" s="558"/>
      <c r="H65" s="555" t="e">
        <f t="shared" si="1"/>
        <v>#N/A</v>
      </c>
      <c r="I65" s="555">
        <f t="shared" si="0"/>
        <v>0</v>
      </c>
      <c r="J65" s="571" t="str">
        <f t="shared" si="2"/>
        <v/>
      </c>
    </row>
    <row r="66" spans="1:10" s="218" customFormat="1" ht="13.9" x14ac:dyDescent="0.45">
      <c r="A66" s="792"/>
      <c r="B66" s="793"/>
      <c r="C66" s="793"/>
      <c r="D66" s="793"/>
      <c r="E66" s="794"/>
      <c r="F66" s="794"/>
      <c r="G66" s="558"/>
      <c r="H66" s="555" t="e">
        <f t="shared" si="1"/>
        <v>#N/A</v>
      </c>
      <c r="I66" s="555">
        <f t="shared" si="0"/>
        <v>0</v>
      </c>
      <c r="J66" s="571" t="str">
        <f t="shared" si="2"/>
        <v/>
      </c>
    </row>
    <row r="67" spans="1:10" s="218" customFormat="1" ht="13.9" x14ac:dyDescent="0.45">
      <c r="A67" s="792"/>
      <c r="B67" s="793"/>
      <c r="C67" s="793"/>
      <c r="D67" s="793"/>
      <c r="E67" s="794"/>
      <c r="F67" s="794"/>
      <c r="G67" s="558"/>
      <c r="H67" s="555" t="e">
        <f t="shared" si="1"/>
        <v>#N/A</v>
      </c>
      <c r="I67" s="555">
        <f t="shared" si="0"/>
        <v>0</v>
      </c>
      <c r="J67" s="571" t="str">
        <f t="shared" si="2"/>
        <v/>
      </c>
    </row>
    <row r="68" spans="1:10" s="218" customFormat="1" ht="13.9" x14ac:dyDescent="0.45">
      <c r="A68" s="792"/>
      <c r="B68" s="793"/>
      <c r="C68" s="793"/>
      <c r="D68" s="793"/>
      <c r="E68" s="794"/>
      <c r="F68" s="794"/>
      <c r="G68" s="558"/>
      <c r="H68" s="555" t="e">
        <f t="shared" si="1"/>
        <v>#N/A</v>
      </c>
      <c r="I68" s="555">
        <f t="shared" si="0"/>
        <v>0</v>
      </c>
      <c r="J68" s="571" t="str">
        <f t="shared" si="2"/>
        <v/>
      </c>
    </row>
    <row r="69" spans="1:10" s="218" customFormat="1" ht="13.9" x14ac:dyDescent="0.45">
      <c r="A69" s="792"/>
      <c r="B69" s="793"/>
      <c r="C69" s="793"/>
      <c r="D69" s="793"/>
      <c r="E69" s="794"/>
      <c r="F69" s="794"/>
      <c r="G69" s="558"/>
      <c r="H69" s="555" t="e">
        <f t="shared" si="1"/>
        <v>#N/A</v>
      </c>
      <c r="I69" s="555">
        <f t="shared" si="0"/>
        <v>0</v>
      </c>
      <c r="J69" s="571" t="str">
        <f t="shared" si="2"/>
        <v/>
      </c>
    </row>
    <row r="70" spans="1:10" s="218" customFormat="1" ht="13.9" x14ac:dyDescent="0.45">
      <c r="A70" s="792"/>
      <c r="B70" s="793"/>
      <c r="C70" s="793"/>
      <c r="D70" s="793"/>
      <c r="E70" s="794"/>
      <c r="F70" s="794"/>
      <c r="G70" s="558"/>
      <c r="H70" s="555" t="e">
        <f t="shared" si="1"/>
        <v>#N/A</v>
      </c>
      <c r="I70" s="555">
        <f t="shared" si="0"/>
        <v>0</v>
      </c>
      <c r="J70" s="571" t="str">
        <f t="shared" si="2"/>
        <v/>
      </c>
    </row>
    <row r="71" spans="1:10" s="218" customFormat="1" ht="13.9" x14ac:dyDescent="0.45">
      <c r="A71" s="792"/>
      <c r="B71" s="793"/>
      <c r="C71" s="793"/>
      <c r="D71" s="793"/>
      <c r="E71" s="794"/>
      <c r="F71" s="794"/>
      <c r="G71" s="558"/>
      <c r="H71" s="555" t="e">
        <f t="shared" si="1"/>
        <v>#N/A</v>
      </c>
      <c r="I71" s="555">
        <f t="shared" si="0"/>
        <v>0</v>
      </c>
      <c r="J71" s="571" t="str">
        <f t="shared" si="2"/>
        <v/>
      </c>
    </row>
    <row r="72" spans="1:10" s="218" customFormat="1" ht="13.9" x14ac:dyDescent="0.45">
      <c r="A72" s="792"/>
      <c r="B72" s="793"/>
      <c r="C72" s="793"/>
      <c r="D72" s="793"/>
      <c r="E72" s="794"/>
      <c r="F72" s="794"/>
      <c r="G72" s="558"/>
      <c r="H72" s="555" t="e">
        <f t="shared" si="1"/>
        <v>#N/A</v>
      </c>
      <c r="I72" s="555">
        <f t="shared" si="0"/>
        <v>0</v>
      </c>
      <c r="J72" s="571" t="str">
        <f t="shared" si="2"/>
        <v/>
      </c>
    </row>
    <row r="73" spans="1:10" s="218" customFormat="1" ht="13.9" x14ac:dyDescent="0.45">
      <c r="A73" s="792"/>
      <c r="B73" s="793"/>
      <c r="C73" s="793"/>
      <c r="D73" s="793"/>
      <c r="E73" s="794"/>
      <c r="F73" s="794"/>
      <c r="G73" s="558"/>
      <c r="H73" s="555" t="e">
        <f t="shared" si="1"/>
        <v>#N/A</v>
      </c>
      <c r="I73" s="555">
        <f t="shared" si="0"/>
        <v>0</v>
      </c>
      <c r="J73" s="571" t="str">
        <f t="shared" si="2"/>
        <v/>
      </c>
    </row>
    <row r="74" spans="1:10" s="218" customFormat="1" ht="13.9" x14ac:dyDescent="0.45">
      <c r="A74" s="792"/>
      <c r="B74" s="793"/>
      <c r="C74" s="793"/>
      <c r="D74" s="793"/>
      <c r="E74" s="794"/>
      <c r="F74" s="794"/>
      <c r="G74" s="558"/>
      <c r="H74" s="555" t="e">
        <f t="shared" si="1"/>
        <v>#N/A</v>
      </c>
      <c r="I74" s="555">
        <f t="shared" si="0"/>
        <v>0</v>
      </c>
      <c r="J74" s="571" t="str">
        <f t="shared" si="2"/>
        <v/>
      </c>
    </row>
    <row r="75" spans="1:10" s="218" customFormat="1" ht="13.9" x14ac:dyDescent="0.45">
      <c r="A75" s="792"/>
      <c r="B75" s="793"/>
      <c r="C75" s="793"/>
      <c r="D75" s="793"/>
      <c r="E75" s="794"/>
      <c r="F75" s="794"/>
      <c r="G75" s="558"/>
      <c r="H75" s="555" t="e">
        <f>IF(A75="Market","N/A",ROUND(A75*HLOOKUP(B75,$E$7:$I$8,2,FALSE),0))</f>
        <v>#N/A</v>
      </c>
      <c r="I75" s="555">
        <f>IF(A75="Market","N/A",IF(B75="",0,VLOOKUP(B75,$A$7:$B$11,2,FALSE)))</f>
        <v>0</v>
      </c>
      <c r="J75" s="571" t="str">
        <f>IFERROR(IF(AND($B$4="No",A75="Market"),"N/A",IF($B$4="No",H75-I75,H75)),"")</f>
        <v/>
      </c>
    </row>
    <row r="76" spans="1:10" s="218" customFormat="1" ht="13.9" x14ac:dyDescent="0.45">
      <c r="A76" s="551"/>
      <c r="B76" s="551"/>
      <c r="C76" s="551"/>
      <c r="D76" s="551"/>
      <c r="E76" s="551" t="s">
        <v>358</v>
      </c>
      <c r="F76" s="675">
        <f>SUM(F16:F75)</f>
        <v>0</v>
      </c>
      <c r="G76" s="555">
        <f>(F16*G16)+(F17*G17)+(F18*G18)+(F19*G19)+(F20*G20)+(F21*G21)+(F22*G22)+(F23*G23)+(F24*G24)+(F25*G25)+(F26*G26)+(F27*G27)+(F28*G28)+(F29*G29)+(F30*G30)+(F31*G31)+(F32*G32)+(F33*G33)+(F34*G34)+(F35*G35)+(F36*G36)+(F37*G37)+(F38*G38)+(F39*G39)+(F40*G40)+(F41*G41)+(F42*G42)+(F43*G43)+(F44*G44)+(F45*G45)+(F46*G46)+(F47*G47)+(F48*G48)+(F49*G49)+(F50*G50)+(F51*G51)+(F52*G52)+(F53*G53)+(F54*G54)+(F55*G55)+(F56*G56)+(F57*G57)+(F58*G58)+(F59*G59)+(F60*G60)+(F61*G61)+(F62*G62)+(F63*G63)+(F64*G64)+(F65*G65)+(F66*G66)+(F67*G67)+(F68*G68)+(F69*G69)+(F70*G70)+(F71*G71)+(F72*G72)+(F73*G73)+(F74*G74)+(F75*G75)</f>
        <v>0</v>
      </c>
      <c r="H76" s="551" t="s">
        <v>359</v>
      </c>
      <c r="I76" s="563"/>
      <c r="J76" s="563"/>
    </row>
    <row r="77" spans="1:10" s="218" customFormat="1" ht="13.9" x14ac:dyDescent="0.45">
      <c r="G77" s="571">
        <f>G76*12</f>
        <v>0</v>
      </c>
      <c r="H77" s="551" t="s">
        <v>360</v>
      </c>
      <c r="I77" s="563"/>
      <c r="J77" s="563"/>
    </row>
  </sheetData>
  <sheetProtection algorithmName="SHA-512" hashValue="2ROOaDzzZCqR1siJnseAks/NrfQrKnGqYCYAhjw/NrS3HmqlRzJwBR4/A/CBBV35o0xU75hbHz35YFfp4heeXw==" saltValue="QwPvGBZLNP0aWn8bYlQd2g==" spinCount="100000" sheet="1" objects="1" scenarios="1"/>
  <mergeCells count="5">
    <mergeCell ref="A6:B6"/>
    <mergeCell ref="D10:E10"/>
    <mergeCell ref="D11:E11"/>
    <mergeCell ref="F11:J11"/>
    <mergeCell ref="A13:J13"/>
  </mergeCells>
  <conditionalFormatting sqref="G16:G75">
    <cfRule type="expression" dxfId="47" priority="1">
      <formula>AND(G16&gt;J16,D16&lt;&gt;"Yes")</formula>
    </cfRule>
  </conditionalFormatting>
  <dataValidations count="9">
    <dataValidation type="list" allowBlank="1" showInputMessage="1" showErrorMessage="1" errorTitle="Do Rents Include Utilities" error="Please select a valid value for Do Rents Include Utilities." sqref="B4" xr:uid="{6781FA00-54F6-403C-AB25-28106EB00781}">
      <formula1>"Yes,No"</formula1>
    </dataValidation>
    <dataValidation allowBlank="1" showInputMessage="1" showErrorMessage="1" errorTitle="# of  Units" error="Please enter a whole number for number of units." sqref="B3" xr:uid="{1634F4DE-0A82-436D-84A5-843BF8BBCC61}"/>
    <dataValidation type="list" allowBlank="1" showInputMessage="1" showErrorMessage="1" errorTitle="Type of Unit" error="Please select a valid value for Type of Unit." sqref="D16:D75" xr:uid="{1B4C8C6E-AC08-40E6-A003-866D75FA15B0}">
      <formula1>"Yes, No"</formula1>
    </dataValidation>
    <dataValidation type="list" allowBlank="1" showInputMessage="1" showErrorMessage="1" errorTitle="Income Level" error="Please select a valid value for Income Level." sqref="A16:A75" xr:uid="{00B38976-CD7C-4CD2-A40F-A7A83506E229}">
      <formula1>".2,.3,.4,.5,.6,.7,.8,.9,1,1.1,1.2,1.3,1.4,1.5,1.6,1.7,1.8"</formula1>
    </dataValidation>
    <dataValidation type="list" allowBlank="1" showInputMessage="1" showErrorMessage="1" errorTitle="Type of Unit" error="Please select a valid value for Type of Unit." sqref="B16:B75" xr:uid="{F8489796-7DCB-4B1C-96AC-D048ED5A2C54}">
      <formula1>"0,1,2,3,4"</formula1>
    </dataValidation>
    <dataValidation type="list" allowBlank="1" showInputMessage="1" showErrorMessage="1" errorTitle="Type of Unit" error="Please select a valid value for Type of Unit." sqref="C16:C75" xr:uid="{F0305C46-88ED-4233-A0C7-F1C4155E7BD7}">
      <formula1>"1,2,3,4"</formula1>
    </dataValidation>
    <dataValidation type="whole" allowBlank="1" showInputMessage="1" showErrorMessage="1" errorTitle="Whole Numbers Only" error="All Actual Rent per Unit values on the Unit Mix &amp; Rents worksheet must be entered as a whole number." sqref="G16:G75" xr:uid="{CB2C1F98-FF8E-4E03-A2D1-C68E9CA07692}">
      <formula1>0</formula1>
      <formula2>100000</formula2>
    </dataValidation>
    <dataValidation type="whole" allowBlank="1" showInputMessage="1" showErrorMessage="1" errorTitle="Whole Numbers Only" error="All # of Units values on the Unit Mix &amp; Rents worksheet must be entered as a whole number." sqref="F16:F75" xr:uid="{87126947-5664-46C1-A975-28B568D18EB1}">
      <formula1>0</formula1>
      <formula2>100000</formula2>
    </dataValidation>
    <dataValidation type="whole" allowBlank="1" showInputMessage="1" showErrorMessage="1" errorTitle="Whole Numbers Only" error="All Unit Size (sq. ft.) values on the Unit Mix &amp; Rents worksheet must be entered as a whole number." sqref="E16:E75" xr:uid="{6FA2D6C9-F058-4D83-A5BF-ABD1C46B2C17}">
      <formula1>0</formula1>
      <formula2>100000</formula2>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BFFD8-19BB-41FC-BAFD-6AF7CB726404}">
  <sheetPr codeName="Sheet7"/>
  <dimension ref="A1:R882"/>
  <sheetViews>
    <sheetView topLeftCell="A846" zoomScaleNormal="100" workbookViewId="0">
      <selection activeCell="D873" sqref="D873"/>
    </sheetView>
  </sheetViews>
  <sheetFormatPr defaultRowHeight="14.25" x14ac:dyDescent="0.45"/>
  <cols>
    <col min="1" max="1" width="11.86328125" bestFit="1" customWidth="1"/>
    <col min="2" max="2" width="16" bestFit="1" customWidth="1"/>
    <col min="3" max="3" width="6.265625" bestFit="1" customWidth="1"/>
  </cols>
  <sheetData>
    <row r="1" spans="1:18" ht="15" thickTop="1" thickBot="1" x14ac:dyDescent="0.5">
      <c r="A1" s="926" t="s">
        <v>1008</v>
      </c>
      <c r="B1" s="927"/>
      <c r="C1" s="927"/>
      <c r="D1" s="927"/>
      <c r="E1" s="927"/>
      <c r="F1" s="927"/>
      <c r="G1" s="927"/>
      <c r="H1" s="927"/>
      <c r="I1" s="927" t="s">
        <v>1009</v>
      </c>
      <c r="J1" s="927"/>
      <c r="K1" s="927"/>
      <c r="L1" s="927"/>
      <c r="M1" s="927"/>
      <c r="N1" s="927"/>
      <c r="O1" s="927"/>
      <c r="P1" s="928"/>
      <c r="R1" t="s">
        <v>361</v>
      </c>
    </row>
    <row r="2" spans="1:18" ht="15" thickTop="1" thickBot="1" x14ac:dyDescent="0.5">
      <c r="A2" s="74" t="s">
        <v>4</v>
      </c>
      <c r="B2" s="75"/>
      <c r="C2" s="76" t="s">
        <v>362</v>
      </c>
      <c r="D2" s="1" t="s">
        <v>363</v>
      </c>
      <c r="E2" s="1" t="s">
        <v>364</v>
      </c>
      <c r="F2" s="1" t="s">
        <v>365</v>
      </c>
      <c r="G2" s="1" t="s">
        <v>366</v>
      </c>
      <c r="H2" s="2" t="s">
        <v>367</v>
      </c>
      <c r="I2" s="3" t="s">
        <v>368</v>
      </c>
      <c r="J2" s="1" t="s">
        <v>369</v>
      </c>
      <c r="K2" s="1" t="s">
        <v>370</v>
      </c>
      <c r="L2" s="1" t="s">
        <v>371</v>
      </c>
      <c r="M2" s="1" t="s">
        <v>372</v>
      </c>
      <c r="N2" s="1" t="s">
        <v>373</v>
      </c>
      <c r="O2" s="1" t="s">
        <v>374</v>
      </c>
      <c r="P2" s="4" t="s">
        <v>375</v>
      </c>
      <c r="R2" t="s">
        <v>376</v>
      </c>
    </row>
    <row r="3" spans="1:18" ht="14.65" thickTop="1" x14ac:dyDescent="0.45">
      <c r="A3" s="77" t="s">
        <v>361</v>
      </c>
      <c r="B3" s="77" t="str">
        <f t="shared" ref="B3:B66" si="0">CONCATENATE(A3,C3)</f>
        <v>Adams1.2</v>
      </c>
      <c r="C3" s="6">
        <v>1.2</v>
      </c>
      <c r="D3" s="5">
        <v>2943</v>
      </c>
      <c r="E3" s="5">
        <v>3153</v>
      </c>
      <c r="F3" s="5">
        <v>3783</v>
      </c>
      <c r="G3" s="5">
        <v>4372</v>
      </c>
      <c r="H3" s="5">
        <v>4878</v>
      </c>
      <c r="I3" s="5">
        <v>117720</v>
      </c>
      <c r="J3" s="5">
        <v>134520</v>
      </c>
      <c r="K3" s="5">
        <v>151320</v>
      </c>
      <c r="L3" s="5">
        <v>168120</v>
      </c>
      <c r="M3" s="5">
        <v>181680</v>
      </c>
      <c r="N3" s="5">
        <v>195120</v>
      </c>
      <c r="O3" s="5">
        <v>208560</v>
      </c>
      <c r="P3" s="5">
        <v>222000</v>
      </c>
      <c r="R3" t="s">
        <v>377</v>
      </c>
    </row>
    <row r="4" spans="1:18" x14ac:dyDescent="0.45">
      <c r="A4" s="77" t="s">
        <v>361</v>
      </c>
      <c r="B4" s="77" t="str">
        <f t="shared" si="0"/>
        <v>Adams1.1</v>
      </c>
      <c r="C4" s="6">
        <v>1.1000000000000001</v>
      </c>
      <c r="D4" s="5">
        <v>2697</v>
      </c>
      <c r="E4" s="5">
        <v>2890</v>
      </c>
      <c r="F4" s="5">
        <v>3467</v>
      </c>
      <c r="G4" s="5">
        <v>4008</v>
      </c>
      <c r="H4" s="5">
        <v>4471</v>
      </c>
      <c r="I4" s="5">
        <v>107910.00000000001</v>
      </c>
      <c r="J4" s="5">
        <v>123310.00000000001</v>
      </c>
      <c r="K4" s="5">
        <v>138710</v>
      </c>
      <c r="L4" s="5">
        <v>154110</v>
      </c>
      <c r="M4" s="5">
        <v>166540</v>
      </c>
      <c r="N4" s="5">
        <v>178860</v>
      </c>
      <c r="O4" s="5">
        <v>191180.00000000003</v>
      </c>
      <c r="P4" s="5">
        <v>203500.00000000003</v>
      </c>
      <c r="R4" t="s">
        <v>378</v>
      </c>
    </row>
    <row r="5" spans="1:18" x14ac:dyDescent="0.45">
      <c r="A5" s="77" t="s">
        <v>361</v>
      </c>
      <c r="B5" s="77" t="str">
        <f t="shared" si="0"/>
        <v>Adams1</v>
      </c>
      <c r="C5" s="6">
        <v>1</v>
      </c>
      <c r="D5" s="5">
        <v>2452</v>
      </c>
      <c r="E5" s="5">
        <v>2627</v>
      </c>
      <c r="F5" s="5">
        <v>3152</v>
      </c>
      <c r="G5" s="5">
        <v>3643</v>
      </c>
      <c r="H5" s="5">
        <v>4065</v>
      </c>
      <c r="I5" s="7">
        <v>98100</v>
      </c>
      <c r="J5" s="7">
        <v>112100</v>
      </c>
      <c r="K5" s="7">
        <v>126100</v>
      </c>
      <c r="L5" s="7">
        <v>140100</v>
      </c>
      <c r="M5" s="7">
        <v>151400</v>
      </c>
      <c r="N5" s="7">
        <v>162600</v>
      </c>
      <c r="O5" s="7">
        <v>173800</v>
      </c>
      <c r="P5" s="7">
        <v>185000</v>
      </c>
      <c r="R5" t="s">
        <v>379</v>
      </c>
    </row>
    <row r="6" spans="1:18" x14ac:dyDescent="0.45">
      <c r="A6" s="77" t="s">
        <v>361</v>
      </c>
      <c r="B6" s="77" t="str">
        <f t="shared" si="0"/>
        <v>Adams0.9</v>
      </c>
      <c r="C6" s="6">
        <v>0.9</v>
      </c>
      <c r="D6" s="5">
        <v>2207</v>
      </c>
      <c r="E6" s="5">
        <v>2364</v>
      </c>
      <c r="F6" s="5">
        <v>2837</v>
      </c>
      <c r="G6" s="5">
        <v>3279</v>
      </c>
      <c r="H6" s="5">
        <v>3658</v>
      </c>
      <c r="I6" s="7">
        <v>88290</v>
      </c>
      <c r="J6" s="7">
        <v>100890</v>
      </c>
      <c r="K6" s="7">
        <v>113490</v>
      </c>
      <c r="L6" s="7">
        <v>126090</v>
      </c>
      <c r="M6" s="7">
        <v>136260</v>
      </c>
      <c r="N6" s="7">
        <v>146340</v>
      </c>
      <c r="O6" s="7">
        <v>156420</v>
      </c>
      <c r="P6" s="7">
        <v>166500</v>
      </c>
      <c r="R6" t="s">
        <v>380</v>
      </c>
    </row>
    <row r="7" spans="1:18" x14ac:dyDescent="0.45">
      <c r="A7" s="77" t="s">
        <v>361</v>
      </c>
      <c r="B7" s="77" t="str">
        <f t="shared" si="0"/>
        <v>Adams0.8</v>
      </c>
      <c r="C7" s="6">
        <v>0.8</v>
      </c>
      <c r="D7" s="5">
        <v>1962</v>
      </c>
      <c r="E7" s="5">
        <v>2102</v>
      </c>
      <c r="F7" s="5">
        <v>2522</v>
      </c>
      <c r="G7" s="5">
        <v>2915</v>
      </c>
      <c r="H7" s="5">
        <v>3252</v>
      </c>
      <c r="I7" s="5">
        <v>78480</v>
      </c>
      <c r="J7" s="5">
        <v>89680</v>
      </c>
      <c r="K7" s="5">
        <v>100880</v>
      </c>
      <c r="L7" s="5">
        <v>112080</v>
      </c>
      <c r="M7" s="5">
        <v>121120</v>
      </c>
      <c r="N7" s="8">
        <v>130080</v>
      </c>
      <c r="O7" s="8">
        <v>139040</v>
      </c>
      <c r="P7" s="8">
        <v>148000</v>
      </c>
      <c r="R7" t="s">
        <v>381</v>
      </c>
    </row>
    <row r="8" spans="1:18" x14ac:dyDescent="0.45">
      <c r="A8" s="77" t="s">
        <v>361</v>
      </c>
      <c r="B8" s="77" t="str">
        <f t="shared" si="0"/>
        <v>Adams0.7</v>
      </c>
      <c r="C8" s="6">
        <v>0.7</v>
      </c>
      <c r="D8" s="5">
        <v>1716</v>
      </c>
      <c r="E8" s="5">
        <v>1839</v>
      </c>
      <c r="F8" s="5">
        <v>2206</v>
      </c>
      <c r="G8" s="5">
        <v>2550</v>
      </c>
      <c r="H8" s="5">
        <v>2845</v>
      </c>
      <c r="I8" s="7">
        <v>68670</v>
      </c>
      <c r="J8" s="7">
        <v>78470</v>
      </c>
      <c r="K8" s="7">
        <v>88270</v>
      </c>
      <c r="L8" s="7">
        <v>98070</v>
      </c>
      <c r="M8" s="7">
        <v>105980</v>
      </c>
      <c r="N8" s="7">
        <v>113820</v>
      </c>
      <c r="O8" s="7">
        <v>121659.99999999999</v>
      </c>
      <c r="P8" s="7">
        <v>129499.99999999999</v>
      </c>
      <c r="R8" t="s">
        <v>382</v>
      </c>
    </row>
    <row r="9" spans="1:18" x14ac:dyDescent="0.45">
      <c r="A9" s="77" t="s">
        <v>361</v>
      </c>
      <c r="B9" s="77" t="str">
        <f t="shared" si="0"/>
        <v>Adams0.6</v>
      </c>
      <c r="C9" s="6">
        <v>0.6</v>
      </c>
      <c r="D9" s="5">
        <v>1471</v>
      </c>
      <c r="E9" s="5">
        <v>1576</v>
      </c>
      <c r="F9" s="5">
        <v>1891</v>
      </c>
      <c r="G9" s="5">
        <v>2186</v>
      </c>
      <c r="H9" s="5">
        <v>2439</v>
      </c>
      <c r="I9" s="5">
        <v>58860</v>
      </c>
      <c r="J9" s="5">
        <v>67260</v>
      </c>
      <c r="K9" s="5">
        <v>75660</v>
      </c>
      <c r="L9" s="5">
        <v>84060</v>
      </c>
      <c r="M9" s="5">
        <v>90840</v>
      </c>
      <c r="N9" s="8">
        <v>97560</v>
      </c>
      <c r="O9" s="8">
        <v>104280</v>
      </c>
      <c r="P9" s="8">
        <v>111000</v>
      </c>
      <c r="R9" t="s">
        <v>383</v>
      </c>
    </row>
    <row r="10" spans="1:18" x14ac:dyDescent="0.45">
      <c r="A10" s="77" t="s">
        <v>361</v>
      </c>
      <c r="B10" s="77" t="str">
        <f t="shared" si="0"/>
        <v>Adams0.55</v>
      </c>
      <c r="C10" s="6">
        <v>0.55000000000000004</v>
      </c>
      <c r="D10" s="5">
        <v>1348</v>
      </c>
      <c r="E10" s="5">
        <v>1445</v>
      </c>
      <c r="F10" s="5">
        <v>1733</v>
      </c>
      <c r="G10" s="5">
        <v>2004</v>
      </c>
      <c r="H10" s="5">
        <v>2081</v>
      </c>
      <c r="I10" s="5">
        <v>53955.000000000007</v>
      </c>
      <c r="J10" s="5">
        <v>61655.000000000007</v>
      </c>
      <c r="K10" s="5">
        <v>69355</v>
      </c>
      <c r="L10" s="5">
        <v>77055</v>
      </c>
      <c r="M10" s="5">
        <v>83270</v>
      </c>
      <c r="N10" s="8">
        <v>89430</v>
      </c>
      <c r="O10" s="8">
        <v>95590.000000000015</v>
      </c>
      <c r="P10" s="8">
        <v>101750.00000000001</v>
      </c>
      <c r="R10" t="s">
        <v>384</v>
      </c>
    </row>
    <row r="11" spans="1:18" x14ac:dyDescent="0.45">
      <c r="A11" s="77" t="s">
        <v>361</v>
      </c>
      <c r="B11" s="77" t="str">
        <f t="shared" si="0"/>
        <v>Adams0.5</v>
      </c>
      <c r="C11" s="6">
        <v>0.5</v>
      </c>
      <c r="D11" s="5">
        <v>1226</v>
      </c>
      <c r="E11" s="5">
        <v>1313</v>
      </c>
      <c r="F11" s="5">
        <v>1576</v>
      </c>
      <c r="G11" s="5">
        <v>1821</v>
      </c>
      <c r="H11" s="5">
        <v>2032</v>
      </c>
      <c r="I11" s="7">
        <v>49050</v>
      </c>
      <c r="J11" s="7">
        <v>56050</v>
      </c>
      <c r="K11" s="7">
        <v>63050</v>
      </c>
      <c r="L11" s="7">
        <v>70050</v>
      </c>
      <c r="M11" s="7">
        <v>75700</v>
      </c>
      <c r="N11" s="7">
        <v>81300</v>
      </c>
      <c r="O11" s="7">
        <v>86900</v>
      </c>
      <c r="P11" s="7">
        <v>92500</v>
      </c>
      <c r="R11" t="s">
        <v>385</v>
      </c>
    </row>
    <row r="12" spans="1:18" x14ac:dyDescent="0.45">
      <c r="A12" s="77" t="s">
        <v>361</v>
      </c>
      <c r="B12" s="77" t="str">
        <f t="shared" si="0"/>
        <v>Adams0.45</v>
      </c>
      <c r="C12" s="6">
        <v>0.45</v>
      </c>
      <c r="D12" s="5">
        <v>1103</v>
      </c>
      <c r="E12" s="5">
        <v>1182</v>
      </c>
      <c r="F12" s="5">
        <v>1418</v>
      </c>
      <c r="G12" s="5">
        <v>1639</v>
      </c>
      <c r="H12" s="5">
        <v>1829</v>
      </c>
      <c r="I12" s="7">
        <v>44145</v>
      </c>
      <c r="J12" s="7">
        <v>50445</v>
      </c>
      <c r="K12" s="7">
        <v>56745</v>
      </c>
      <c r="L12" s="7">
        <v>63045</v>
      </c>
      <c r="M12" s="7">
        <v>68130</v>
      </c>
      <c r="N12" s="7">
        <v>73170</v>
      </c>
      <c r="O12" s="7">
        <v>78210</v>
      </c>
      <c r="P12" s="7">
        <v>83250</v>
      </c>
      <c r="R12" t="s">
        <v>386</v>
      </c>
    </row>
    <row r="13" spans="1:18" x14ac:dyDescent="0.45">
      <c r="A13" s="77" t="s">
        <v>361</v>
      </c>
      <c r="B13" s="77" t="str">
        <f t="shared" si="0"/>
        <v>Adams0.4</v>
      </c>
      <c r="C13" s="6">
        <v>0.4</v>
      </c>
      <c r="D13" s="5">
        <v>981</v>
      </c>
      <c r="E13" s="5">
        <v>1051</v>
      </c>
      <c r="F13" s="5">
        <v>1261</v>
      </c>
      <c r="G13" s="5">
        <v>1457</v>
      </c>
      <c r="H13" s="5">
        <v>1626</v>
      </c>
      <c r="I13" s="5">
        <v>39240</v>
      </c>
      <c r="J13" s="5">
        <v>44840</v>
      </c>
      <c r="K13" s="5">
        <v>50440</v>
      </c>
      <c r="L13" s="5">
        <v>56040</v>
      </c>
      <c r="M13" s="5">
        <v>60560</v>
      </c>
      <c r="N13" s="5">
        <v>65040</v>
      </c>
      <c r="O13" s="5">
        <v>69520</v>
      </c>
      <c r="P13" s="5">
        <v>74000</v>
      </c>
      <c r="R13" t="s">
        <v>387</v>
      </c>
    </row>
    <row r="14" spans="1:18" x14ac:dyDescent="0.45">
      <c r="A14" s="77" t="s">
        <v>361</v>
      </c>
      <c r="B14" s="77" t="str">
        <f t="shared" si="0"/>
        <v>Adams0.3</v>
      </c>
      <c r="C14" s="6">
        <v>0.3</v>
      </c>
      <c r="D14" s="5">
        <v>735</v>
      </c>
      <c r="E14" s="5">
        <v>788</v>
      </c>
      <c r="F14" s="5">
        <v>945</v>
      </c>
      <c r="G14" s="5">
        <v>1093</v>
      </c>
      <c r="H14" s="5">
        <v>1219</v>
      </c>
      <c r="I14" s="5">
        <v>29430</v>
      </c>
      <c r="J14" s="5">
        <v>33630</v>
      </c>
      <c r="K14" s="5">
        <v>37830</v>
      </c>
      <c r="L14" s="5">
        <v>42030</v>
      </c>
      <c r="M14" s="5">
        <v>45420</v>
      </c>
      <c r="N14" s="5">
        <v>48780</v>
      </c>
      <c r="O14" s="5">
        <v>52140</v>
      </c>
      <c r="P14" s="5">
        <v>55500</v>
      </c>
      <c r="R14" t="s">
        <v>388</v>
      </c>
    </row>
    <row r="15" spans="1:18" x14ac:dyDescent="0.45">
      <c r="A15" s="77" t="s">
        <v>361</v>
      </c>
      <c r="B15" s="77" t="str">
        <f t="shared" si="0"/>
        <v>Adams0.2</v>
      </c>
      <c r="C15" s="6">
        <v>0.2</v>
      </c>
      <c r="D15" s="5">
        <v>490</v>
      </c>
      <c r="E15" s="5">
        <v>525</v>
      </c>
      <c r="F15" s="5">
        <v>630</v>
      </c>
      <c r="G15" s="5">
        <v>728</v>
      </c>
      <c r="H15" s="5">
        <v>813</v>
      </c>
      <c r="I15" s="7">
        <v>19620</v>
      </c>
      <c r="J15" s="7">
        <v>22420</v>
      </c>
      <c r="K15" s="7">
        <v>25220</v>
      </c>
      <c r="L15" s="7">
        <v>28020</v>
      </c>
      <c r="M15" s="7">
        <v>30280</v>
      </c>
      <c r="N15" s="7">
        <v>32520</v>
      </c>
      <c r="O15" s="7">
        <v>34760</v>
      </c>
      <c r="P15" s="7">
        <v>37000</v>
      </c>
      <c r="R15" t="s">
        <v>389</v>
      </c>
    </row>
    <row r="16" spans="1:18" x14ac:dyDescent="0.45">
      <c r="A16" s="77" t="s">
        <v>376</v>
      </c>
      <c r="B16" s="77" t="str">
        <f t="shared" si="0"/>
        <v>Alamosa1.2</v>
      </c>
      <c r="C16" s="6">
        <v>1.2</v>
      </c>
      <c r="D16" s="5">
        <v>2142</v>
      </c>
      <c r="E16" s="5">
        <v>2295</v>
      </c>
      <c r="F16" s="5">
        <v>2754</v>
      </c>
      <c r="G16" s="5">
        <v>3183</v>
      </c>
      <c r="H16" s="5">
        <v>3552</v>
      </c>
      <c r="I16" s="7">
        <v>85680</v>
      </c>
      <c r="J16" s="7">
        <v>97920</v>
      </c>
      <c r="K16" s="7">
        <v>110160</v>
      </c>
      <c r="L16" s="7">
        <v>122400</v>
      </c>
      <c r="M16" s="7">
        <v>132240</v>
      </c>
      <c r="N16" s="7">
        <v>142080</v>
      </c>
      <c r="O16" s="7">
        <v>151800</v>
      </c>
      <c r="P16" s="7">
        <v>161640</v>
      </c>
      <c r="R16" t="s">
        <v>390</v>
      </c>
    </row>
    <row r="17" spans="1:18" x14ac:dyDescent="0.45">
      <c r="A17" s="77" t="s">
        <v>376</v>
      </c>
      <c r="B17" s="77" t="str">
        <f t="shared" si="0"/>
        <v>Alamosa1.1</v>
      </c>
      <c r="C17" s="6">
        <v>1.1000000000000001</v>
      </c>
      <c r="D17" s="5">
        <v>1963</v>
      </c>
      <c r="E17" s="5">
        <v>2103</v>
      </c>
      <c r="F17" s="5">
        <v>2524</v>
      </c>
      <c r="G17" s="5">
        <v>2917</v>
      </c>
      <c r="H17" s="5">
        <v>3256</v>
      </c>
      <c r="I17" s="5">
        <v>78540</v>
      </c>
      <c r="J17" s="5">
        <v>89760</v>
      </c>
      <c r="K17" s="5">
        <v>100980.00000000001</v>
      </c>
      <c r="L17" s="5">
        <v>112200.00000000001</v>
      </c>
      <c r="M17" s="5">
        <v>121220.00000000001</v>
      </c>
      <c r="N17" s="8">
        <v>130240.00000000001</v>
      </c>
      <c r="O17" s="8">
        <v>139150</v>
      </c>
      <c r="P17" s="8">
        <v>148170</v>
      </c>
      <c r="R17" t="s">
        <v>313</v>
      </c>
    </row>
    <row r="18" spans="1:18" x14ac:dyDescent="0.45">
      <c r="A18" s="77" t="s">
        <v>376</v>
      </c>
      <c r="B18" s="77" t="str">
        <f t="shared" si="0"/>
        <v>Alamosa1</v>
      </c>
      <c r="C18" s="6">
        <v>1</v>
      </c>
      <c r="D18" s="5">
        <v>1785</v>
      </c>
      <c r="E18" s="5">
        <v>1912</v>
      </c>
      <c r="F18" s="5">
        <v>2295</v>
      </c>
      <c r="G18" s="5">
        <v>2652</v>
      </c>
      <c r="H18" s="5">
        <v>2960</v>
      </c>
      <c r="I18" s="5">
        <v>71400</v>
      </c>
      <c r="J18" s="5">
        <v>81600</v>
      </c>
      <c r="K18" s="5">
        <v>91800</v>
      </c>
      <c r="L18" s="5">
        <v>102000</v>
      </c>
      <c r="M18" s="5">
        <v>110200</v>
      </c>
      <c r="N18" s="5">
        <v>118400</v>
      </c>
      <c r="O18" s="5">
        <v>126500</v>
      </c>
      <c r="P18" s="5">
        <v>134700</v>
      </c>
      <c r="R18" t="s">
        <v>391</v>
      </c>
    </row>
    <row r="19" spans="1:18" x14ac:dyDescent="0.45">
      <c r="A19" s="77" t="s">
        <v>376</v>
      </c>
      <c r="B19" s="77" t="str">
        <f t="shared" si="0"/>
        <v>Alamosa0.9</v>
      </c>
      <c r="C19" s="6">
        <v>0.9</v>
      </c>
      <c r="D19" s="5">
        <v>1606</v>
      </c>
      <c r="E19" s="5">
        <v>1721</v>
      </c>
      <c r="F19" s="5">
        <v>2065</v>
      </c>
      <c r="G19" s="5">
        <v>2387</v>
      </c>
      <c r="H19" s="5">
        <v>2664</v>
      </c>
      <c r="I19" s="5">
        <v>64260</v>
      </c>
      <c r="J19" s="5">
        <v>73440</v>
      </c>
      <c r="K19" s="5">
        <v>82620</v>
      </c>
      <c r="L19" s="5">
        <v>91800</v>
      </c>
      <c r="M19" s="5">
        <v>99180</v>
      </c>
      <c r="N19" s="8">
        <v>106560</v>
      </c>
      <c r="O19" s="8">
        <v>113850</v>
      </c>
      <c r="P19" s="8">
        <v>121230</v>
      </c>
      <c r="R19" t="s">
        <v>392</v>
      </c>
    </row>
    <row r="20" spans="1:18" x14ac:dyDescent="0.45">
      <c r="A20" s="77" t="s">
        <v>376</v>
      </c>
      <c r="B20" s="77" t="str">
        <f t="shared" si="0"/>
        <v>Alamosa0.8</v>
      </c>
      <c r="C20" s="6">
        <v>0.8</v>
      </c>
      <c r="D20" s="5">
        <v>1428</v>
      </c>
      <c r="E20" s="5">
        <v>1530</v>
      </c>
      <c r="F20" s="5">
        <v>1836</v>
      </c>
      <c r="G20" s="5">
        <v>2122</v>
      </c>
      <c r="H20" s="5">
        <v>2368</v>
      </c>
      <c r="I20" s="5">
        <v>57120</v>
      </c>
      <c r="J20" s="5">
        <v>65280</v>
      </c>
      <c r="K20" s="5">
        <v>73440</v>
      </c>
      <c r="L20" s="5">
        <v>81600</v>
      </c>
      <c r="M20" s="5">
        <v>88160</v>
      </c>
      <c r="N20" s="8">
        <v>94720</v>
      </c>
      <c r="O20" s="8">
        <v>101200</v>
      </c>
      <c r="P20" s="8">
        <v>107760</v>
      </c>
      <c r="R20" t="s">
        <v>393</v>
      </c>
    </row>
    <row r="21" spans="1:18" x14ac:dyDescent="0.45">
      <c r="A21" s="77" t="s">
        <v>376</v>
      </c>
      <c r="B21" s="77" t="str">
        <f t="shared" si="0"/>
        <v>Alamosa0.7</v>
      </c>
      <c r="C21" s="6">
        <v>0.7</v>
      </c>
      <c r="D21" s="5">
        <v>1249</v>
      </c>
      <c r="E21" s="5">
        <v>1338</v>
      </c>
      <c r="F21" s="5">
        <v>1606</v>
      </c>
      <c r="G21" s="5">
        <v>1856</v>
      </c>
      <c r="H21" s="5">
        <v>2072</v>
      </c>
      <c r="I21" s="5">
        <v>49980</v>
      </c>
      <c r="J21" s="5">
        <v>57120</v>
      </c>
      <c r="K21" s="5">
        <v>64259.999999999993</v>
      </c>
      <c r="L21" s="5">
        <v>71400</v>
      </c>
      <c r="M21" s="5">
        <v>77140</v>
      </c>
      <c r="N21" s="8">
        <v>82880</v>
      </c>
      <c r="O21" s="8">
        <v>88550</v>
      </c>
      <c r="P21" s="8">
        <v>94290</v>
      </c>
      <c r="R21" t="s">
        <v>394</v>
      </c>
    </row>
    <row r="22" spans="1:18" x14ac:dyDescent="0.45">
      <c r="A22" s="77" t="s">
        <v>376</v>
      </c>
      <c r="B22" s="77" t="str">
        <f t="shared" si="0"/>
        <v>Alamosa0.6</v>
      </c>
      <c r="C22" s="6">
        <v>0.6</v>
      </c>
      <c r="D22" s="5">
        <v>1071</v>
      </c>
      <c r="E22" s="5">
        <v>1147</v>
      </c>
      <c r="F22" s="5">
        <v>1377</v>
      </c>
      <c r="G22" s="5">
        <v>1591</v>
      </c>
      <c r="H22" s="5">
        <v>1776</v>
      </c>
      <c r="I22" s="5">
        <v>42840</v>
      </c>
      <c r="J22" s="5">
        <v>48960</v>
      </c>
      <c r="K22" s="5">
        <v>55080</v>
      </c>
      <c r="L22" s="5">
        <v>61200</v>
      </c>
      <c r="M22" s="5">
        <v>66120</v>
      </c>
      <c r="N22" s="5">
        <v>71040</v>
      </c>
      <c r="O22" s="5">
        <v>75900</v>
      </c>
      <c r="P22" s="5">
        <v>80820</v>
      </c>
      <c r="R22" t="s">
        <v>395</v>
      </c>
    </row>
    <row r="23" spans="1:18" x14ac:dyDescent="0.45">
      <c r="A23" s="77" t="s">
        <v>376</v>
      </c>
      <c r="B23" s="77" t="str">
        <f t="shared" si="0"/>
        <v>Alamosa0.55</v>
      </c>
      <c r="C23" s="6">
        <v>0.55000000000000004</v>
      </c>
      <c r="D23" s="5">
        <v>981</v>
      </c>
      <c r="E23" s="5">
        <v>1051</v>
      </c>
      <c r="F23" s="5">
        <v>1262</v>
      </c>
      <c r="G23" s="5">
        <v>1458</v>
      </c>
      <c r="H23" s="5">
        <v>1628</v>
      </c>
      <c r="I23" s="5">
        <v>39270</v>
      </c>
      <c r="J23" s="5">
        <v>44880</v>
      </c>
      <c r="K23" s="5">
        <v>50490.000000000007</v>
      </c>
      <c r="L23" s="5">
        <v>56100.000000000007</v>
      </c>
      <c r="M23" s="5">
        <v>60610.000000000007</v>
      </c>
      <c r="N23" s="5">
        <v>65120.000000000007</v>
      </c>
      <c r="O23" s="5">
        <v>69575</v>
      </c>
      <c r="P23" s="5">
        <v>74085</v>
      </c>
      <c r="R23" t="s">
        <v>396</v>
      </c>
    </row>
    <row r="24" spans="1:18" x14ac:dyDescent="0.45">
      <c r="A24" s="77" t="s">
        <v>376</v>
      </c>
      <c r="B24" s="77" t="str">
        <f t="shared" si="0"/>
        <v>Alamosa0.5</v>
      </c>
      <c r="C24" s="6">
        <v>0.5</v>
      </c>
      <c r="D24" s="5">
        <v>892</v>
      </c>
      <c r="E24" s="5">
        <v>956</v>
      </c>
      <c r="F24" s="5">
        <v>1147</v>
      </c>
      <c r="G24" s="5">
        <v>1326</v>
      </c>
      <c r="H24" s="5">
        <v>1480</v>
      </c>
      <c r="I24" s="5">
        <v>35700</v>
      </c>
      <c r="J24" s="5">
        <v>40800</v>
      </c>
      <c r="K24" s="5">
        <v>45900</v>
      </c>
      <c r="L24" s="5">
        <v>51000</v>
      </c>
      <c r="M24" s="5">
        <v>55100</v>
      </c>
      <c r="N24" s="5">
        <v>59200</v>
      </c>
      <c r="O24" s="5">
        <v>63250</v>
      </c>
      <c r="P24" s="5">
        <v>67350</v>
      </c>
      <c r="R24" t="s">
        <v>397</v>
      </c>
    </row>
    <row r="25" spans="1:18" x14ac:dyDescent="0.45">
      <c r="A25" s="77" t="s">
        <v>376</v>
      </c>
      <c r="B25" s="77" t="str">
        <f t="shared" si="0"/>
        <v>Alamosa0.45</v>
      </c>
      <c r="C25" s="6">
        <v>0.45</v>
      </c>
      <c r="D25" s="5">
        <v>803</v>
      </c>
      <c r="E25" s="5">
        <v>860</v>
      </c>
      <c r="F25" s="5">
        <v>1032</v>
      </c>
      <c r="G25" s="5">
        <v>1193</v>
      </c>
      <c r="H25" s="5">
        <v>1332</v>
      </c>
      <c r="I25" s="7">
        <v>32130</v>
      </c>
      <c r="J25" s="7">
        <v>36720</v>
      </c>
      <c r="K25" s="7">
        <v>41310</v>
      </c>
      <c r="L25" s="7">
        <v>45900</v>
      </c>
      <c r="M25" s="7">
        <v>49590</v>
      </c>
      <c r="N25" s="7">
        <v>53280</v>
      </c>
      <c r="O25" s="7">
        <v>56925</v>
      </c>
      <c r="P25" s="7">
        <v>60615</v>
      </c>
      <c r="R25" t="s">
        <v>398</v>
      </c>
    </row>
    <row r="26" spans="1:18" x14ac:dyDescent="0.45">
      <c r="A26" s="77" t="s">
        <v>376</v>
      </c>
      <c r="B26" s="77" t="str">
        <f t="shared" si="0"/>
        <v>Alamosa0.4</v>
      </c>
      <c r="C26" s="6">
        <v>0.4</v>
      </c>
      <c r="D26" s="5">
        <v>714</v>
      </c>
      <c r="E26" s="5">
        <v>765</v>
      </c>
      <c r="F26" s="5">
        <v>918</v>
      </c>
      <c r="G26" s="5">
        <v>1061</v>
      </c>
      <c r="H26" s="5">
        <v>1184</v>
      </c>
      <c r="I26" s="7">
        <v>28560</v>
      </c>
      <c r="J26" s="7">
        <v>32640</v>
      </c>
      <c r="K26" s="7">
        <v>36720</v>
      </c>
      <c r="L26" s="7">
        <v>40800</v>
      </c>
      <c r="M26" s="7">
        <v>44080</v>
      </c>
      <c r="N26" s="7">
        <v>47360</v>
      </c>
      <c r="O26" s="7">
        <v>50600</v>
      </c>
      <c r="P26" s="7">
        <v>53880</v>
      </c>
      <c r="R26" t="s">
        <v>399</v>
      </c>
    </row>
    <row r="27" spans="1:18" x14ac:dyDescent="0.45">
      <c r="A27" s="77" t="s">
        <v>376</v>
      </c>
      <c r="B27" s="77" t="str">
        <f t="shared" si="0"/>
        <v>Alamosa0.3</v>
      </c>
      <c r="C27" s="6">
        <v>0.3</v>
      </c>
      <c r="D27" s="5">
        <v>535</v>
      </c>
      <c r="E27" s="5">
        <v>573</v>
      </c>
      <c r="F27" s="5">
        <v>688</v>
      </c>
      <c r="G27" s="5">
        <v>795</v>
      </c>
      <c r="H27" s="5">
        <v>888</v>
      </c>
      <c r="I27" s="5">
        <v>21420</v>
      </c>
      <c r="J27" s="5">
        <v>24480</v>
      </c>
      <c r="K27" s="5">
        <v>27540</v>
      </c>
      <c r="L27" s="5">
        <v>30600</v>
      </c>
      <c r="M27" s="5">
        <v>33060</v>
      </c>
      <c r="N27" s="8">
        <v>35520</v>
      </c>
      <c r="O27" s="8">
        <v>37950</v>
      </c>
      <c r="P27" s="8">
        <v>40410</v>
      </c>
      <c r="R27" t="s">
        <v>400</v>
      </c>
    </row>
    <row r="28" spans="1:18" x14ac:dyDescent="0.45">
      <c r="A28" s="77" t="s">
        <v>376</v>
      </c>
      <c r="B28" s="77" t="str">
        <f t="shared" si="0"/>
        <v>Alamosa0.2</v>
      </c>
      <c r="C28" s="6">
        <v>0.2</v>
      </c>
      <c r="D28" s="5">
        <v>357</v>
      </c>
      <c r="E28" s="5">
        <v>382</v>
      </c>
      <c r="F28" s="5">
        <v>459</v>
      </c>
      <c r="G28" s="5">
        <v>530</v>
      </c>
      <c r="H28" s="5">
        <v>592</v>
      </c>
      <c r="I28" s="7">
        <v>14280</v>
      </c>
      <c r="J28" s="7">
        <v>16320</v>
      </c>
      <c r="K28" s="7">
        <v>18360</v>
      </c>
      <c r="L28" s="7">
        <v>20400</v>
      </c>
      <c r="M28" s="7">
        <v>22040</v>
      </c>
      <c r="N28" s="7">
        <v>23680</v>
      </c>
      <c r="O28" s="7">
        <v>25300</v>
      </c>
      <c r="P28" s="7">
        <v>26940</v>
      </c>
      <c r="R28" t="s">
        <v>401</v>
      </c>
    </row>
    <row r="29" spans="1:18" x14ac:dyDescent="0.45">
      <c r="A29" s="77" t="s">
        <v>377</v>
      </c>
      <c r="B29" s="77" t="str">
        <f t="shared" si="0"/>
        <v>Arapahoe1.2</v>
      </c>
      <c r="C29" s="6">
        <v>1.2</v>
      </c>
      <c r="D29" s="5">
        <v>2943</v>
      </c>
      <c r="E29" s="5">
        <v>3153</v>
      </c>
      <c r="F29" s="5">
        <v>3783</v>
      </c>
      <c r="G29" s="5">
        <v>4372</v>
      </c>
      <c r="H29" s="5">
        <v>4878</v>
      </c>
      <c r="I29" s="5">
        <v>117720</v>
      </c>
      <c r="J29" s="5">
        <v>134520</v>
      </c>
      <c r="K29" s="5">
        <v>151320</v>
      </c>
      <c r="L29" s="5">
        <v>168120</v>
      </c>
      <c r="M29" s="5">
        <v>181680</v>
      </c>
      <c r="N29" s="8">
        <v>195120</v>
      </c>
      <c r="O29" s="8">
        <v>208560</v>
      </c>
      <c r="P29" s="8">
        <v>222000</v>
      </c>
      <c r="R29" t="s">
        <v>402</v>
      </c>
    </row>
    <row r="30" spans="1:18" x14ac:dyDescent="0.45">
      <c r="A30" s="77" t="s">
        <v>377</v>
      </c>
      <c r="B30" s="77" t="str">
        <f t="shared" si="0"/>
        <v>Arapahoe1.1</v>
      </c>
      <c r="C30" s="6">
        <v>1.1000000000000001</v>
      </c>
      <c r="D30" s="5">
        <v>2697</v>
      </c>
      <c r="E30" s="5">
        <v>2890</v>
      </c>
      <c r="F30" s="5">
        <v>3467</v>
      </c>
      <c r="G30" s="5">
        <v>4008</v>
      </c>
      <c r="H30" s="5">
        <v>4471</v>
      </c>
      <c r="I30" s="5">
        <v>107910.00000000001</v>
      </c>
      <c r="J30" s="5">
        <v>123310.00000000001</v>
      </c>
      <c r="K30" s="5">
        <v>138710</v>
      </c>
      <c r="L30" s="5">
        <v>154110</v>
      </c>
      <c r="M30" s="5">
        <v>166540</v>
      </c>
      <c r="N30" s="8">
        <v>178860</v>
      </c>
      <c r="O30" s="8">
        <v>191180.00000000003</v>
      </c>
      <c r="P30" s="8">
        <v>203500.00000000003</v>
      </c>
      <c r="R30" t="s">
        <v>403</v>
      </c>
    </row>
    <row r="31" spans="1:18" x14ac:dyDescent="0.45">
      <c r="A31" s="77" t="s">
        <v>377</v>
      </c>
      <c r="B31" s="77" t="str">
        <f t="shared" si="0"/>
        <v>Arapahoe1</v>
      </c>
      <c r="C31" s="6">
        <v>1</v>
      </c>
      <c r="D31" s="5">
        <v>2452</v>
      </c>
      <c r="E31" s="5">
        <v>2627</v>
      </c>
      <c r="F31" s="5">
        <v>3152</v>
      </c>
      <c r="G31" s="5">
        <v>3643</v>
      </c>
      <c r="H31" s="5">
        <v>4065</v>
      </c>
      <c r="I31" s="7">
        <v>98100</v>
      </c>
      <c r="J31" s="7">
        <v>112100</v>
      </c>
      <c r="K31" s="7">
        <v>126100</v>
      </c>
      <c r="L31" s="7">
        <v>140100</v>
      </c>
      <c r="M31" s="7">
        <v>151400</v>
      </c>
      <c r="N31" s="7">
        <v>162600</v>
      </c>
      <c r="O31" s="7">
        <v>173800</v>
      </c>
      <c r="P31" s="7">
        <v>185000</v>
      </c>
      <c r="R31" t="s">
        <v>404</v>
      </c>
    </row>
    <row r="32" spans="1:18" x14ac:dyDescent="0.45">
      <c r="A32" s="77" t="s">
        <v>377</v>
      </c>
      <c r="B32" s="77" t="str">
        <f t="shared" si="0"/>
        <v>Arapahoe0.9</v>
      </c>
      <c r="C32" s="6">
        <v>0.9</v>
      </c>
      <c r="D32" s="5">
        <v>2207</v>
      </c>
      <c r="E32" s="5">
        <v>2364</v>
      </c>
      <c r="F32" s="5">
        <v>2837</v>
      </c>
      <c r="G32" s="5">
        <v>3279</v>
      </c>
      <c r="H32" s="5">
        <v>3658</v>
      </c>
      <c r="I32" s="7">
        <v>88290</v>
      </c>
      <c r="J32" s="7">
        <v>100890</v>
      </c>
      <c r="K32" s="7">
        <v>113490</v>
      </c>
      <c r="L32" s="7">
        <v>126090</v>
      </c>
      <c r="M32" s="7">
        <v>136260</v>
      </c>
      <c r="N32" s="7">
        <v>146340</v>
      </c>
      <c r="O32" s="7">
        <v>156420</v>
      </c>
      <c r="P32" s="7">
        <v>166500</v>
      </c>
      <c r="R32" t="s">
        <v>405</v>
      </c>
    </row>
    <row r="33" spans="1:18" x14ac:dyDescent="0.45">
      <c r="A33" s="77" t="s">
        <v>377</v>
      </c>
      <c r="B33" s="77" t="str">
        <f t="shared" si="0"/>
        <v>Arapahoe0.8</v>
      </c>
      <c r="C33" s="6">
        <v>0.8</v>
      </c>
      <c r="D33" s="5">
        <v>1962</v>
      </c>
      <c r="E33" s="5">
        <v>2102</v>
      </c>
      <c r="F33" s="5">
        <v>2522</v>
      </c>
      <c r="G33" s="5">
        <v>2915</v>
      </c>
      <c r="H33" s="5">
        <v>3252</v>
      </c>
      <c r="I33" s="5">
        <v>78480</v>
      </c>
      <c r="J33" s="5">
        <v>89680</v>
      </c>
      <c r="K33" s="5">
        <v>100880</v>
      </c>
      <c r="L33" s="5">
        <v>112080</v>
      </c>
      <c r="M33" s="5">
        <v>121120</v>
      </c>
      <c r="N33" s="5">
        <v>130080</v>
      </c>
      <c r="O33" s="5">
        <v>139040</v>
      </c>
      <c r="P33" s="5">
        <v>148000</v>
      </c>
      <c r="R33" t="s">
        <v>406</v>
      </c>
    </row>
    <row r="34" spans="1:18" x14ac:dyDescent="0.45">
      <c r="A34" s="77" t="s">
        <v>377</v>
      </c>
      <c r="B34" s="77" t="str">
        <f t="shared" si="0"/>
        <v>Arapahoe0.7</v>
      </c>
      <c r="C34" s="6">
        <v>0.7</v>
      </c>
      <c r="D34" s="5">
        <v>1716</v>
      </c>
      <c r="E34" s="5">
        <v>1839</v>
      </c>
      <c r="F34" s="5">
        <v>2206</v>
      </c>
      <c r="G34" s="5">
        <v>2550</v>
      </c>
      <c r="H34" s="5">
        <v>2845</v>
      </c>
      <c r="I34" s="5">
        <v>68670</v>
      </c>
      <c r="J34" s="5">
        <v>78470</v>
      </c>
      <c r="K34" s="5">
        <v>88270</v>
      </c>
      <c r="L34" s="5">
        <v>98070</v>
      </c>
      <c r="M34" s="5">
        <v>105980</v>
      </c>
      <c r="N34" s="5">
        <v>113820</v>
      </c>
      <c r="O34" s="5">
        <v>121659.99999999999</v>
      </c>
      <c r="P34" s="5">
        <v>129499.99999999999</v>
      </c>
      <c r="R34" t="s">
        <v>407</v>
      </c>
    </row>
    <row r="35" spans="1:18" x14ac:dyDescent="0.45">
      <c r="A35" s="77" t="s">
        <v>377</v>
      </c>
      <c r="B35" s="77" t="str">
        <f t="shared" si="0"/>
        <v>Arapahoe0.6</v>
      </c>
      <c r="C35" s="6">
        <v>0.6</v>
      </c>
      <c r="D35" s="5">
        <v>1471</v>
      </c>
      <c r="E35" s="5">
        <v>1576</v>
      </c>
      <c r="F35" s="5">
        <v>1891</v>
      </c>
      <c r="G35" s="5">
        <v>2186</v>
      </c>
      <c r="H35" s="5">
        <v>2439</v>
      </c>
      <c r="I35" s="7">
        <v>58860</v>
      </c>
      <c r="J35" s="7">
        <v>67260</v>
      </c>
      <c r="K35" s="7">
        <v>75660</v>
      </c>
      <c r="L35" s="7">
        <v>84060</v>
      </c>
      <c r="M35" s="7">
        <v>90840</v>
      </c>
      <c r="N35" s="7">
        <v>97560</v>
      </c>
      <c r="O35" s="7">
        <v>104280</v>
      </c>
      <c r="P35" s="7">
        <v>111000</v>
      </c>
      <c r="R35" t="s">
        <v>408</v>
      </c>
    </row>
    <row r="36" spans="1:18" x14ac:dyDescent="0.45">
      <c r="A36" s="77" t="s">
        <v>377</v>
      </c>
      <c r="B36" s="77" t="str">
        <f t="shared" si="0"/>
        <v>Arapahoe0.55</v>
      </c>
      <c r="C36" s="6">
        <v>0.55000000000000004</v>
      </c>
      <c r="D36" s="5">
        <v>1348</v>
      </c>
      <c r="E36" s="5">
        <v>1445</v>
      </c>
      <c r="F36" s="5">
        <v>1733</v>
      </c>
      <c r="G36" s="5">
        <v>2004</v>
      </c>
      <c r="H36" s="5">
        <v>2081</v>
      </c>
      <c r="I36" s="7">
        <v>53955.000000000007</v>
      </c>
      <c r="J36" s="7">
        <v>61655.000000000007</v>
      </c>
      <c r="K36" s="7">
        <v>69355</v>
      </c>
      <c r="L36" s="7">
        <v>77055</v>
      </c>
      <c r="M36" s="7">
        <v>83270</v>
      </c>
      <c r="N36" s="7">
        <v>89430</v>
      </c>
      <c r="O36" s="7">
        <v>95590.000000000015</v>
      </c>
      <c r="P36" s="7">
        <v>101750.00000000001</v>
      </c>
      <c r="R36" t="s">
        <v>409</v>
      </c>
    </row>
    <row r="37" spans="1:18" x14ac:dyDescent="0.45">
      <c r="A37" s="77" t="s">
        <v>377</v>
      </c>
      <c r="B37" s="77" t="str">
        <f t="shared" si="0"/>
        <v>Arapahoe0.5</v>
      </c>
      <c r="C37" s="6">
        <v>0.5</v>
      </c>
      <c r="D37" s="5">
        <v>1226</v>
      </c>
      <c r="E37" s="5">
        <v>1313</v>
      </c>
      <c r="F37" s="5">
        <v>1576</v>
      </c>
      <c r="G37" s="5">
        <v>1821</v>
      </c>
      <c r="H37" s="5">
        <v>2032</v>
      </c>
      <c r="I37" s="5">
        <v>49050</v>
      </c>
      <c r="J37" s="5">
        <v>56050</v>
      </c>
      <c r="K37" s="5">
        <v>63050</v>
      </c>
      <c r="L37" s="5">
        <v>70050</v>
      </c>
      <c r="M37" s="5">
        <v>75700</v>
      </c>
      <c r="N37" s="8">
        <v>81300</v>
      </c>
      <c r="O37" s="8">
        <v>86900</v>
      </c>
      <c r="P37" s="8">
        <v>92500</v>
      </c>
      <c r="R37" t="s">
        <v>410</v>
      </c>
    </row>
    <row r="38" spans="1:18" x14ac:dyDescent="0.45">
      <c r="A38" s="77" t="s">
        <v>377</v>
      </c>
      <c r="B38" s="77" t="str">
        <f t="shared" si="0"/>
        <v>Arapahoe0.45</v>
      </c>
      <c r="C38" s="6">
        <v>0.45</v>
      </c>
      <c r="D38" s="5">
        <v>1103</v>
      </c>
      <c r="E38" s="5">
        <v>1182</v>
      </c>
      <c r="F38" s="5">
        <v>1418</v>
      </c>
      <c r="G38" s="5">
        <v>1639</v>
      </c>
      <c r="H38" s="5">
        <v>1829</v>
      </c>
      <c r="I38" s="5">
        <v>44145</v>
      </c>
      <c r="J38" s="5">
        <v>50445</v>
      </c>
      <c r="K38" s="5">
        <v>56745</v>
      </c>
      <c r="L38" s="5">
        <v>63045</v>
      </c>
      <c r="M38" s="5">
        <v>68130</v>
      </c>
      <c r="N38" s="5">
        <v>73170</v>
      </c>
      <c r="O38" s="5">
        <v>78210</v>
      </c>
      <c r="P38" s="5">
        <v>83250</v>
      </c>
      <c r="R38" t="s">
        <v>411</v>
      </c>
    </row>
    <row r="39" spans="1:18" x14ac:dyDescent="0.45">
      <c r="A39" s="77" t="s">
        <v>377</v>
      </c>
      <c r="B39" s="77" t="str">
        <f t="shared" si="0"/>
        <v>Arapahoe0.4</v>
      </c>
      <c r="C39" s="6">
        <v>0.4</v>
      </c>
      <c r="D39" s="5">
        <v>981</v>
      </c>
      <c r="E39" s="5">
        <v>1051</v>
      </c>
      <c r="F39" s="5">
        <v>1261</v>
      </c>
      <c r="G39" s="5">
        <v>1457</v>
      </c>
      <c r="H39" s="5">
        <v>1626</v>
      </c>
      <c r="I39" s="5">
        <v>39240</v>
      </c>
      <c r="J39" s="5">
        <v>44840</v>
      </c>
      <c r="K39" s="5">
        <v>50440</v>
      </c>
      <c r="L39" s="5">
        <v>56040</v>
      </c>
      <c r="M39" s="5">
        <v>60560</v>
      </c>
      <c r="N39" s="8">
        <v>65040</v>
      </c>
      <c r="O39" s="8">
        <v>69520</v>
      </c>
      <c r="P39" s="8">
        <v>74000</v>
      </c>
      <c r="R39" t="s">
        <v>412</v>
      </c>
    </row>
    <row r="40" spans="1:18" x14ac:dyDescent="0.45">
      <c r="A40" s="77" t="s">
        <v>377</v>
      </c>
      <c r="B40" s="77" t="str">
        <f t="shared" si="0"/>
        <v>Arapahoe0.3</v>
      </c>
      <c r="C40" s="6">
        <v>0.3</v>
      </c>
      <c r="D40" s="5">
        <v>735</v>
      </c>
      <c r="E40" s="5">
        <v>788</v>
      </c>
      <c r="F40" s="5">
        <v>945</v>
      </c>
      <c r="G40" s="5">
        <v>1093</v>
      </c>
      <c r="H40" s="5">
        <v>1219</v>
      </c>
      <c r="I40" s="5">
        <v>29430</v>
      </c>
      <c r="J40" s="5">
        <v>33630</v>
      </c>
      <c r="K40" s="5">
        <v>37830</v>
      </c>
      <c r="L40" s="5">
        <v>42030</v>
      </c>
      <c r="M40" s="5">
        <v>45420</v>
      </c>
      <c r="N40" s="8">
        <v>48780</v>
      </c>
      <c r="O40" s="8">
        <v>52140</v>
      </c>
      <c r="P40" s="8">
        <v>55500</v>
      </c>
      <c r="R40" t="s">
        <v>413</v>
      </c>
    </row>
    <row r="41" spans="1:18" x14ac:dyDescent="0.45">
      <c r="A41" s="77" t="s">
        <v>377</v>
      </c>
      <c r="B41" s="77" t="str">
        <f t="shared" si="0"/>
        <v>Arapahoe0.2</v>
      </c>
      <c r="C41" s="6">
        <v>0.2</v>
      </c>
      <c r="D41" s="5">
        <v>490</v>
      </c>
      <c r="E41" s="5">
        <v>525</v>
      </c>
      <c r="F41" s="5">
        <v>630</v>
      </c>
      <c r="G41" s="5">
        <v>728</v>
      </c>
      <c r="H41" s="5">
        <v>813</v>
      </c>
      <c r="I41" s="7">
        <v>19620</v>
      </c>
      <c r="J41" s="7">
        <v>22420</v>
      </c>
      <c r="K41" s="7">
        <v>25220</v>
      </c>
      <c r="L41" s="7">
        <v>28020</v>
      </c>
      <c r="M41" s="7">
        <v>30280</v>
      </c>
      <c r="N41" s="7">
        <v>32520</v>
      </c>
      <c r="O41" s="7">
        <v>34760</v>
      </c>
      <c r="P41" s="7">
        <v>37000</v>
      </c>
      <c r="R41" t="s">
        <v>414</v>
      </c>
    </row>
    <row r="42" spans="1:18" x14ac:dyDescent="0.45">
      <c r="A42" s="77" t="s">
        <v>378</v>
      </c>
      <c r="B42" s="77" t="str">
        <f t="shared" si="0"/>
        <v>Archuleta1.6</v>
      </c>
      <c r="C42" s="6">
        <v>1.6</v>
      </c>
      <c r="D42" s="5">
        <v>2856</v>
      </c>
      <c r="E42" s="5">
        <v>3060</v>
      </c>
      <c r="F42" s="5">
        <v>3672</v>
      </c>
      <c r="G42" s="5">
        <v>4244</v>
      </c>
      <c r="H42" s="5">
        <v>4736</v>
      </c>
      <c r="I42" s="5">
        <v>114240</v>
      </c>
      <c r="J42" s="5">
        <v>130560</v>
      </c>
      <c r="K42" s="5">
        <v>146880</v>
      </c>
      <c r="L42" s="5">
        <v>163200</v>
      </c>
      <c r="M42" s="5">
        <v>176320</v>
      </c>
      <c r="N42" s="5">
        <v>189440</v>
      </c>
      <c r="O42" s="5">
        <v>202400</v>
      </c>
      <c r="P42" s="5">
        <v>215520</v>
      </c>
      <c r="R42" t="s">
        <v>415</v>
      </c>
    </row>
    <row r="43" spans="1:18" x14ac:dyDescent="0.45">
      <c r="A43" s="77" t="s">
        <v>378</v>
      </c>
      <c r="B43" s="77" t="str">
        <f t="shared" si="0"/>
        <v>Archuleta1.5</v>
      </c>
      <c r="C43" s="6">
        <v>1.5</v>
      </c>
      <c r="D43" s="5">
        <v>2677</v>
      </c>
      <c r="E43" s="5">
        <v>2868</v>
      </c>
      <c r="F43" s="5">
        <v>3442</v>
      </c>
      <c r="G43" s="5">
        <v>3978</v>
      </c>
      <c r="H43" s="5">
        <v>4440</v>
      </c>
      <c r="I43" s="5">
        <v>107100</v>
      </c>
      <c r="J43" s="5">
        <v>122400</v>
      </c>
      <c r="K43" s="5">
        <v>137700</v>
      </c>
      <c r="L43" s="5">
        <v>153000</v>
      </c>
      <c r="M43" s="5">
        <v>165300</v>
      </c>
      <c r="N43" s="5">
        <v>177600</v>
      </c>
      <c r="O43" s="5">
        <v>189750</v>
      </c>
      <c r="P43" s="5">
        <v>202050</v>
      </c>
      <c r="R43" t="s">
        <v>416</v>
      </c>
    </row>
    <row r="44" spans="1:18" x14ac:dyDescent="0.45">
      <c r="A44" s="77" t="s">
        <v>378</v>
      </c>
      <c r="B44" s="77" t="str">
        <f t="shared" si="0"/>
        <v>Archuleta1.4</v>
      </c>
      <c r="C44" s="6">
        <v>1.4</v>
      </c>
      <c r="D44" s="5">
        <v>2499</v>
      </c>
      <c r="E44" s="5">
        <v>2677</v>
      </c>
      <c r="F44" s="5">
        <v>3213</v>
      </c>
      <c r="G44" s="5">
        <v>3713</v>
      </c>
      <c r="H44" s="5">
        <v>4144</v>
      </c>
      <c r="I44" s="5">
        <v>99960</v>
      </c>
      <c r="J44" s="5">
        <v>114240</v>
      </c>
      <c r="K44" s="5">
        <v>128519.99999999999</v>
      </c>
      <c r="L44" s="5">
        <v>142800</v>
      </c>
      <c r="M44" s="5">
        <v>154280</v>
      </c>
      <c r="N44" s="5">
        <v>165760</v>
      </c>
      <c r="O44" s="5">
        <v>177100</v>
      </c>
      <c r="P44" s="5">
        <v>188580</v>
      </c>
      <c r="R44" t="s">
        <v>417</v>
      </c>
    </row>
    <row r="45" spans="1:18" x14ac:dyDescent="0.45">
      <c r="A45" s="77" t="s">
        <v>378</v>
      </c>
      <c r="B45" s="77" t="str">
        <f t="shared" si="0"/>
        <v>Archuleta1.3</v>
      </c>
      <c r="C45" s="6">
        <v>1.3</v>
      </c>
      <c r="D45" s="5">
        <v>2320</v>
      </c>
      <c r="E45" s="5">
        <v>2486</v>
      </c>
      <c r="F45" s="5">
        <v>2983</v>
      </c>
      <c r="G45" s="5">
        <v>3448</v>
      </c>
      <c r="H45" s="5">
        <v>3848</v>
      </c>
      <c r="I45" s="7">
        <v>92820</v>
      </c>
      <c r="J45" s="7">
        <v>106080</v>
      </c>
      <c r="K45" s="7">
        <v>119340</v>
      </c>
      <c r="L45" s="7">
        <v>132600</v>
      </c>
      <c r="M45" s="7">
        <v>143260</v>
      </c>
      <c r="N45" s="7">
        <v>153920</v>
      </c>
      <c r="O45" s="7">
        <v>164450</v>
      </c>
      <c r="P45" s="7">
        <v>175110</v>
      </c>
      <c r="R45" t="s">
        <v>418</v>
      </c>
    </row>
    <row r="46" spans="1:18" x14ac:dyDescent="0.45">
      <c r="A46" s="77" t="s">
        <v>378</v>
      </c>
      <c r="B46" s="77" t="str">
        <f t="shared" si="0"/>
        <v>Archuleta1.2</v>
      </c>
      <c r="C46" s="6">
        <v>1.2</v>
      </c>
      <c r="D46" s="5">
        <v>2142</v>
      </c>
      <c r="E46" s="5">
        <v>2295</v>
      </c>
      <c r="F46" s="5">
        <v>2754</v>
      </c>
      <c r="G46" s="5">
        <v>3183</v>
      </c>
      <c r="H46" s="5">
        <v>3552</v>
      </c>
      <c r="I46" s="7">
        <v>85680</v>
      </c>
      <c r="J46" s="7">
        <v>97920</v>
      </c>
      <c r="K46" s="7">
        <v>110160</v>
      </c>
      <c r="L46" s="7">
        <v>122400</v>
      </c>
      <c r="M46" s="7">
        <v>132240</v>
      </c>
      <c r="N46" s="7">
        <v>142080</v>
      </c>
      <c r="O46" s="7">
        <v>151800</v>
      </c>
      <c r="P46" s="7">
        <v>161640</v>
      </c>
      <c r="R46" t="s">
        <v>419</v>
      </c>
    </row>
    <row r="47" spans="1:18" x14ac:dyDescent="0.45">
      <c r="A47" s="77" t="s">
        <v>378</v>
      </c>
      <c r="B47" s="77" t="str">
        <f t="shared" si="0"/>
        <v>Archuleta1.1</v>
      </c>
      <c r="C47" s="6">
        <v>1.1000000000000001</v>
      </c>
      <c r="D47" s="5">
        <v>1963</v>
      </c>
      <c r="E47" s="5">
        <v>2103</v>
      </c>
      <c r="F47" s="5">
        <v>2524</v>
      </c>
      <c r="G47" s="5">
        <v>2917</v>
      </c>
      <c r="H47" s="5">
        <v>3256</v>
      </c>
      <c r="I47" s="5">
        <v>78540</v>
      </c>
      <c r="J47" s="5">
        <v>89760</v>
      </c>
      <c r="K47" s="5">
        <v>100980.00000000001</v>
      </c>
      <c r="L47" s="5">
        <v>112200.00000000001</v>
      </c>
      <c r="M47" s="5">
        <v>121220.00000000001</v>
      </c>
      <c r="N47" s="8">
        <v>130240.00000000001</v>
      </c>
      <c r="O47" s="8">
        <v>139150</v>
      </c>
      <c r="P47" s="8">
        <v>148170</v>
      </c>
      <c r="R47" t="s">
        <v>420</v>
      </c>
    </row>
    <row r="48" spans="1:18" x14ac:dyDescent="0.45">
      <c r="A48" s="77" t="s">
        <v>378</v>
      </c>
      <c r="B48" s="77" t="str">
        <f t="shared" si="0"/>
        <v>Archuleta1</v>
      </c>
      <c r="C48" s="6">
        <v>1</v>
      </c>
      <c r="D48" s="5">
        <v>1785</v>
      </c>
      <c r="E48" s="5">
        <v>1912</v>
      </c>
      <c r="F48" s="5">
        <v>2295</v>
      </c>
      <c r="G48" s="5">
        <v>2652</v>
      </c>
      <c r="H48" s="5">
        <v>2960</v>
      </c>
      <c r="I48" s="5">
        <v>71400</v>
      </c>
      <c r="J48" s="5">
        <v>81600</v>
      </c>
      <c r="K48" s="5">
        <v>91800</v>
      </c>
      <c r="L48" s="5">
        <v>102000</v>
      </c>
      <c r="M48" s="5">
        <v>110200</v>
      </c>
      <c r="N48" s="5">
        <v>118400</v>
      </c>
      <c r="O48" s="5">
        <v>126500</v>
      </c>
      <c r="P48" s="5">
        <v>134700</v>
      </c>
      <c r="R48" t="s">
        <v>421</v>
      </c>
    </row>
    <row r="49" spans="1:18" x14ac:dyDescent="0.45">
      <c r="A49" s="77" t="s">
        <v>378</v>
      </c>
      <c r="B49" s="77" t="str">
        <f t="shared" si="0"/>
        <v>Archuleta0.9</v>
      </c>
      <c r="C49" s="6">
        <v>0.9</v>
      </c>
      <c r="D49" s="5">
        <v>1606</v>
      </c>
      <c r="E49" s="5">
        <v>1721</v>
      </c>
      <c r="F49" s="5">
        <v>2065</v>
      </c>
      <c r="G49" s="5">
        <v>2387</v>
      </c>
      <c r="H49" s="5">
        <v>2664</v>
      </c>
      <c r="I49" s="5">
        <v>64260</v>
      </c>
      <c r="J49" s="5">
        <v>73440</v>
      </c>
      <c r="K49" s="5">
        <v>82620</v>
      </c>
      <c r="L49" s="5">
        <v>91800</v>
      </c>
      <c r="M49" s="5">
        <v>99180</v>
      </c>
      <c r="N49" s="8">
        <v>106560</v>
      </c>
      <c r="O49" s="8">
        <v>113850</v>
      </c>
      <c r="P49" s="8">
        <v>121230</v>
      </c>
      <c r="R49" t="s">
        <v>422</v>
      </c>
    </row>
    <row r="50" spans="1:18" x14ac:dyDescent="0.45">
      <c r="A50" s="77" t="s">
        <v>378</v>
      </c>
      <c r="B50" s="77" t="str">
        <f t="shared" si="0"/>
        <v>Archuleta0.8</v>
      </c>
      <c r="C50" s="6">
        <v>0.8</v>
      </c>
      <c r="D50" s="5">
        <v>1428</v>
      </c>
      <c r="E50" s="5">
        <v>1530</v>
      </c>
      <c r="F50" s="5">
        <v>1836</v>
      </c>
      <c r="G50" s="5">
        <v>2122</v>
      </c>
      <c r="H50" s="5">
        <v>2368</v>
      </c>
      <c r="I50" s="5">
        <v>57120</v>
      </c>
      <c r="J50" s="5">
        <v>65280</v>
      </c>
      <c r="K50" s="5">
        <v>73440</v>
      </c>
      <c r="L50" s="5">
        <v>81600</v>
      </c>
      <c r="M50" s="5">
        <v>88160</v>
      </c>
      <c r="N50" s="8">
        <v>94720</v>
      </c>
      <c r="O50" s="8">
        <v>101200</v>
      </c>
      <c r="P50" s="8">
        <v>107760</v>
      </c>
      <c r="R50" t="s">
        <v>423</v>
      </c>
    </row>
    <row r="51" spans="1:18" x14ac:dyDescent="0.45">
      <c r="A51" s="77" t="s">
        <v>378</v>
      </c>
      <c r="B51" s="77" t="str">
        <f t="shared" si="0"/>
        <v>Archuleta0.7</v>
      </c>
      <c r="C51" s="6">
        <v>0.7</v>
      </c>
      <c r="D51" s="5">
        <v>1249</v>
      </c>
      <c r="E51" s="5">
        <v>1338</v>
      </c>
      <c r="F51" s="5">
        <v>1606</v>
      </c>
      <c r="G51" s="5">
        <v>1856</v>
      </c>
      <c r="H51" s="5">
        <v>2072</v>
      </c>
      <c r="I51" s="5">
        <v>49980</v>
      </c>
      <c r="J51" s="5">
        <v>57120</v>
      </c>
      <c r="K51" s="5">
        <v>64259.999999999993</v>
      </c>
      <c r="L51" s="5">
        <v>71400</v>
      </c>
      <c r="M51" s="5">
        <v>77140</v>
      </c>
      <c r="N51" s="8">
        <v>82880</v>
      </c>
      <c r="O51" s="8">
        <v>88550</v>
      </c>
      <c r="P51" s="8">
        <v>94290</v>
      </c>
      <c r="R51" t="s">
        <v>424</v>
      </c>
    </row>
    <row r="52" spans="1:18" x14ac:dyDescent="0.45">
      <c r="A52" s="77" t="s">
        <v>378</v>
      </c>
      <c r="B52" s="77" t="str">
        <f t="shared" si="0"/>
        <v>Archuleta0.6</v>
      </c>
      <c r="C52" s="6">
        <v>0.6</v>
      </c>
      <c r="D52" s="5">
        <v>1071</v>
      </c>
      <c r="E52" s="5">
        <v>1147</v>
      </c>
      <c r="F52" s="5">
        <v>1377</v>
      </c>
      <c r="G52" s="5">
        <v>1591</v>
      </c>
      <c r="H52" s="5">
        <v>1776</v>
      </c>
      <c r="I52" s="5">
        <v>42840</v>
      </c>
      <c r="J52" s="5">
        <v>48960</v>
      </c>
      <c r="K52" s="5">
        <v>55080</v>
      </c>
      <c r="L52" s="5">
        <v>61200</v>
      </c>
      <c r="M52" s="5">
        <v>66120</v>
      </c>
      <c r="N52" s="5">
        <v>71040</v>
      </c>
      <c r="O52" s="5">
        <v>75900</v>
      </c>
      <c r="P52" s="5">
        <v>80820</v>
      </c>
      <c r="R52" t="s">
        <v>425</v>
      </c>
    </row>
    <row r="53" spans="1:18" x14ac:dyDescent="0.45">
      <c r="A53" s="77" t="s">
        <v>378</v>
      </c>
      <c r="B53" s="77" t="str">
        <f t="shared" si="0"/>
        <v>Archuleta0.55</v>
      </c>
      <c r="C53" s="6">
        <v>0.55000000000000004</v>
      </c>
      <c r="D53" s="5">
        <v>981</v>
      </c>
      <c r="E53" s="5">
        <v>1051</v>
      </c>
      <c r="F53" s="5">
        <v>1262</v>
      </c>
      <c r="G53" s="5">
        <v>1458</v>
      </c>
      <c r="H53" s="5">
        <v>1628</v>
      </c>
      <c r="I53" s="5">
        <v>39270</v>
      </c>
      <c r="J53" s="5">
        <v>44880</v>
      </c>
      <c r="K53" s="5">
        <v>50490.000000000007</v>
      </c>
      <c r="L53" s="5">
        <v>56100.000000000007</v>
      </c>
      <c r="M53" s="5">
        <v>60610.000000000007</v>
      </c>
      <c r="N53" s="5">
        <v>65120.000000000007</v>
      </c>
      <c r="O53" s="5">
        <v>69575</v>
      </c>
      <c r="P53" s="5">
        <v>74085</v>
      </c>
      <c r="R53" t="s">
        <v>426</v>
      </c>
    </row>
    <row r="54" spans="1:18" x14ac:dyDescent="0.45">
      <c r="A54" s="77" t="s">
        <v>378</v>
      </c>
      <c r="B54" s="77" t="str">
        <f t="shared" si="0"/>
        <v>Archuleta0.5</v>
      </c>
      <c r="C54" s="6">
        <v>0.5</v>
      </c>
      <c r="D54" s="5">
        <v>892</v>
      </c>
      <c r="E54" s="5">
        <v>956</v>
      </c>
      <c r="F54" s="5">
        <v>1147</v>
      </c>
      <c r="G54" s="5">
        <v>1326</v>
      </c>
      <c r="H54" s="5">
        <v>1480</v>
      </c>
      <c r="I54" s="5">
        <v>35700</v>
      </c>
      <c r="J54" s="5">
        <v>40800</v>
      </c>
      <c r="K54" s="5">
        <v>45900</v>
      </c>
      <c r="L54" s="5">
        <v>51000</v>
      </c>
      <c r="M54" s="5">
        <v>55100</v>
      </c>
      <c r="N54" s="5">
        <v>59200</v>
      </c>
      <c r="O54" s="5">
        <v>63250</v>
      </c>
      <c r="P54" s="5">
        <v>67350</v>
      </c>
      <c r="R54" t="s">
        <v>427</v>
      </c>
    </row>
    <row r="55" spans="1:18" x14ac:dyDescent="0.45">
      <c r="A55" s="77" t="s">
        <v>378</v>
      </c>
      <c r="B55" s="77" t="str">
        <f t="shared" si="0"/>
        <v>Archuleta0.45</v>
      </c>
      <c r="C55" s="6">
        <v>0.45</v>
      </c>
      <c r="D55" s="5">
        <v>803</v>
      </c>
      <c r="E55" s="5">
        <v>860</v>
      </c>
      <c r="F55" s="5">
        <v>1032</v>
      </c>
      <c r="G55" s="5">
        <v>1193</v>
      </c>
      <c r="H55" s="5">
        <v>1332</v>
      </c>
      <c r="I55" s="7">
        <v>32130</v>
      </c>
      <c r="J55" s="7">
        <v>36720</v>
      </c>
      <c r="K55" s="7">
        <v>41310</v>
      </c>
      <c r="L55" s="7">
        <v>45900</v>
      </c>
      <c r="M55" s="7">
        <v>49590</v>
      </c>
      <c r="N55" s="7">
        <v>53280</v>
      </c>
      <c r="O55" s="7">
        <v>56925</v>
      </c>
      <c r="P55" s="7">
        <v>60615</v>
      </c>
      <c r="R55" t="s">
        <v>428</v>
      </c>
    </row>
    <row r="56" spans="1:18" x14ac:dyDescent="0.45">
      <c r="A56" s="77" t="s">
        <v>378</v>
      </c>
      <c r="B56" s="77" t="str">
        <f t="shared" si="0"/>
        <v>Archuleta0.4</v>
      </c>
      <c r="C56" s="6">
        <v>0.4</v>
      </c>
      <c r="D56" s="5">
        <v>714</v>
      </c>
      <c r="E56" s="5">
        <v>765</v>
      </c>
      <c r="F56" s="5">
        <v>918</v>
      </c>
      <c r="G56" s="5">
        <v>1061</v>
      </c>
      <c r="H56" s="5">
        <v>1184</v>
      </c>
      <c r="I56" s="7">
        <v>28560</v>
      </c>
      <c r="J56" s="7">
        <v>32640</v>
      </c>
      <c r="K56" s="7">
        <v>36720</v>
      </c>
      <c r="L56" s="7">
        <v>40800</v>
      </c>
      <c r="M56" s="7">
        <v>44080</v>
      </c>
      <c r="N56" s="7">
        <v>47360</v>
      </c>
      <c r="O56" s="7">
        <v>50600</v>
      </c>
      <c r="P56" s="7">
        <v>53880</v>
      </c>
      <c r="R56" t="s">
        <v>429</v>
      </c>
    </row>
    <row r="57" spans="1:18" x14ac:dyDescent="0.45">
      <c r="A57" s="77" t="s">
        <v>378</v>
      </c>
      <c r="B57" s="77" t="str">
        <f t="shared" si="0"/>
        <v>Archuleta0.3</v>
      </c>
      <c r="C57" s="6">
        <v>0.3</v>
      </c>
      <c r="D57" s="5">
        <v>535</v>
      </c>
      <c r="E57" s="5">
        <v>573</v>
      </c>
      <c r="F57" s="5">
        <v>688</v>
      </c>
      <c r="G57" s="5">
        <v>795</v>
      </c>
      <c r="H57" s="5">
        <v>888</v>
      </c>
      <c r="I57" s="5">
        <v>21420</v>
      </c>
      <c r="J57" s="5">
        <v>24480</v>
      </c>
      <c r="K57" s="5">
        <v>27540</v>
      </c>
      <c r="L57" s="5">
        <v>30600</v>
      </c>
      <c r="M57" s="5">
        <v>33060</v>
      </c>
      <c r="N57" s="8">
        <v>35520</v>
      </c>
      <c r="O57" s="8">
        <v>37950</v>
      </c>
      <c r="P57" s="8">
        <v>40410</v>
      </c>
      <c r="R57" t="s">
        <v>430</v>
      </c>
    </row>
    <row r="58" spans="1:18" x14ac:dyDescent="0.45">
      <c r="A58" s="77" t="s">
        <v>378</v>
      </c>
      <c r="B58" s="77" t="str">
        <f t="shared" si="0"/>
        <v>Archuleta0.2</v>
      </c>
      <c r="C58" s="6">
        <v>0.2</v>
      </c>
      <c r="D58" s="5">
        <v>357</v>
      </c>
      <c r="E58" s="5">
        <v>382</v>
      </c>
      <c r="F58" s="5">
        <v>459</v>
      </c>
      <c r="G58" s="5">
        <v>530</v>
      </c>
      <c r="H58" s="5">
        <v>592</v>
      </c>
      <c r="I58" s="5">
        <v>14280</v>
      </c>
      <c r="J58" s="5">
        <v>16320</v>
      </c>
      <c r="K58" s="5">
        <v>18360</v>
      </c>
      <c r="L58" s="5">
        <v>20400</v>
      </c>
      <c r="M58" s="5">
        <v>22040</v>
      </c>
      <c r="N58" s="5">
        <v>23680</v>
      </c>
      <c r="O58" s="5">
        <v>25300</v>
      </c>
      <c r="P58" s="5">
        <v>26940</v>
      </c>
      <c r="R58" t="s">
        <v>431</v>
      </c>
    </row>
    <row r="59" spans="1:18" x14ac:dyDescent="0.45">
      <c r="A59" s="77" t="s">
        <v>379</v>
      </c>
      <c r="B59" s="77" t="str">
        <f t="shared" si="0"/>
        <v>Baca1.2</v>
      </c>
      <c r="C59" s="6">
        <v>1.2</v>
      </c>
      <c r="D59" s="5">
        <v>2142</v>
      </c>
      <c r="E59" s="5">
        <v>2295</v>
      </c>
      <c r="F59" s="5">
        <v>2754</v>
      </c>
      <c r="G59" s="5">
        <v>3183</v>
      </c>
      <c r="H59" s="5">
        <v>3552</v>
      </c>
      <c r="I59" s="5">
        <v>85680</v>
      </c>
      <c r="J59" s="5">
        <v>97920</v>
      </c>
      <c r="K59" s="5">
        <v>110160</v>
      </c>
      <c r="L59" s="5">
        <v>122400</v>
      </c>
      <c r="M59" s="5">
        <v>132240</v>
      </c>
      <c r="N59" s="8">
        <v>142080</v>
      </c>
      <c r="O59" s="8">
        <v>151800</v>
      </c>
      <c r="P59" s="8">
        <v>161640</v>
      </c>
      <c r="R59" t="s">
        <v>432</v>
      </c>
    </row>
    <row r="60" spans="1:18" x14ac:dyDescent="0.45">
      <c r="A60" s="77" t="s">
        <v>379</v>
      </c>
      <c r="B60" s="77" t="str">
        <f t="shared" si="0"/>
        <v>Baca1.1</v>
      </c>
      <c r="C60" s="6">
        <v>1.1000000000000001</v>
      </c>
      <c r="D60" s="5">
        <v>1963</v>
      </c>
      <c r="E60" s="5">
        <v>2103</v>
      </c>
      <c r="F60" s="5">
        <v>2524</v>
      </c>
      <c r="G60" s="5">
        <v>2917</v>
      </c>
      <c r="H60" s="5">
        <v>3256</v>
      </c>
      <c r="I60" s="5">
        <v>78540</v>
      </c>
      <c r="J60" s="5">
        <v>89760</v>
      </c>
      <c r="K60" s="5">
        <v>100980.00000000001</v>
      </c>
      <c r="L60" s="5">
        <v>112200.00000000001</v>
      </c>
      <c r="M60" s="5">
        <v>121220.00000000001</v>
      </c>
      <c r="N60" s="8">
        <v>130240.00000000001</v>
      </c>
      <c r="O60" s="8">
        <v>139150</v>
      </c>
      <c r="P60" s="8">
        <v>148170</v>
      </c>
      <c r="R60" t="s">
        <v>433</v>
      </c>
    </row>
    <row r="61" spans="1:18" x14ac:dyDescent="0.45">
      <c r="A61" s="77" t="s">
        <v>379</v>
      </c>
      <c r="B61" s="77" t="str">
        <f t="shared" si="0"/>
        <v>Baca1</v>
      </c>
      <c r="C61" s="6">
        <v>1</v>
      </c>
      <c r="D61" s="5">
        <v>1785</v>
      </c>
      <c r="E61" s="5">
        <v>1912</v>
      </c>
      <c r="F61" s="5">
        <v>2295</v>
      </c>
      <c r="G61" s="5">
        <v>2652</v>
      </c>
      <c r="H61" s="5">
        <v>2960</v>
      </c>
      <c r="I61" s="5">
        <v>71400</v>
      </c>
      <c r="J61" s="5">
        <v>81600</v>
      </c>
      <c r="K61" s="5">
        <v>91800</v>
      </c>
      <c r="L61" s="5">
        <v>102000</v>
      </c>
      <c r="M61" s="5">
        <v>110200</v>
      </c>
      <c r="N61" s="8">
        <v>118400</v>
      </c>
      <c r="O61" s="8">
        <v>126500</v>
      </c>
      <c r="P61" s="8">
        <v>134700</v>
      </c>
      <c r="R61" t="s">
        <v>434</v>
      </c>
    </row>
    <row r="62" spans="1:18" x14ac:dyDescent="0.45">
      <c r="A62" s="77" t="s">
        <v>379</v>
      </c>
      <c r="B62" s="77" t="str">
        <f t="shared" si="0"/>
        <v>Baca0.9</v>
      </c>
      <c r="C62" s="6">
        <v>0.9</v>
      </c>
      <c r="D62" s="5">
        <v>1606</v>
      </c>
      <c r="E62" s="5">
        <v>1836</v>
      </c>
      <c r="F62" s="5">
        <v>2065</v>
      </c>
      <c r="G62" s="5">
        <v>2295</v>
      </c>
      <c r="H62" s="5">
        <v>2479</v>
      </c>
      <c r="I62" s="5">
        <v>64260</v>
      </c>
      <c r="J62" s="5">
        <v>73440</v>
      </c>
      <c r="K62" s="5">
        <v>82620</v>
      </c>
      <c r="L62" s="5">
        <v>91800</v>
      </c>
      <c r="M62" s="5">
        <v>99180</v>
      </c>
      <c r="N62" s="5">
        <v>106560</v>
      </c>
      <c r="O62" s="5">
        <v>113850</v>
      </c>
      <c r="P62" s="5">
        <v>121230</v>
      </c>
      <c r="R62" t="s">
        <v>435</v>
      </c>
    </row>
    <row r="63" spans="1:18" x14ac:dyDescent="0.45">
      <c r="A63" s="77" t="s">
        <v>379</v>
      </c>
      <c r="B63" s="77" t="str">
        <f t="shared" si="0"/>
        <v>Baca0.8</v>
      </c>
      <c r="C63" s="6">
        <v>0.8</v>
      </c>
      <c r="D63" s="5">
        <v>1428</v>
      </c>
      <c r="E63" s="5">
        <v>1530</v>
      </c>
      <c r="F63" s="5">
        <v>1836</v>
      </c>
      <c r="G63" s="5">
        <v>2122</v>
      </c>
      <c r="H63" s="5">
        <v>2368</v>
      </c>
      <c r="I63" s="5">
        <v>57120</v>
      </c>
      <c r="J63" s="5">
        <v>65280</v>
      </c>
      <c r="K63" s="5">
        <v>73440</v>
      </c>
      <c r="L63" s="5">
        <v>81600</v>
      </c>
      <c r="M63" s="5">
        <v>88160</v>
      </c>
      <c r="N63" s="5">
        <v>94720</v>
      </c>
      <c r="O63" s="5">
        <v>101200</v>
      </c>
      <c r="P63" s="5">
        <v>107760</v>
      </c>
      <c r="R63" t="s">
        <v>436</v>
      </c>
    </row>
    <row r="64" spans="1:18" x14ac:dyDescent="0.45">
      <c r="A64" s="77" t="s">
        <v>379</v>
      </c>
      <c r="B64" s="77" t="str">
        <f t="shared" si="0"/>
        <v>Baca0.7</v>
      </c>
      <c r="C64" s="6">
        <v>0.7</v>
      </c>
      <c r="D64" s="5">
        <v>1249</v>
      </c>
      <c r="E64" s="5">
        <v>1428</v>
      </c>
      <c r="F64" s="5">
        <v>1606</v>
      </c>
      <c r="G64" s="5">
        <v>1785</v>
      </c>
      <c r="H64" s="5">
        <v>1928</v>
      </c>
      <c r="I64" s="5">
        <v>49980</v>
      </c>
      <c r="J64" s="5">
        <v>57120</v>
      </c>
      <c r="K64" s="5">
        <v>64259.999999999993</v>
      </c>
      <c r="L64" s="5">
        <v>71400</v>
      </c>
      <c r="M64" s="5">
        <v>77140</v>
      </c>
      <c r="N64" s="5">
        <v>82880</v>
      </c>
      <c r="O64" s="5">
        <v>88550</v>
      </c>
      <c r="P64" s="5">
        <v>94290</v>
      </c>
      <c r="R64" t="s">
        <v>437</v>
      </c>
    </row>
    <row r="65" spans="1:16" x14ac:dyDescent="0.45">
      <c r="A65" s="77" t="s">
        <v>379</v>
      </c>
      <c r="B65" s="77" t="str">
        <f t="shared" si="0"/>
        <v>Baca0.6</v>
      </c>
      <c r="C65" s="6">
        <v>0.6</v>
      </c>
      <c r="D65" s="5">
        <v>1071</v>
      </c>
      <c r="E65" s="5">
        <v>1147</v>
      </c>
      <c r="F65" s="5">
        <v>1377</v>
      </c>
      <c r="G65" s="5">
        <v>1591</v>
      </c>
      <c r="H65" s="5">
        <v>1776</v>
      </c>
      <c r="I65" s="7">
        <v>42840</v>
      </c>
      <c r="J65" s="7">
        <v>48960</v>
      </c>
      <c r="K65" s="7">
        <v>55080</v>
      </c>
      <c r="L65" s="7">
        <v>61200</v>
      </c>
      <c r="M65" s="7">
        <v>66120</v>
      </c>
      <c r="N65" s="7">
        <v>71040</v>
      </c>
      <c r="O65" s="7">
        <v>75900</v>
      </c>
      <c r="P65" s="7">
        <v>80820</v>
      </c>
    </row>
    <row r="66" spans="1:16" x14ac:dyDescent="0.45">
      <c r="A66" s="77" t="s">
        <v>379</v>
      </c>
      <c r="B66" s="77" t="str">
        <f t="shared" si="0"/>
        <v>Baca0.55</v>
      </c>
      <c r="C66" s="6">
        <v>0.55000000000000004</v>
      </c>
      <c r="D66" s="5">
        <v>981</v>
      </c>
      <c r="E66" s="5">
        <v>1051</v>
      </c>
      <c r="F66" s="5">
        <v>1262</v>
      </c>
      <c r="G66" s="5">
        <v>1458</v>
      </c>
      <c r="H66" s="5">
        <v>1628</v>
      </c>
      <c r="I66" s="7">
        <v>39270</v>
      </c>
      <c r="J66" s="7">
        <v>44880</v>
      </c>
      <c r="K66" s="7">
        <v>50490.000000000007</v>
      </c>
      <c r="L66" s="7">
        <v>56100.000000000007</v>
      </c>
      <c r="M66" s="7">
        <v>60610.000000000007</v>
      </c>
      <c r="N66" s="7">
        <v>65120.000000000007</v>
      </c>
      <c r="O66" s="7">
        <v>69575</v>
      </c>
      <c r="P66" s="7">
        <v>74085</v>
      </c>
    </row>
    <row r="67" spans="1:16" x14ac:dyDescent="0.45">
      <c r="A67" s="77" t="s">
        <v>379</v>
      </c>
      <c r="B67" s="77" t="str">
        <f t="shared" ref="B67:B130" si="1">CONCATENATE(A67,C67)</f>
        <v>Baca0.5</v>
      </c>
      <c r="C67" s="6">
        <v>0.5</v>
      </c>
      <c r="D67" s="5">
        <v>892</v>
      </c>
      <c r="E67" s="5">
        <v>956</v>
      </c>
      <c r="F67" s="5">
        <v>1147</v>
      </c>
      <c r="G67" s="5">
        <v>1326</v>
      </c>
      <c r="H67" s="5">
        <v>1480</v>
      </c>
      <c r="I67" s="5">
        <v>35700</v>
      </c>
      <c r="J67" s="5">
        <v>40800</v>
      </c>
      <c r="K67" s="5">
        <v>45900</v>
      </c>
      <c r="L67" s="5">
        <v>51000</v>
      </c>
      <c r="M67" s="5">
        <v>55100</v>
      </c>
      <c r="N67" s="8">
        <v>59200</v>
      </c>
      <c r="O67" s="8">
        <v>63250</v>
      </c>
      <c r="P67" s="8">
        <v>67350</v>
      </c>
    </row>
    <row r="68" spans="1:16" x14ac:dyDescent="0.45">
      <c r="A68" s="77" t="s">
        <v>379</v>
      </c>
      <c r="B68" s="77" t="str">
        <f t="shared" si="1"/>
        <v>Baca0.45</v>
      </c>
      <c r="C68" s="6">
        <v>0.45</v>
      </c>
      <c r="D68" s="5">
        <v>803</v>
      </c>
      <c r="E68" s="5">
        <v>860</v>
      </c>
      <c r="F68" s="5">
        <v>1032</v>
      </c>
      <c r="G68" s="5">
        <v>1193</v>
      </c>
      <c r="H68" s="5">
        <v>1332</v>
      </c>
      <c r="I68" s="5">
        <v>32130</v>
      </c>
      <c r="J68" s="5">
        <v>36720</v>
      </c>
      <c r="K68" s="5">
        <v>41310</v>
      </c>
      <c r="L68" s="5">
        <v>45900</v>
      </c>
      <c r="M68" s="5">
        <v>49590</v>
      </c>
      <c r="N68" s="5">
        <v>53280</v>
      </c>
      <c r="O68" s="5">
        <v>56925</v>
      </c>
      <c r="P68" s="5">
        <v>60615</v>
      </c>
    </row>
    <row r="69" spans="1:16" x14ac:dyDescent="0.45">
      <c r="A69" s="77" t="s">
        <v>379</v>
      </c>
      <c r="B69" s="77" t="str">
        <f t="shared" si="1"/>
        <v>Baca0.4</v>
      </c>
      <c r="C69" s="6">
        <v>0.4</v>
      </c>
      <c r="D69" s="5">
        <v>714</v>
      </c>
      <c r="E69" s="5">
        <v>765</v>
      </c>
      <c r="F69" s="5">
        <v>918</v>
      </c>
      <c r="G69" s="5">
        <v>1061</v>
      </c>
      <c r="H69" s="5">
        <v>1184</v>
      </c>
      <c r="I69" s="5">
        <v>28560</v>
      </c>
      <c r="J69" s="5">
        <v>32640</v>
      </c>
      <c r="K69" s="5">
        <v>36720</v>
      </c>
      <c r="L69" s="5">
        <v>40800</v>
      </c>
      <c r="M69" s="5">
        <v>44080</v>
      </c>
      <c r="N69" s="8">
        <v>47360</v>
      </c>
      <c r="O69" s="8">
        <v>50600</v>
      </c>
      <c r="P69" s="8">
        <v>53880</v>
      </c>
    </row>
    <row r="70" spans="1:16" x14ac:dyDescent="0.45">
      <c r="A70" s="77" t="s">
        <v>379</v>
      </c>
      <c r="B70" s="77" t="str">
        <f t="shared" si="1"/>
        <v>Baca0.3</v>
      </c>
      <c r="C70" s="6">
        <v>0.3</v>
      </c>
      <c r="D70" s="5">
        <v>535</v>
      </c>
      <c r="E70" s="5">
        <v>573</v>
      </c>
      <c r="F70" s="5">
        <v>688</v>
      </c>
      <c r="G70" s="5">
        <v>795</v>
      </c>
      <c r="H70" s="5">
        <v>888</v>
      </c>
      <c r="I70" s="5">
        <v>21420</v>
      </c>
      <c r="J70" s="5">
        <v>24480</v>
      </c>
      <c r="K70" s="5">
        <v>27540</v>
      </c>
      <c r="L70" s="5">
        <v>30600</v>
      </c>
      <c r="M70" s="5">
        <v>33060</v>
      </c>
      <c r="N70" s="8">
        <v>35520</v>
      </c>
      <c r="O70" s="8">
        <v>37950</v>
      </c>
      <c r="P70" s="8">
        <v>40410</v>
      </c>
    </row>
    <row r="71" spans="1:16" x14ac:dyDescent="0.45">
      <c r="A71" s="77" t="s">
        <v>379</v>
      </c>
      <c r="B71" s="77" t="str">
        <f t="shared" si="1"/>
        <v>Baca0.2</v>
      </c>
      <c r="C71" s="6">
        <v>0.2</v>
      </c>
      <c r="D71" s="5">
        <v>357</v>
      </c>
      <c r="E71" s="5">
        <v>382</v>
      </c>
      <c r="F71" s="5">
        <v>459</v>
      </c>
      <c r="G71" s="5">
        <v>530</v>
      </c>
      <c r="H71" s="5">
        <v>592</v>
      </c>
      <c r="I71" s="7">
        <v>14280</v>
      </c>
      <c r="J71" s="7">
        <v>16320</v>
      </c>
      <c r="K71" s="7">
        <v>18360</v>
      </c>
      <c r="L71" s="7">
        <v>20400</v>
      </c>
      <c r="M71" s="7">
        <v>22040</v>
      </c>
      <c r="N71" s="7">
        <v>23680</v>
      </c>
      <c r="O71" s="7">
        <v>25300</v>
      </c>
      <c r="P71" s="7">
        <v>26940</v>
      </c>
    </row>
    <row r="72" spans="1:16" x14ac:dyDescent="0.45">
      <c r="A72" s="77" t="s">
        <v>380</v>
      </c>
      <c r="B72" s="77" t="str">
        <f t="shared" si="1"/>
        <v>Bent1.2</v>
      </c>
      <c r="C72" s="6">
        <v>1.2</v>
      </c>
      <c r="D72" s="5">
        <v>2142</v>
      </c>
      <c r="E72" s="5">
        <v>2295</v>
      </c>
      <c r="F72" s="5">
        <v>2754</v>
      </c>
      <c r="G72" s="5">
        <v>3183</v>
      </c>
      <c r="H72" s="5">
        <v>3552</v>
      </c>
      <c r="I72" s="7">
        <v>85680</v>
      </c>
      <c r="J72" s="7">
        <v>97920</v>
      </c>
      <c r="K72" s="7">
        <v>110160</v>
      </c>
      <c r="L72" s="7">
        <v>122400</v>
      </c>
      <c r="M72" s="7">
        <v>132240</v>
      </c>
      <c r="N72" s="7">
        <v>142080</v>
      </c>
      <c r="O72" s="7">
        <v>151800</v>
      </c>
      <c r="P72" s="7">
        <v>161640</v>
      </c>
    </row>
    <row r="73" spans="1:16" x14ac:dyDescent="0.45">
      <c r="A73" s="77" t="s">
        <v>380</v>
      </c>
      <c r="B73" s="77" t="str">
        <f t="shared" si="1"/>
        <v>Bent1.1</v>
      </c>
      <c r="C73" s="6">
        <v>1.1000000000000001</v>
      </c>
      <c r="D73" s="5">
        <v>1963</v>
      </c>
      <c r="E73" s="5">
        <v>2103</v>
      </c>
      <c r="F73" s="5">
        <v>2524</v>
      </c>
      <c r="G73" s="5">
        <v>2917</v>
      </c>
      <c r="H73" s="5">
        <v>3256</v>
      </c>
      <c r="I73" s="5">
        <v>78540</v>
      </c>
      <c r="J73" s="5">
        <v>89760</v>
      </c>
      <c r="K73" s="5">
        <v>100980.00000000001</v>
      </c>
      <c r="L73" s="5">
        <v>112200.00000000001</v>
      </c>
      <c r="M73" s="5">
        <v>121220.00000000001</v>
      </c>
      <c r="N73" s="5">
        <v>130240.00000000001</v>
      </c>
      <c r="O73" s="5">
        <v>139150</v>
      </c>
      <c r="P73" s="5">
        <v>148170</v>
      </c>
    </row>
    <row r="74" spans="1:16" x14ac:dyDescent="0.45">
      <c r="A74" s="77" t="s">
        <v>380</v>
      </c>
      <c r="B74" s="77" t="str">
        <f t="shared" si="1"/>
        <v>Bent1</v>
      </c>
      <c r="C74" s="6">
        <v>1</v>
      </c>
      <c r="D74" s="5">
        <v>1785</v>
      </c>
      <c r="E74" s="5">
        <v>1912</v>
      </c>
      <c r="F74" s="5">
        <v>2295</v>
      </c>
      <c r="G74" s="5">
        <v>2652</v>
      </c>
      <c r="H74" s="5">
        <v>2960</v>
      </c>
      <c r="I74" s="5">
        <v>71400</v>
      </c>
      <c r="J74" s="5">
        <v>81600</v>
      </c>
      <c r="K74" s="5">
        <v>91800</v>
      </c>
      <c r="L74" s="5">
        <v>102000</v>
      </c>
      <c r="M74" s="5">
        <v>110200</v>
      </c>
      <c r="N74" s="5">
        <v>118400</v>
      </c>
      <c r="O74" s="5">
        <v>126500</v>
      </c>
      <c r="P74" s="5">
        <v>134700</v>
      </c>
    </row>
    <row r="75" spans="1:16" x14ac:dyDescent="0.45">
      <c r="A75" s="77" t="s">
        <v>380</v>
      </c>
      <c r="B75" s="77" t="str">
        <f t="shared" si="1"/>
        <v>Bent0.9</v>
      </c>
      <c r="C75" s="6">
        <v>0.9</v>
      </c>
      <c r="D75" s="5">
        <v>1606</v>
      </c>
      <c r="E75" s="5">
        <v>1836</v>
      </c>
      <c r="F75" s="5">
        <v>2065</v>
      </c>
      <c r="G75" s="5">
        <v>2295</v>
      </c>
      <c r="H75" s="5">
        <v>2479</v>
      </c>
      <c r="I75" s="7">
        <v>64260</v>
      </c>
      <c r="J75" s="7">
        <v>73440</v>
      </c>
      <c r="K75" s="7">
        <v>82620</v>
      </c>
      <c r="L75" s="7">
        <v>91800</v>
      </c>
      <c r="M75" s="7">
        <v>99180</v>
      </c>
      <c r="N75" s="7">
        <v>106560</v>
      </c>
      <c r="O75" s="7">
        <v>113850</v>
      </c>
      <c r="P75" s="7">
        <v>121230</v>
      </c>
    </row>
    <row r="76" spans="1:16" x14ac:dyDescent="0.45">
      <c r="A76" s="77" t="s">
        <v>380</v>
      </c>
      <c r="B76" s="77" t="str">
        <f t="shared" si="1"/>
        <v>Bent0.8</v>
      </c>
      <c r="C76" s="6">
        <v>0.8</v>
      </c>
      <c r="D76" s="5">
        <v>1428</v>
      </c>
      <c r="E76" s="5">
        <v>1530</v>
      </c>
      <c r="F76" s="5">
        <v>1836</v>
      </c>
      <c r="G76" s="5">
        <v>2122</v>
      </c>
      <c r="H76" s="5">
        <v>2368</v>
      </c>
      <c r="I76" s="7">
        <v>57120</v>
      </c>
      <c r="J76" s="7">
        <v>65280</v>
      </c>
      <c r="K76" s="7">
        <v>73440</v>
      </c>
      <c r="L76" s="7">
        <v>81600</v>
      </c>
      <c r="M76" s="7">
        <v>88160</v>
      </c>
      <c r="N76" s="7">
        <v>94720</v>
      </c>
      <c r="O76" s="7">
        <v>101200</v>
      </c>
      <c r="P76" s="7">
        <v>107760</v>
      </c>
    </row>
    <row r="77" spans="1:16" x14ac:dyDescent="0.45">
      <c r="A77" s="77" t="s">
        <v>380</v>
      </c>
      <c r="B77" s="77" t="str">
        <f t="shared" si="1"/>
        <v>Bent0.7</v>
      </c>
      <c r="C77" s="6">
        <v>0.7</v>
      </c>
      <c r="D77" s="5">
        <v>1249</v>
      </c>
      <c r="E77" s="5">
        <v>1428</v>
      </c>
      <c r="F77" s="5">
        <v>1606</v>
      </c>
      <c r="G77" s="5">
        <v>1785</v>
      </c>
      <c r="H77" s="5">
        <v>1928</v>
      </c>
      <c r="I77" s="5">
        <v>49980</v>
      </c>
      <c r="J77" s="5">
        <v>57120</v>
      </c>
      <c r="K77" s="5">
        <v>64259.999999999993</v>
      </c>
      <c r="L77" s="5">
        <v>71400</v>
      </c>
      <c r="M77" s="5">
        <v>77140</v>
      </c>
      <c r="N77" s="8">
        <v>82880</v>
      </c>
      <c r="O77" s="8">
        <v>88550</v>
      </c>
      <c r="P77" s="8">
        <v>94290</v>
      </c>
    </row>
    <row r="78" spans="1:16" x14ac:dyDescent="0.45">
      <c r="A78" s="77" t="s">
        <v>380</v>
      </c>
      <c r="B78" s="77" t="str">
        <f t="shared" si="1"/>
        <v>Bent0.6</v>
      </c>
      <c r="C78" s="6">
        <v>0.6</v>
      </c>
      <c r="D78" s="5">
        <v>1071</v>
      </c>
      <c r="E78" s="5">
        <v>1147</v>
      </c>
      <c r="F78" s="5">
        <v>1377</v>
      </c>
      <c r="G78" s="5">
        <v>1591</v>
      </c>
      <c r="H78" s="5">
        <v>1776</v>
      </c>
      <c r="I78" s="7">
        <v>42840</v>
      </c>
      <c r="J78" s="7">
        <v>48960</v>
      </c>
      <c r="K78" s="7">
        <v>55080</v>
      </c>
      <c r="L78" s="7">
        <v>61200</v>
      </c>
      <c r="M78" s="7">
        <v>66120</v>
      </c>
      <c r="N78" s="7">
        <v>71040</v>
      </c>
      <c r="O78" s="7">
        <v>75900</v>
      </c>
      <c r="P78" s="7">
        <v>80820</v>
      </c>
    </row>
    <row r="79" spans="1:16" x14ac:dyDescent="0.45">
      <c r="A79" s="77" t="s">
        <v>380</v>
      </c>
      <c r="B79" s="77" t="str">
        <f t="shared" si="1"/>
        <v>Bent0.55</v>
      </c>
      <c r="C79" s="6">
        <v>0.55000000000000004</v>
      </c>
      <c r="D79" s="5">
        <v>981</v>
      </c>
      <c r="E79" s="5">
        <v>1051</v>
      </c>
      <c r="F79" s="5">
        <v>1262</v>
      </c>
      <c r="G79" s="5">
        <v>1458</v>
      </c>
      <c r="H79" s="5">
        <v>1628</v>
      </c>
      <c r="I79" s="5">
        <v>39270</v>
      </c>
      <c r="J79" s="5">
        <v>44880</v>
      </c>
      <c r="K79" s="5">
        <v>50490.000000000007</v>
      </c>
      <c r="L79" s="5">
        <v>56100.000000000007</v>
      </c>
      <c r="M79" s="5">
        <v>60610.000000000007</v>
      </c>
      <c r="N79" s="8">
        <v>65120.000000000007</v>
      </c>
      <c r="O79" s="8">
        <v>69575</v>
      </c>
      <c r="P79" s="8">
        <v>74085</v>
      </c>
    </row>
    <row r="80" spans="1:16" x14ac:dyDescent="0.45">
      <c r="A80" s="77" t="s">
        <v>380</v>
      </c>
      <c r="B80" s="77" t="str">
        <f t="shared" si="1"/>
        <v>Bent0.5</v>
      </c>
      <c r="C80" s="6">
        <v>0.5</v>
      </c>
      <c r="D80" s="5">
        <v>892</v>
      </c>
      <c r="E80" s="5">
        <v>956</v>
      </c>
      <c r="F80" s="5">
        <v>1147</v>
      </c>
      <c r="G80" s="5">
        <v>1326</v>
      </c>
      <c r="H80" s="5">
        <v>1480</v>
      </c>
      <c r="I80" s="5">
        <v>35700</v>
      </c>
      <c r="J80" s="5">
        <v>40800</v>
      </c>
      <c r="K80" s="5">
        <v>45900</v>
      </c>
      <c r="L80" s="5">
        <v>51000</v>
      </c>
      <c r="M80" s="5">
        <v>55100</v>
      </c>
      <c r="N80" s="8">
        <v>59200</v>
      </c>
      <c r="O80" s="8">
        <v>63250</v>
      </c>
      <c r="P80" s="8">
        <v>67350</v>
      </c>
    </row>
    <row r="81" spans="1:16" x14ac:dyDescent="0.45">
      <c r="A81" s="77" t="s">
        <v>380</v>
      </c>
      <c r="B81" s="77" t="str">
        <f t="shared" si="1"/>
        <v>Bent0.45</v>
      </c>
      <c r="C81" s="6">
        <v>0.45</v>
      </c>
      <c r="D81" s="5">
        <v>803</v>
      </c>
      <c r="E81" s="5">
        <v>860</v>
      </c>
      <c r="F81" s="5">
        <v>1032</v>
      </c>
      <c r="G81" s="5">
        <v>1193</v>
      </c>
      <c r="H81" s="5">
        <v>1332</v>
      </c>
      <c r="I81" s="7">
        <v>32130</v>
      </c>
      <c r="J81" s="7">
        <v>36720</v>
      </c>
      <c r="K81" s="7">
        <v>41310</v>
      </c>
      <c r="L81" s="7">
        <v>45900</v>
      </c>
      <c r="M81" s="7">
        <v>49590</v>
      </c>
      <c r="N81" s="7">
        <v>53280</v>
      </c>
      <c r="O81" s="7">
        <v>56925</v>
      </c>
      <c r="P81" s="7">
        <v>60615</v>
      </c>
    </row>
    <row r="82" spans="1:16" x14ac:dyDescent="0.45">
      <c r="A82" s="77" t="s">
        <v>380</v>
      </c>
      <c r="B82" s="77" t="str">
        <f t="shared" si="1"/>
        <v>Bent0.4</v>
      </c>
      <c r="C82" s="6">
        <v>0.4</v>
      </c>
      <c r="D82" s="5">
        <v>714</v>
      </c>
      <c r="E82" s="5">
        <v>765</v>
      </c>
      <c r="F82" s="5">
        <v>918</v>
      </c>
      <c r="G82" s="5">
        <v>1061</v>
      </c>
      <c r="H82" s="5">
        <v>1184</v>
      </c>
      <c r="I82" s="7">
        <v>28560</v>
      </c>
      <c r="J82" s="7">
        <v>32640</v>
      </c>
      <c r="K82" s="7">
        <v>36720</v>
      </c>
      <c r="L82" s="7">
        <v>40800</v>
      </c>
      <c r="M82" s="7">
        <v>44080</v>
      </c>
      <c r="N82" s="7">
        <v>47360</v>
      </c>
      <c r="O82" s="7">
        <v>50600</v>
      </c>
      <c r="P82" s="7">
        <v>53880</v>
      </c>
    </row>
    <row r="83" spans="1:16" x14ac:dyDescent="0.45">
      <c r="A83" s="77" t="s">
        <v>380</v>
      </c>
      <c r="B83" s="77" t="str">
        <f t="shared" si="1"/>
        <v>Bent0.3</v>
      </c>
      <c r="C83" s="6">
        <v>0.3</v>
      </c>
      <c r="D83" s="5">
        <v>535</v>
      </c>
      <c r="E83" s="5">
        <v>573</v>
      </c>
      <c r="F83" s="5">
        <v>688</v>
      </c>
      <c r="G83" s="5">
        <v>795</v>
      </c>
      <c r="H83" s="5">
        <v>888</v>
      </c>
      <c r="I83" s="5">
        <v>21420</v>
      </c>
      <c r="J83" s="5">
        <v>24480</v>
      </c>
      <c r="K83" s="5">
        <v>27540</v>
      </c>
      <c r="L83" s="5">
        <v>30600</v>
      </c>
      <c r="M83" s="5">
        <v>33060</v>
      </c>
      <c r="N83" s="5">
        <v>35520</v>
      </c>
      <c r="O83" s="5">
        <v>37950</v>
      </c>
      <c r="P83" s="5">
        <v>40410</v>
      </c>
    </row>
    <row r="84" spans="1:16" x14ac:dyDescent="0.45">
      <c r="A84" s="77" t="s">
        <v>380</v>
      </c>
      <c r="B84" s="77" t="str">
        <f t="shared" si="1"/>
        <v>Bent0.2</v>
      </c>
      <c r="C84" s="6">
        <v>0.2</v>
      </c>
      <c r="D84" s="5">
        <v>357</v>
      </c>
      <c r="E84" s="5">
        <v>382</v>
      </c>
      <c r="F84" s="5">
        <v>459</v>
      </c>
      <c r="G84" s="5">
        <v>530</v>
      </c>
      <c r="H84" s="5">
        <v>592</v>
      </c>
      <c r="I84" s="5">
        <v>14280</v>
      </c>
      <c r="J84" s="5">
        <v>16320</v>
      </c>
      <c r="K84" s="5">
        <v>18360</v>
      </c>
      <c r="L84" s="5">
        <v>20400</v>
      </c>
      <c r="M84" s="5">
        <v>22040</v>
      </c>
      <c r="N84" s="5">
        <v>23680</v>
      </c>
      <c r="O84" s="5">
        <v>25300</v>
      </c>
      <c r="P84" s="5">
        <v>26940</v>
      </c>
    </row>
    <row r="85" spans="1:16" x14ac:dyDescent="0.45">
      <c r="A85" s="77" t="s">
        <v>381</v>
      </c>
      <c r="B85" s="77" t="str">
        <f t="shared" si="1"/>
        <v>Boulder1.2</v>
      </c>
      <c r="C85" s="6">
        <v>1.2</v>
      </c>
      <c r="D85" s="5">
        <v>3165</v>
      </c>
      <c r="E85" s="5">
        <v>3390</v>
      </c>
      <c r="F85" s="5">
        <v>4068</v>
      </c>
      <c r="G85" s="5">
        <v>4699</v>
      </c>
      <c r="H85" s="5">
        <v>5241</v>
      </c>
      <c r="I85" s="7">
        <v>126600</v>
      </c>
      <c r="J85" s="7">
        <v>144600</v>
      </c>
      <c r="K85" s="7">
        <v>162720</v>
      </c>
      <c r="L85" s="7">
        <v>180720</v>
      </c>
      <c r="M85" s="7">
        <v>195240</v>
      </c>
      <c r="N85" s="7">
        <v>209640</v>
      </c>
      <c r="O85" s="7">
        <v>224160</v>
      </c>
      <c r="P85" s="7">
        <v>238560</v>
      </c>
    </row>
    <row r="86" spans="1:16" x14ac:dyDescent="0.45">
      <c r="A86" s="77" t="s">
        <v>381</v>
      </c>
      <c r="B86" s="77" t="str">
        <f t="shared" si="1"/>
        <v>Boulder1.1</v>
      </c>
      <c r="C86" s="6">
        <v>1.1000000000000001</v>
      </c>
      <c r="D86" s="5">
        <v>2901</v>
      </c>
      <c r="E86" s="5">
        <v>3107</v>
      </c>
      <c r="F86" s="5">
        <v>3729</v>
      </c>
      <c r="G86" s="5">
        <v>4307</v>
      </c>
      <c r="H86" s="5">
        <v>4804</v>
      </c>
      <c r="I86" s="7">
        <v>116050.00000000001</v>
      </c>
      <c r="J86" s="7">
        <v>132550</v>
      </c>
      <c r="K86" s="7">
        <v>149160</v>
      </c>
      <c r="L86" s="7">
        <v>165660</v>
      </c>
      <c r="M86" s="7">
        <v>178970</v>
      </c>
      <c r="N86" s="7">
        <v>192170.00000000003</v>
      </c>
      <c r="O86" s="7">
        <v>205480.00000000003</v>
      </c>
      <c r="P86" s="7">
        <v>218680.00000000003</v>
      </c>
    </row>
    <row r="87" spans="1:16" x14ac:dyDescent="0.45">
      <c r="A87" s="77" t="s">
        <v>381</v>
      </c>
      <c r="B87" s="77" t="str">
        <f t="shared" si="1"/>
        <v>Boulder1</v>
      </c>
      <c r="C87" s="6">
        <v>1</v>
      </c>
      <c r="D87" s="5">
        <v>2637</v>
      </c>
      <c r="E87" s="5">
        <v>2825</v>
      </c>
      <c r="F87" s="5">
        <v>3390</v>
      </c>
      <c r="G87" s="5">
        <v>3916</v>
      </c>
      <c r="H87" s="5">
        <v>4367</v>
      </c>
      <c r="I87" s="5">
        <v>105500</v>
      </c>
      <c r="J87" s="5">
        <v>120500</v>
      </c>
      <c r="K87" s="5">
        <v>135600</v>
      </c>
      <c r="L87" s="5">
        <v>150600</v>
      </c>
      <c r="M87" s="5">
        <v>162700</v>
      </c>
      <c r="N87" s="8">
        <v>174700</v>
      </c>
      <c r="O87" s="8">
        <v>186800</v>
      </c>
      <c r="P87" s="8">
        <v>198800</v>
      </c>
    </row>
    <row r="88" spans="1:16" x14ac:dyDescent="0.45">
      <c r="A88" s="77" t="s">
        <v>381</v>
      </c>
      <c r="B88" s="77" t="str">
        <f t="shared" si="1"/>
        <v>Boulder0.9</v>
      </c>
      <c r="C88" s="6">
        <v>0.9</v>
      </c>
      <c r="D88" s="5">
        <v>2373</v>
      </c>
      <c r="E88" s="5">
        <v>2542</v>
      </c>
      <c r="F88" s="5">
        <v>3051</v>
      </c>
      <c r="G88" s="5">
        <v>3524</v>
      </c>
      <c r="H88" s="5">
        <v>3930</v>
      </c>
      <c r="I88" s="5">
        <v>94950</v>
      </c>
      <c r="J88" s="5">
        <v>108450</v>
      </c>
      <c r="K88" s="5">
        <v>122040</v>
      </c>
      <c r="L88" s="5">
        <v>135540</v>
      </c>
      <c r="M88" s="5">
        <v>146430</v>
      </c>
      <c r="N88" s="5">
        <v>157230</v>
      </c>
      <c r="O88" s="5">
        <v>168120</v>
      </c>
      <c r="P88" s="5">
        <v>178920</v>
      </c>
    </row>
    <row r="89" spans="1:16" x14ac:dyDescent="0.45">
      <c r="A89" s="77" t="s">
        <v>381</v>
      </c>
      <c r="B89" s="77" t="str">
        <f t="shared" si="1"/>
        <v>Boulder0.8</v>
      </c>
      <c r="C89" s="6">
        <v>0.8</v>
      </c>
      <c r="D89" s="5">
        <v>2110</v>
      </c>
      <c r="E89" s="5">
        <v>2260</v>
      </c>
      <c r="F89" s="5">
        <v>2712</v>
      </c>
      <c r="G89" s="5">
        <v>3133</v>
      </c>
      <c r="H89" s="5">
        <v>3494</v>
      </c>
      <c r="I89" s="5">
        <v>84400</v>
      </c>
      <c r="J89" s="5">
        <v>96400</v>
      </c>
      <c r="K89" s="5">
        <v>108480</v>
      </c>
      <c r="L89" s="5">
        <v>120480</v>
      </c>
      <c r="M89" s="5">
        <v>130160</v>
      </c>
      <c r="N89" s="8">
        <v>139760</v>
      </c>
      <c r="O89" s="8">
        <v>149440</v>
      </c>
      <c r="P89" s="8">
        <v>159040</v>
      </c>
    </row>
    <row r="90" spans="1:16" x14ac:dyDescent="0.45">
      <c r="A90" s="77" t="s">
        <v>381</v>
      </c>
      <c r="B90" s="77" t="str">
        <f t="shared" si="1"/>
        <v>Boulder0.7</v>
      </c>
      <c r="C90" s="6">
        <v>0.7</v>
      </c>
      <c r="D90" s="5">
        <v>1846</v>
      </c>
      <c r="E90" s="5">
        <v>1977</v>
      </c>
      <c r="F90" s="5">
        <v>2373</v>
      </c>
      <c r="G90" s="5">
        <v>2741</v>
      </c>
      <c r="H90" s="5">
        <v>3057</v>
      </c>
      <c r="I90" s="5">
        <v>73850</v>
      </c>
      <c r="J90" s="5">
        <v>84350</v>
      </c>
      <c r="K90" s="5">
        <v>94920</v>
      </c>
      <c r="L90" s="5">
        <v>105420</v>
      </c>
      <c r="M90" s="5">
        <v>113890</v>
      </c>
      <c r="N90" s="8">
        <v>122289.99999999999</v>
      </c>
      <c r="O90" s="8">
        <v>130759.99999999999</v>
      </c>
      <c r="P90" s="8">
        <v>139160</v>
      </c>
    </row>
    <row r="91" spans="1:16" x14ac:dyDescent="0.45">
      <c r="A91" s="77" t="s">
        <v>381</v>
      </c>
      <c r="B91" s="77" t="str">
        <f t="shared" si="1"/>
        <v>Boulder0.6</v>
      </c>
      <c r="C91" s="6">
        <v>0.6</v>
      </c>
      <c r="D91" s="5">
        <v>1582</v>
      </c>
      <c r="E91" s="5">
        <v>1695</v>
      </c>
      <c r="F91" s="5">
        <v>2034</v>
      </c>
      <c r="G91" s="5">
        <v>2349</v>
      </c>
      <c r="H91" s="5">
        <v>2620</v>
      </c>
      <c r="I91" s="5">
        <v>63300</v>
      </c>
      <c r="J91" s="5">
        <v>72300</v>
      </c>
      <c r="K91" s="5">
        <v>81360</v>
      </c>
      <c r="L91" s="5">
        <v>90360</v>
      </c>
      <c r="M91" s="5">
        <v>97620</v>
      </c>
      <c r="N91" s="8">
        <v>104820</v>
      </c>
      <c r="O91" s="8">
        <v>112080</v>
      </c>
      <c r="P91" s="8">
        <v>119280</v>
      </c>
    </row>
    <row r="92" spans="1:16" x14ac:dyDescent="0.45">
      <c r="A92" s="77" t="s">
        <v>381</v>
      </c>
      <c r="B92" s="77" t="str">
        <f t="shared" si="1"/>
        <v>Boulder0.55</v>
      </c>
      <c r="C92" s="6">
        <v>0.55000000000000004</v>
      </c>
      <c r="D92" s="5">
        <v>1450</v>
      </c>
      <c r="E92" s="5">
        <v>1553</v>
      </c>
      <c r="F92" s="5">
        <v>1864</v>
      </c>
      <c r="G92" s="5">
        <v>2153</v>
      </c>
      <c r="H92" s="5">
        <v>2402</v>
      </c>
      <c r="I92" s="5">
        <v>58025.000000000007</v>
      </c>
      <c r="J92" s="5">
        <v>66275</v>
      </c>
      <c r="K92" s="5">
        <v>74580</v>
      </c>
      <c r="L92" s="5">
        <v>82830</v>
      </c>
      <c r="M92" s="5">
        <v>89485</v>
      </c>
      <c r="N92" s="5">
        <v>96085.000000000015</v>
      </c>
      <c r="O92" s="5">
        <v>102740.00000000001</v>
      </c>
      <c r="P92" s="5">
        <v>109340.00000000001</v>
      </c>
    </row>
    <row r="93" spans="1:16" x14ac:dyDescent="0.45">
      <c r="A93" s="77" t="s">
        <v>381</v>
      </c>
      <c r="B93" s="77" t="str">
        <f t="shared" si="1"/>
        <v>Boulder0.5</v>
      </c>
      <c r="C93" s="6">
        <v>0.5</v>
      </c>
      <c r="D93" s="5">
        <v>1318</v>
      </c>
      <c r="E93" s="5">
        <v>1412</v>
      </c>
      <c r="F93" s="5">
        <v>1695</v>
      </c>
      <c r="G93" s="5">
        <v>1958</v>
      </c>
      <c r="H93" s="5">
        <v>2183</v>
      </c>
      <c r="I93" s="5">
        <v>52750</v>
      </c>
      <c r="J93" s="5">
        <v>60250</v>
      </c>
      <c r="K93" s="5">
        <v>67800</v>
      </c>
      <c r="L93" s="5">
        <v>75300</v>
      </c>
      <c r="M93" s="5">
        <v>81350</v>
      </c>
      <c r="N93" s="5">
        <v>87350</v>
      </c>
      <c r="O93" s="5">
        <v>93400</v>
      </c>
      <c r="P93" s="5">
        <v>99400</v>
      </c>
    </row>
    <row r="94" spans="1:16" x14ac:dyDescent="0.45">
      <c r="A94" s="77" t="s">
        <v>381</v>
      </c>
      <c r="B94" s="77" t="str">
        <f t="shared" si="1"/>
        <v>Boulder0.45</v>
      </c>
      <c r="C94" s="6">
        <v>0.45</v>
      </c>
      <c r="D94" s="5">
        <v>1186</v>
      </c>
      <c r="E94" s="5">
        <v>1271</v>
      </c>
      <c r="F94" s="5">
        <v>1525</v>
      </c>
      <c r="G94" s="5">
        <v>1762</v>
      </c>
      <c r="H94" s="5">
        <v>1965</v>
      </c>
      <c r="I94" s="5">
        <v>47475</v>
      </c>
      <c r="J94" s="5">
        <v>54225</v>
      </c>
      <c r="K94" s="5">
        <v>61020</v>
      </c>
      <c r="L94" s="5">
        <v>67770</v>
      </c>
      <c r="M94" s="5">
        <v>73215</v>
      </c>
      <c r="N94" s="5">
        <v>78615</v>
      </c>
      <c r="O94" s="5">
        <v>84060</v>
      </c>
      <c r="P94" s="5">
        <v>89460</v>
      </c>
    </row>
    <row r="95" spans="1:16" x14ac:dyDescent="0.45">
      <c r="A95" s="77" t="s">
        <v>381</v>
      </c>
      <c r="B95" s="77" t="str">
        <f t="shared" si="1"/>
        <v>Boulder0.4</v>
      </c>
      <c r="C95" s="6">
        <v>0.4</v>
      </c>
      <c r="D95" s="5">
        <v>1055</v>
      </c>
      <c r="E95" s="5">
        <v>1130</v>
      </c>
      <c r="F95" s="5">
        <v>1356</v>
      </c>
      <c r="G95" s="5">
        <v>1566</v>
      </c>
      <c r="H95" s="5">
        <v>1747</v>
      </c>
      <c r="I95" s="7">
        <v>42200</v>
      </c>
      <c r="J95" s="7">
        <v>48200</v>
      </c>
      <c r="K95" s="7">
        <v>54240</v>
      </c>
      <c r="L95" s="7">
        <v>60240</v>
      </c>
      <c r="M95" s="7">
        <v>65080</v>
      </c>
      <c r="N95" s="7">
        <v>69880</v>
      </c>
      <c r="O95" s="7">
        <v>74720</v>
      </c>
      <c r="P95" s="7">
        <v>79520</v>
      </c>
    </row>
    <row r="96" spans="1:16" x14ac:dyDescent="0.45">
      <c r="A96" s="77" t="s">
        <v>381</v>
      </c>
      <c r="B96" s="77" t="str">
        <f t="shared" si="1"/>
        <v>Boulder0.3</v>
      </c>
      <c r="C96" s="6">
        <v>0.3</v>
      </c>
      <c r="D96" s="5">
        <v>791</v>
      </c>
      <c r="E96" s="5">
        <v>847</v>
      </c>
      <c r="F96" s="5">
        <v>1017</v>
      </c>
      <c r="G96" s="5">
        <v>1174</v>
      </c>
      <c r="H96" s="5">
        <v>1310</v>
      </c>
      <c r="I96" s="7">
        <v>31650</v>
      </c>
      <c r="J96" s="7">
        <v>36150</v>
      </c>
      <c r="K96" s="7">
        <v>40680</v>
      </c>
      <c r="L96" s="7">
        <v>45180</v>
      </c>
      <c r="M96" s="7">
        <v>48810</v>
      </c>
      <c r="N96" s="7">
        <v>52410</v>
      </c>
      <c r="O96" s="7">
        <v>56040</v>
      </c>
      <c r="P96" s="7">
        <v>59640</v>
      </c>
    </row>
    <row r="97" spans="1:16" x14ac:dyDescent="0.45">
      <c r="A97" s="77" t="s">
        <v>381</v>
      </c>
      <c r="B97" s="77" t="str">
        <f t="shared" si="1"/>
        <v>Boulder0.2</v>
      </c>
      <c r="C97" s="6">
        <v>0.2</v>
      </c>
      <c r="D97" s="5">
        <v>527</v>
      </c>
      <c r="E97" s="5">
        <v>565</v>
      </c>
      <c r="F97" s="5">
        <v>678</v>
      </c>
      <c r="G97" s="5">
        <v>783</v>
      </c>
      <c r="H97" s="5">
        <v>873</v>
      </c>
      <c r="I97" s="5">
        <v>21100</v>
      </c>
      <c r="J97" s="5">
        <v>24100</v>
      </c>
      <c r="K97" s="5">
        <v>27120</v>
      </c>
      <c r="L97" s="5">
        <v>30120</v>
      </c>
      <c r="M97" s="5">
        <v>32540</v>
      </c>
      <c r="N97" s="8">
        <v>34940</v>
      </c>
      <c r="O97" s="8">
        <v>37360</v>
      </c>
      <c r="P97" s="8">
        <v>39760</v>
      </c>
    </row>
    <row r="98" spans="1:16" x14ac:dyDescent="0.45">
      <c r="A98" s="77" t="s">
        <v>382</v>
      </c>
      <c r="B98" s="77" t="str">
        <f t="shared" si="1"/>
        <v>Broomfield1.2</v>
      </c>
      <c r="C98" s="6">
        <v>1.2</v>
      </c>
      <c r="D98" s="5">
        <v>2943</v>
      </c>
      <c r="E98" s="5">
        <v>3153</v>
      </c>
      <c r="F98" s="5">
        <v>3783</v>
      </c>
      <c r="G98" s="5">
        <v>4372</v>
      </c>
      <c r="H98" s="5">
        <v>4878</v>
      </c>
      <c r="I98" s="5">
        <v>117720</v>
      </c>
      <c r="J98" s="5">
        <v>134520</v>
      </c>
      <c r="K98" s="5">
        <v>151320</v>
      </c>
      <c r="L98" s="5">
        <v>168120</v>
      </c>
      <c r="M98" s="5">
        <v>181680</v>
      </c>
      <c r="N98" s="5">
        <v>195120</v>
      </c>
      <c r="O98" s="5">
        <v>208560</v>
      </c>
      <c r="P98" s="5">
        <v>222000</v>
      </c>
    </row>
    <row r="99" spans="1:16" x14ac:dyDescent="0.45">
      <c r="A99" s="77" t="s">
        <v>382</v>
      </c>
      <c r="B99" s="77" t="str">
        <f t="shared" si="1"/>
        <v>Broomfield1.1</v>
      </c>
      <c r="C99" s="6">
        <v>1.1000000000000001</v>
      </c>
      <c r="D99" s="5">
        <v>2697</v>
      </c>
      <c r="E99" s="5">
        <v>2890</v>
      </c>
      <c r="F99" s="5">
        <v>3467</v>
      </c>
      <c r="G99" s="5">
        <v>4008</v>
      </c>
      <c r="H99" s="5">
        <v>4471</v>
      </c>
      <c r="I99" s="5">
        <v>107910.00000000001</v>
      </c>
      <c r="J99" s="5">
        <v>123310.00000000001</v>
      </c>
      <c r="K99" s="5">
        <v>138710</v>
      </c>
      <c r="L99" s="5">
        <v>154110</v>
      </c>
      <c r="M99" s="5">
        <v>166540</v>
      </c>
      <c r="N99" s="8">
        <v>178860</v>
      </c>
      <c r="O99" s="8">
        <v>191180.00000000003</v>
      </c>
      <c r="P99" s="8">
        <v>203500.00000000003</v>
      </c>
    </row>
    <row r="100" spans="1:16" x14ac:dyDescent="0.45">
      <c r="A100" s="77" t="s">
        <v>382</v>
      </c>
      <c r="B100" s="77" t="str">
        <f t="shared" si="1"/>
        <v>Broomfield1</v>
      </c>
      <c r="C100" s="6">
        <v>1</v>
      </c>
      <c r="D100" s="5">
        <v>2452</v>
      </c>
      <c r="E100" s="5">
        <v>2627</v>
      </c>
      <c r="F100" s="5">
        <v>3152</v>
      </c>
      <c r="G100" s="5">
        <v>3643</v>
      </c>
      <c r="H100" s="5">
        <v>4065</v>
      </c>
      <c r="I100" s="5">
        <v>98100</v>
      </c>
      <c r="J100" s="5">
        <v>112100</v>
      </c>
      <c r="K100" s="5">
        <v>126100</v>
      </c>
      <c r="L100" s="5">
        <v>140100</v>
      </c>
      <c r="M100" s="5">
        <v>151400</v>
      </c>
      <c r="N100" s="8">
        <v>162600</v>
      </c>
      <c r="O100" s="8">
        <v>173800</v>
      </c>
      <c r="P100" s="8">
        <v>185000</v>
      </c>
    </row>
    <row r="101" spans="1:16" x14ac:dyDescent="0.45">
      <c r="A101" s="77" t="s">
        <v>382</v>
      </c>
      <c r="B101" s="77" t="str">
        <f t="shared" si="1"/>
        <v>Broomfield0.9</v>
      </c>
      <c r="C101" s="6">
        <v>0.9</v>
      </c>
      <c r="D101" s="5">
        <v>2207</v>
      </c>
      <c r="E101" s="5">
        <v>2364</v>
      </c>
      <c r="F101" s="5">
        <v>2837</v>
      </c>
      <c r="G101" s="5">
        <v>3279</v>
      </c>
      <c r="H101" s="5">
        <v>3658</v>
      </c>
      <c r="I101" s="7">
        <v>88290</v>
      </c>
      <c r="J101" s="7">
        <v>100890</v>
      </c>
      <c r="K101" s="7">
        <v>113490</v>
      </c>
      <c r="L101" s="7">
        <v>126090</v>
      </c>
      <c r="M101" s="7">
        <v>136260</v>
      </c>
      <c r="N101" s="7">
        <v>146340</v>
      </c>
      <c r="O101" s="7">
        <v>156420</v>
      </c>
      <c r="P101" s="7">
        <v>166500</v>
      </c>
    </row>
    <row r="102" spans="1:16" x14ac:dyDescent="0.45">
      <c r="A102" s="77" t="s">
        <v>382</v>
      </c>
      <c r="B102" s="77" t="str">
        <f t="shared" si="1"/>
        <v>Broomfield0.8</v>
      </c>
      <c r="C102" s="6">
        <v>0.8</v>
      </c>
      <c r="D102" s="5">
        <v>1962</v>
      </c>
      <c r="E102" s="5">
        <v>2102</v>
      </c>
      <c r="F102" s="5">
        <v>2522</v>
      </c>
      <c r="G102" s="5">
        <v>2915</v>
      </c>
      <c r="H102" s="5">
        <v>3252</v>
      </c>
      <c r="I102" s="7">
        <v>78480</v>
      </c>
      <c r="J102" s="7">
        <v>89680</v>
      </c>
      <c r="K102" s="7">
        <v>100880</v>
      </c>
      <c r="L102" s="7">
        <v>112080</v>
      </c>
      <c r="M102" s="7">
        <v>121120</v>
      </c>
      <c r="N102" s="7">
        <v>130080</v>
      </c>
      <c r="O102" s="7">
        <v>139040</v>
      </c>
      <c r="P102" s="7">
        <v>148000</v>
      </c>
    </row>
    <row r="103" spans="1:16" x14ac:dyDescent="0.45">
      <c r="A103" s="77" t="s">
        <v>382</v>
      </c>
      <c r="B103" s="77" t="str">
        <f t="shared" si="1"/>
        <v>Broomfield0.7</v>
      </c>
      <c r="C103" s="6">
        <v>0.7</v>
      </c>
      <c r="D103" s="5">
        <v>1716</v>
      </c>
      <c r="E103" s="5">
        <v>1839</v>
      </c>
      <c r="F103" s="5">
        <v>2206</v>
      </c>
      <c r="G103" s="5">
        <v>2550</v>
      </c>
      <c r="H103" s="5">
        <v>2845</v>
      </c>
      <c r="I103" s="5">
        <v>68670</v>
      </c>
      <c r="J103" s="5">
        <v>78470</v>
      </c>
      <c r="K103" s="5">
        <v>88270</v>
      </c>
      <c r="L103" s="5">
        <v>98070</v>
      </c>
      <c r="M103" s="5">
        <v>105980</v>
      </c>
      <c r="N103" s="5">
        <v>113820</v>
      </c>
      <c r="O103" s="5">
        <v>121659.99999999999</v>
      </c>
      <c r="P103" s="5">
        <v>129499.99999999999</v>
      </c>
    </row>
    <row r="104" spans="1:16" x14ac:dyDescent="0.45">
      <c r="A104" s="77" t="s">
        <v>382</v>
      </c>
      <c r="B104" s="77" t="str">
        <f t="shared" si="1"/>
        <v>Broomfield0.6</v>
      </c>
      <c r="C104" s="6">
        <v>0.6</v>
      </c>
      <c r="D104" s="5">
        <v>1471</v>
      </c>
      <c r="E104" s="5">
        <v>1576</v>
      </c>
      <c r="F104" s="5">
        <v>1891</v>
      </c>
      <c r="G104" s="5">
        <v>2186</v>
      </c>
      <c r="H104" s="5">
        <v>2439</v>
      </c>
      <c r="I104" s="5">
        <v>58860</v>
      </c>
      <c r="J104" s="5">
        <v>67260</v>
      </c>
      <c r="K104" s="5">
        <v>75660</v>
      </c>
      <c r="L104" s="5">
        <v>84060</v>
      </c>
      <c r="M104" s="5">
        <v>90840</v>
      </c>
      <c r="N104" s="5">
        <v>97560</v>
      </c>
      <c r="O104" s="5">
        <v>104280</v>
      </c>
      <c r="P104" s="5">
        <v>111000</v>
      </c>
    </row>
    <row r="105" spans="1:16" x14ac:dyDescent="0.45">
      <c r="A105" s="77" t="s">
        <v>382</v>
      </c>
      <c r="B105" s="77" t="str">
        <f t="shared" si="1"/>
        <v>Broomfield0.55</v>
      </c>
      <c r="C105" s="6">
        <v>0.55000000000000004</v>
      </c>
      <c r="D105" s="5">
        <v>1348</v>
      </c>
      <c r="E105" s="5">
        <v>1445</v>
      </c>
      <c r="F105" s="5">
        <v>1733</v>
      </c>
      <c r="G105" s="5">
        <v>2004</v>
      </c>
      <c r="H105" s="5">
        <v>2235</v>
      </c>
      <c r="I105" s="7">
        <v>53955.000000000007</v>
      </c>
      <c r="J105" s="7">
        <v>61655.000000000007</v>
      </c>
      <c r="K105" s="7">
        <v>69355</v>
      </c>
      <c r="L105" s="7">
        <v>77055</v>
      </c>
      <c r="M105" s="7">
        <v>83270</v>
      </c>
      <c r="N105" s="7">
        <v>89430</v>
      </c>
      <c r="O105" s="7">
        <v>95590.000000000015</v>
      </c>
      <c r="P105" s="7">
        <v>101750.00000000001</v>
      </c>
    </row>
    <row r="106" spans="1:16" x14ac:dyDescent="0.45">
      <c r="A106" s="77" t="s">
        <v>382</v>
      </c>
      <c r="B106" s="77" t="str">
        <f t="shared" si="1"/>
        <v>Broomfield0.5</v>
      </c>
      <c r="C106" s="6">
        <v>0.5</v>
      </c>
      <c r="D106" s="5">
        <v>1226</v>
      </c>
      <c r="E106" s="5">
        <v>1313</v>
      </c>
      <c r="F106" s="5">
        <v>1576</v>
      </c>
      <c r="G106" s="5">
        <v>1821</v>
      </c>
      <c r="H106" s="5">
        <v>2032</v>
      </c>
      <c r="I106" s="7">
        <v>49050</v>
      </c>
      <c r="J106" s="7">
        <v>56050</v>
      </c>
      <c r="K106" s="7">
        <v>63050</v>
      </c>
      <c r="L106" s="7">
        <v>70050</v>
      </c>
      <c r="M106" s="7">
        <v>75700</v>
      </c>
      <c r="N106" s="7">
        <v>81300</v>
      </c>
      <c r="O106" s="7">
        <v>86900</v>
      </c>
      <c r="P106" s="7">
        <v>92500</v>
      </c>
    </row>
    <row r="107" spans="1:16" x14ac:dyDescent="0.45">
      <c r="A107" s="77" t="s">
        <v>382</v>
      </c>
      <c r="B107" s="77" t="str">
        <f t="shared" si="1"/>
        <v>Broomfield0.45</v>
      </c>
      <c r="C107" s="6">
        <v>0.45</v>
      </c>
      <c r="D107" s="5">
        <v>1103</v>
      </c>
      <c r="E107" s="5">
        <v>1182</v>
      </c>
      <c r="F107" s="5">
        <v>1418</v>
      </c>
      <c r="G107" s="5">
        <v>1639</v>
      </c>
      <c r="H107" s="5">
        <v>1829</v>
      </c>
      <c r="I107" s="5">
        <v>44145</v>
      </c>
      <c r="J107" s="5">
        <v>50445</v>
      </c>
      <c r="K107" s="5">
        <v>56745</v>
      </c>
      <c r="L107" s="5">
        <v>63045</v>
      </c>
      <c r="M107" s="5">
        <v>68130</v>
      </c>
      <c r="N107" s="8">
        <v>73170</v>
      </c>
      <c r="O107" s="8">
        <v>78210</v>
      </c>
      <c r="P107" s="8">
        <v>83250</v>
      </c>
    </row>
    <row r="108" spans="1:16" x14ac:dyDescent="0.45">
      <c r="A108" s="77" t="s">
        <v>382</v>
      </c>
      <c r="B108" s="77" t="str">
        <f t="shared" si="1"/>
        <v>Broomfield0.4</v>
      </c>
      <c r="C108" s="6">
        <v>0.4</v>
      </c>
      <c r="D108" s="5">
        <v>981</v>
      </c>
      <c r="E108" s="5">
        <v>1051</v>
      </c>
      <c r="F108" s="5">
        <v>1261</v>
      </c>
      <c r="G108" s="5">
        <v>1457</v>
      </c>
      <c r="H108" s="5">
        <v>1626</v>
      </c>
      <c r="I108" s="7">
        <v>39240</v>
      </c>
      <c r="J108" s="7">
        <v>44840</v>
      </c>
      <c r="K108" s="7">
        <v>50440</v>
      </c>
      <c r="L108" s="7">
        <v>56040</v>
      </c>
      <c r="M108" s="7">
        <v>60560</v>
      </c>
      <c r="N108" s="7">
        <v>65040</v>
      </c>
      <c r="O108" s="7">
        <v>69520</v>
      </c>
      <c r="P108" s="7">
        <v>74000</v>
      </c>
    </row>
    <row r="109" spans="1:16" x14ac:dyDescent="0.45">
      <c r="A109" s="77" t="s">
        <v>382</v>
      </c>
      <c r="B109" s="77" t="str">
        <f t="shared" si="1"/>
        <v>Broomfield0.3</v>
      </c>
      <c r="C109" s="6">
        <v>0.3</v>
      </c>
      <c r="D109" s="5">
        <v>735</v>
      </c>
      <c r="E109" s="5">
        <v>788</v>
      </c>
      <c r="F109" s="5">
        <v>945</v>
      </c>
      <c r="G109" s="5">
        <v>1093</v>
      </c>
      <c r="H109" s="5">
        <v>1219</v>
      </c>
      <c r="I109" s="5">
        <v>29430</v>
      </c>
      <c r="J109" s="5">
        <v>33630</v>
      </c>
      <c r="K109" s="5">
        <v>37830</v>
      </c>
      <c r="L109" s="5">
        <v>42030</v>
      </c>
      <c r="M109" s="5">
        <v>45420</v>
      </c>
      <c r="N109" s="8">
        <v>48780</v>
      </c>
      <c r="O109" s="8">
        <v>52140</v>
      </c>
      <c r="P109" s="8">
        <v>55500</v>
      </c>
    </row>
    <row r="110" spans="1:16" x14ac:dyDescent="0.45">
      <c r="A110" s="77" t="s">
        <v>382</v>
      </c>
      <c r="B110" s="77" t="str">
        <f t="shared" si="1"/>
        <v>Broomfield0.2</v>
      </c>
      <c r="C110" s="6">
        <v>0.2</v>
      </c>
      <c r="D110" s="5">
        <v>490</v>
      </c>
      <c r="E110" s="5">
        <v>525</v>
      </c>
      <c r="F110" s="5">
        <v>630</v>
      </c>
      <c r="G110" s="5">
        <v>728</v>
      </c>
      <c r="H110" s="5">
        <v>813</v>
      </c>
      <c r="I110" s="5">
        <v>19620</v>
      </c>
      <c r="J110" s="5">
        <v>22420</v>
      </c>
      <c r="K110" s="5">
        <v>25220</v>
      </c>
      <c r="L110" s="5">
        <v>28020</v>
      </c>
      <c r="M110" s="5">
        <v>30280</v>
      </c>
      <c r="N110" s="8">
        <v>32520</v>
      </c>
      <c r="O110" s="8">
        <v>34760</v>
      </c>
      <c r="P110" s="8">
        <v>37000</v>
      </c>
    </row>
    <row r="111" spans="1:16" x14ac:dyDescent="0.45">
      <c r="A111" s="77" t="s">
        <v>383</v>
      </c>
      <c r="B111" s="77" t="str">
        <f t="shared" si="1"/>
        <v>Chaffee1.6</v>
      </c>
      <c r="C111" s="6">
        <v>1.6</v>
      </c>
      <c r="D111" s="5">
        <v>2880</v>
      </c>
      <c r="E111" s="5">
        <v>3086</v>
      </c>
      <c r="F111" s="5">
        <v>3704</v>
      </c>
      <c r="G111" s="5">
        <v>4278</v>
      </c>
      <c r="H111" s="5">
        <v>4772</v>
      </c>
      <c r="I111" s="7">
        <v>115200</v>
      </c>
      <c r="J111" s="7">
        <v>131680</v>
      </c>
      <c r="K111" s="7">
        <v>148160</v>
      </c>
      <c r="L111" s="7">
        <v>164480</v>
      </c>
      <c r="M111" s="7">
        <v>177760</v>
      </c>
      <c r="N111" s="7">
        <v>190880</v>
      </c>
      <c r="O111" s="7">
        <v>204000</v>
      </c>
      <c r="P111" s="7">
        <v>217120</v>
      </c>
    </row>
    <row r="112" spans="1:16" x14ac:dyDescent="0.45">
      <c r="A112" s="77" t="s">
        <v>383</v>
      </c>
      <c r="B112" s="77" t="str">
        <f t="shared" si="1"/>
        <v>Chaffee1.5</v>
      </c>
      <c r="C112" s="6">
        <v>1.5</v>
      </c>
      <c r="D112" s="5">
        <v>2700</v>
      </c>
      <c r="E112" s="5">
        <v>2893</v>
      </c>
      <c r="F112" s="5">
        <v>3472</v>
      </c>
      <c r="G112" s="5">
        <v>4010</v>
      </c>
      <c r="H112" s="5">
        <v>4473</v>
      </c>
      <c r="I112" s="7">
        <v>108000</v>
      </c>
      <c r="J112" s="7">
        <v>123450</v>
      </c>
      <c r="K112" s="7">
        <v>138900</v>
      </c>
      <c r="L112" s="7">
        <v>154200</v>
      </c>
      <c r="M112" s="7">
        <v>166650</v>
      </c>
      <c r="N112" s="7">
        <v>178950</v>
      </c>
      <c r="O112" s="7">
        <v>191250</v>
      </c>
      <c r="P112" s="7">
        <v>203550</v>
      </c>
    </row>
    <row r="113" spans="1:16" x14ac:dyDescent="0.45">
      <c r="A113" s="77" t="s">
        <v>383</v>
      </c>
      <c r="B113" s="77" t="str">
        <f t="shared" si="1"/>
        <v>Chaffee1.4</v>
      </c>
      <c r="C113" s="6">
        <v>1.4</v>
      </c>
      <c r="D113" s="5">
        <v>2520</v>
      </c>
      <c r="E113" s="5">
        <v>2700</v>
      </c>
      <c r="F113" s="5">
        <v>3241</v>
      </c>
      <c r="G113" s="5">
        <v>3743</v>
      </c>
      <c r="H113" s="5">
        <v>4175</v>
      </c>
      <c r="I113" s="5">
        <v>100800</v>
      </c>
      <c r="J113" s="5">
        <v>115219.99999999999</v>
      </c>
      <c r="K113" s="5">
        <v>129639.99999999999</v>
      </c>
      <c r="L113" s="5">
        <v>143920</v>
      </c>
      <c r="M113" s="5">
        <v>155540</v>
      </c>
      <c r="N113" s="5">
        <v>167020</v>
      </c>
      <c r="O113" s="5">
        <v>178500</v>
      </c>
      <c r="P113" s="5">
        <v>189980</v>
      </c>
    </row>
    <row r="114" spans="1:16" x14ac:dyDescent="0.45">
      <c r="A114" s="77" t="s">
        <v>383</v>
      </c>
      <c r="B114" s="77" t="str">
        <f t="shared" si="1"/>
        <v>Chaffee1.3</v>
      </c>
      <c r="C114" s="6">
        <v>1.3</v>
      </c>
      <c r="D114" s="5">
        <v>2340</v>
      </c>
      <c r="E114" s="5">
        <v>2507</v>
      </c>
      <c r="F114" s="5">
        <v>3009</v>
      </c>
      <c r="G114" s="5">
        <v>3475</v>
      </c>
      <c r="H114" s="5">
        <v>3877</v>
      </c>
      <c r="I114" s="5">
        <v>93600</v>
      </c>
      <c r="J114" s="5">
        <v>106990</v>
      </c>
      <c r="K114" s="5">
        <v>120380</v>
      </c>
      <c r="L114" s="5">
        <v>133640</v>
      </c>
      <c r="M114" s="5">
        <v>144430</v>
      </c>
      <c r="N114" s="5">
        <v>155090</v>
      </c>
      <c r="O114" s="5">
        <v>165750</v>
      </c>
      <c r="P114" s="5">
        <v>176410</v>
      </c>
    </row>
    <row r="115" spans="1:16" x14ac:dyDescent="0.45">
      <c r="A115" s="77" t="s">
        <v>383</v>
      </c>
      <c r="B115" s="77" t="str">
        <f t="shared" si="1"/>
        <v>Chaffee1.2</v>
      </c>
      <c r="C115" s="6">
        <v>1.2</v>
      </c>
      <c r="D115" s="5">
        <v>2160</v>
      </c>
      <c r="E115" s="5">
        <v>2314</v>
      </c>
      <c r="F115" s="5">
        <v>2778</v>
      </c>
      <c r="G115" s="5">
        <v>3208</v>
      </c>
      <c r="H115" s="5">
        <v>3579</v>
      </c>
      <c r="I115" s="7">
        <v>86400</v>
      </c>
      <c r="J115" s="7">
        <v>98760</v>
      </c>
      <c r="K115" s="7">
        <v>111120</v>
      </c>
      <c r="L115" s="7">
        <v>123360</v>
      </c>
      <c r="M115" s="7">
        <v>133320</v>
      </c>
      <c r="N115" s="7">
        <v>143160</v>
      </c>
      <c r="O115" s="7">
        <v>153000</v>
      </c>
      <c r="P115" s="7">
        <v>162840</v>
      </c>
    </row>
    <row r="116" spans="1:16" x14ac:dyDescent="0.45">
      <c r="A116" s="77" t="s">
        <v>383</v>
      </c>
      <c r="B116" s="77" t="str">
        <f t="shared" si="1"/>
        <v>Chaffee1.1</v>
      </c>
      <c r="C116" s="6">
        <v>1.1000000000000001</v>
      </c>
      <c r="D116" s="5">
        <v>1980</v>
      </c>
      <c r="E116" s="5">
        <v>2121</v>
      </c>
      <c r="F116" s="5">
        <v>2546</v>
      </c>
      <c r="G116" s="5">
        <v>2941</v>
      </c>
      <c r="H116" s="5">
        <v>3280</v>
      </c>
      <c r="I116" s="7">
        <v>79200</v>
      </c>
      <c r="J116" s="7">
        <v>90530.000000000015</v>
      </c>
      <c r="K116" s="7">
        <v>101860.00000000001</v>
      </c>
      <c r="L116" s="7">
        <v>113080.00000000001</v>
      </c>
      <c r="M116" s="7">
        <v>122210.00000000001</v>
      </c>
      <c r="N116" s="7">
        <v>131230</v>
      </c>
      <c r="O116" s="7">
        <v>140250</v>
      </c>
      <c r="P116" s="7">
        <v>149270</v>
      </c>
    </row>
    <row r="117" spans="1:16" x14ac:dyDescent="0.45">
      <c r="A117" s="77" t="s">
        <v>383</v>
      </c>
      <c r="B117" s="77" t="str">
        <f t="shared" si="1"/>
        <v>Chaffee1</v>
      </c>
      <c r="C117" s="6">
        <v>1</v>
      </c>
      <c r="D117" s="5">
        <v>1800</v>
      </c>
      <c r="E117" s="5">
        <v>1928</v>
      </c>
      <c r="F117" s="5">
        <v>2315</v>
      </c>
      <c r="G117" s="5">
        <v>2673</v>
      </c>
      <c r="H117" s="5">
        <v>2982</v>
      </c>
      <c r="I117" s="5">
        <v>72000</v>
      </c>
      <c r="J117" s="5">
        <v>82300</v>
      </c>
      <c r="K117" s="5">
        <v>92600</v>
      </c>
      <c r="L117" s="5">
        <v>102800</v>
      </c>
      <c r="M117" s="5">
        <v>111100</v>
      </c>
      <c r="N117" s="8">
        <v>119300</v>
      </c>
      <c r="O117" s="8">
        <v>127500</v>
      </c>
      <c r="P117" s="8">
        <v>135700</v>
      </c>
    </row>
    <row r="118" spans="1:16" x14ac:dyDescent="0.45">
      <c r="A118" s="77" t="s">
        <v>383</v>
      </c>
      <c r="B118" s="77" t="str">
        <f t="shared" si="1"/>
        <v>Chaffee0.9</v>
      </c>
      <c r="C118" s="6">
        <v>0.9</v>
      </c>
      <c r="D118" s="5">
        <v>1620</v>
      </c>
      <c r="E118" s="5">
        <v>1735</v>
      </c>
      <c r="F118" s="5">
        <v>2083</v>
      </c>
      <c r="G118" s="5">
        <v>2406</v>
      </c>
      <c r="H118" s="5">
        <v>2684</v>
      </c>
      <c r="I118" s="5">
        <v>64800</v>
      </c>
      <c r="J118" s="5">
        <v>74070</v>
      </c>
      <c r="K118" s="5">
        <v>83340</v>
      </c>
      <c r="L118" s="5">
        <v>92520</v>
      </c>
      <c r="M118" s="5">
        <v>99990</v>
      </c>
      <c r="N118" s="5">
        <v>107370</v>
      </c>
      <c r="O118" s="5">
        <v>114750</v>
      </c>
      <c r="P118" s="5">
        <v>122130</v>
      </c>
    </row>
    <row r="119" spans="1:16" x14ac:dyDescent="0.45">
      <c r="A119" s="77" t="s">
        <v>383</v>
      </c>
      <c r="B119" s="77" t="str">
        <f t="shared" si="1"/>
        <v>Chaffee0.8</v>
      </c>
      <c r="C119" s="6">
        <v>0.8</v>
      </c>
      <c r="D119" s="5">
        <v>1440</v>
      </c>
      <c r="E119" s="5">
        <v>1543</v>
      </c>
      <c r="F119" s="5">
        <v>1852</v>
      </c>
      <c r="G119" s="5">
        <v>2139</v>
      </c>
      <c r="H119" s="5">
        <v>2386</v>
      </c>
      <c r="I119" s="5">
        <v>57600</v>
      </c>
      <c r="J119" s="5">
        <v>65840</v>
      </c>
      <c r="K119" s="5">
        <v>74080</v>
      </c>
      <c r="L119" s="5">
        <v>82240</v>
      </c>
      <c r="M119" s="5">
        <v>88880</v>
      </c>
      <c r="N119" s="8">
        <v>95440</v>
      </c>
      <c r="O119" s="8">
        <v>102000</v>
      </c>
      <c r="P119" s="8">
        <v>108560</v>
      </c>
    </row>
    <row r="120" spans="1:16" x14ac:dyDescent="0.45">
      <c r="A120" s="77" t="s">
        <v>383</v>
      </c>
      <c r="B120" s="77" t="str">
        <f t="shared" si="1"/>
        <v>Chaffee0.7</v>
      </c>
      <c r="C120" s="6">
        <v>0.7</v>
      </c>
      <c r="D120" s="5">
        <v>1260</v>
      </c>
      <c r="E120" s="5">
        <v>1350</v>
      </c>
      <c r="F120" s="5">
        <v>1620</v>
      </c>
      <c r="G120" s="5">
        <v>1871</v>
      </c>
      <c r="H120" s="5">
        <v>2087</v>
      </c>
      <c r="I120" s="5">
        <v>50400</v>
      </c>
      <c r="J120" s="5">
        <v>57609.999999999993</v>
      </c>
      <c r="K120" s="5">
        <v>64819.999999999993</v>
      </c>
      <c r="L120" s="5">
        <v>71960</v>
      </c>
      <c r="M120" s="5">
        <v>77770</v>
      </c>
      <c r="N120" s="8">
        <v>83510</v>
      </c>
      <c r="O120" s="8">
        <v>89250</v>
      </c>
      <c r="P120" s="8">
        <v>94990</v>
      </c>
    </row>
    <row r="121" spans="1:16" x14ac:dyDescent="0.45">
      <c r="A121" s="77" t="s">
        <v>383</v>
      </c>
      <c r="B121" s="77" t="str">
        <f t="shared" si="1"/>
        <v>Chaffee0.6</v>
      </c>
      <c r="C121" s="6">
        <v>0.6</v>
      </c>
      <c r="D121" s="5">
        <v>1080</v>
      </c>
      <c r="E121" s="5">
        <v>1157</v>
      </c>
      <c r="F121" s="5">
        <v>1389</v>
      </c>
      <c r="G121" s="5">
        <v>1604</v>
      </c>
      <c r="H121" s="5">
        <v>1789</v>
      </c>
      <c r="I121" s="5">
        <v>43200</v>
      </c>
      <c r="J121" s="5">
        <v>49380</v>
      </c>
      <c r="K121" s="5">
        <v>55560</v>
      </c>
      <c r="L121" s="5">
        <v>61680</v>
      </c>
      <c r="M121" s="5">
        <v>66660</v>
      </c>
      <c r="N121" s="8">
        <v>71580</v>
      </c>
      <c r="O121" s="8">
        <v>76500</v>
      </c>
      <c r="P121" s="8">
        <v>81420</v>
      </c>
    </row>
    <row r="122" spans="1:16" x14ac:dyDescent="0.45">
      <c r="A122" s="77" t="s">
        <v>383</v>
      </c>
      <c r="B122" s="77" t="str">
        <f t="shared" si="1"/>
        <v>Chaffee0.55</v>
      </c>
      <c r="C122" s="6">
        <v>0.55000000000000004</v>
      </c>
      <c r="D122" s="5">
        <v>990</v>
      </c>
      <c r="E122" s="5">
        <v>1060</v>
      </c>
      <c r="F122" s="5">
        <v>1273</v>
      </c>
      <c r="G122" s="5">
        <v>1470</v>
      </c>
      <c r="H122" s="5">
        <v>1640</v>
      </c>
      <c r="I122" s="5">
        <v>39600</v>
      </c>
      <c r="J122" s="5">
        <v>45265.000000000007</v>
      </c>
      <c r="K122" s="5">
        <v>50930.000000000007</v>
      </c>
      <c r="L122" s="5">
        <v>56540.000000000007</v>
      </c>
      <c r="M122" s="5">
        <v>61105.000000000007</v>
      </c>
      <c r="N122" s="5">
        <v>65615</v>
      </c>
      <c r="O122" s="5">
        <v>70125</v>
      </c>
      <c r="P122" s="5">
        <v>74635</v>
      </c>
    </row>
    <row r="123" spans="1:16" x14ac:dyDescent="0.45">
      <c r="A123" s="77" t="s">
        <v>383</v>
      </c>
      <c r="B123" s="77" t="str">
        <f t="shared" si="1"/>
        <v>Chaffee0.5</v>
      </c>
      <c r="C123" s="6">
        <v>0.5</v>
      </c>
      <c r="D123" s="5">
        <v>900</v>
      </c>
      <c r="E123" s="5">
        <v>964</v>
      </c>
      <c r="F123" s="5">
        <v>1157</v>
      </c>
      <c r="G123" s="5">
        <v>1336</v>
      </c>
      <c r="H123" s="5">
        <v>1491</v>
      </c>
      <c r="I123" s="5">
        <v>36000</v>
      </c>
      <c r="J123" s="5">
        <v>41150</v>
      </c>
      <c r="K123" s="5">
        <v>46300</v>
      </c>
      <c r="L123" s="5">
        <v>51400</v>
      </c>
      <c r="M123" s="5">
        <v>55550</v>
      </c>
      <c r="N123" s="5">
        <v>59650</v>
      </c>
      <c r="O123" s="5">
        <v>63750</v>
      </c>
      <c r="P123" s="5">
        <v>67850</v>
      </c>
    </row>
    <row r="124" spans="1:16" x14ac:dyDescent="0.45">
      <c r="A124" s="77" t="s">
        <v>383</v>
      </c>
      <c r="B124" s="77" t="str">
        <f t="shared" si="1"/>
        <v>Chaffee0.45</v>
      </c>
      <c r="C124" s="6">
        <v>0.45</v>
      </c>
      <c r="D124" s="5">
        <v>810</v>
      </c>
      <c r="E124" s="5">
        <v>867</v>
      </c>
      <c r="F124" s="5">
        <v>1041</v>
      </c>
      <c r="G124" s="5">
        <v>1203</v>
      </c>
      <c r="H124" s="5">
        <v>1342</v>
      </c>
      <c r="I124" s="5">
        <v>32400</v>
      </c>
      <c r="J124" s="5">
        <v>37035</v>
      </c>
      <c r="K124" s="5">
        <v>41670</v>
      </c>
      <c r="L124" s="5">
        <v>46260</v>
      </c>
      <c r="M124" s="5">
        <v>49995</v>
      </c>
      <c r="N124" s="5">
        <v>53685</v>
      </c>
      <c r="O124" s="5">
        <v>57375</v>
      </c>
      <c r="P124" s="5">
        <v>61065</v>
      </c>
    </row>
    <row r="125" spans="1:16" x14ac:dyDescent="0.45">
      <c r="A125" s="77" t="s">
        <v>383</v>
      </c>
      <c r="B125" s="77" t="str">
        <f t="shared" si="1"/>
        <v>Chaffee0.4</v>
      </c>
      <c r="C125" s="6">
        <v>0.4</v>
      </c>
      <c r="D125" s="5">
        <v>720</v>
      </c>
      <c r="E125" s="5">
        <v>771</v>
      </c>
      <c r="F125" s="5">
        <v>926</v>
      </c>
      <c r="G125" s="5">
        <v>1069</v>
      </c>
      <c r="H125" s="5">
        <v>1193</v>
      </c>
      <c r="I125" s="7">
        <v>28800</v>
      </c>
      <c r="J125" s="7">
        <v>32920</v>
      </c>
      <c r="K125" s="7">
        <v>37040</v>
      </c>
      <c r="L125" s="7">
        <v>41120</v>
      </c>
      <c r="M125" s="7">
        <v>44440</v>
      </c>
      <c r="N125" s="7">
        <v>47720</v>
      </c>
      <c r="O125" s="7">
        <v>51000</v>
      </c>
      <c r="P125" s="7">
        <v>54280</v>
      </c>
    </row>
    <row r="126" spans="1:16" x14ac:dyDescent="0.45">
      <c r="A126" s="77" t="s">
        <v>383</v>
      </c>
      <c r="B126" s="77" t="str">
        <f t="shared" si="1"/>
        <v>Chaffee0.3</v>
      </c>
      <c r="C126" s="6">
        <v>0.3</v>
      </c>
      <c r="D126" s="5">
        <v>540</v>
      </c>
      <c r="E126" s="5">
        <v>578</v>
      </c>
      <c r="F126" s="5">
        <v>694</v>
      </c>
      <c r="G126" s="5">
        <v>802</v>
      </c>
      <c r="H126" s="5">
        <v>894</v>
      </c>
      <c r="I126" s="7">
        <v>21600</v>
      </c>
      <c r="J126" s="7">
        <v>24690</v>
      </c>
      <c r="K126" s="7">
        <v>27780</v>
      </c>
      <c r="L126" s="7">
        <v>30840</v>
      </c>
      <c r="M126" s="7">
        <v>33330</v>
      </c>
      <c r="N126" s="7">
        <v>35790</v>
      </c>
      <c r="O126" s="7">
        <v>38250</v>
      </c>
      <c r="P126" s="7">
        <v>40710</v>
      </c>
    </row>
    <row r="127" spans="1:16" x14ac:dyDescent="0.45">
      <c r="A127" s="77" t="s">
        <v>383</v>
      </c>
      <c r="B127" s="77" t="str">
        <f t="shared" si="1"/>
        <v>Chaffee0.2</v>
      </c>
      <c r="C127" s="6">
        <v>0.2</v>
      </c>
      <c r="D127" s="5">
        <v>360</v>
      </c>
      <c r="E127" s="5">
        <v>385</v>
      </c>
      <c r="F127" s="5">
        <v>463</v>
      </c>
      <c r="G127" s="5">
        <v>534</v>
      </c>
      <c r="H127" s="5">
        <v>596</v>
      </c>
      <c r="I127" s="5">
        <v>14400</v>
      </c>
      <c r="J127" s="5">
        <v>16460</v>
      </c>
      <c r="K127" s="5">
        <v>18520</v>
      </c>
      <c r="L127" s="5">
        <v>20560</v>
      </c>
      <c r="M127" s="5">
        <v>22220</v>
      </c>
      <c r="N127" s="8">
        <v>23860</v>
      </c>
      <c r="O127" s="8">
        <v>25500</v>
      </c>
      <c r="P127" s="8">
        <v>27140</v>
      </c>
    </row>
    <row r="128" spans="1:16" x14ac:dyDescent="0.45">
      <c r="A128" s="77" t="s">
        <v>384</v>
      </c>
      <c r="B128" s="77" t="str">
        <f t="shared" si="1"/>
        <v>Cheyenne1.2</v>
      </c>
      <c r="C128" s="6">
        <v>1.2</v>
      </c>
      <c r="D128" s="5">
        <v>2142</v>
      </c>
      <c r="E128" s="5">
        <v>2295</v>
      </c>
      <c r="F128" s="5">
        <v>2754</v>
      </c>
      <c r="G128" s="5">
        <v>3183</v>
      </c>
      <c r="H128" s="5">
        <v>3552</v>
      </c>
      <c r="I128" s="5">
        <v>85680</v>
      </c>
      <c r="J128" s="5">
        <v>97920</v>
      </c>
      <c r="K128" s="5">
        <v>110160</v>
      </c>
      <c r="L128" s="5">
        <v>122400</v>
      </c>
      <c r="M128" s="5">
        <v>132240</v>
      </c>
      <c r="N128" s="5">
        <v>142080</v>
      </c>
      <c r="O128" s="5">
        <v>151800</v>
      </c>
      <c r="P128" s="5">
        <v>161640</v>
      </c>
    </row>
    <row r="129" spans="1:16" x14ac:dyDescent="0.45">
      <c r="A129" s="77" t="s">
        <v>384</v>
      </c>
      <c r="B129" s="77" t="str">
        <f t="shared" si="1"/>
        <v>Cheyenne1.1</v>
      </c>
      <c r="C129" s="6">
        <v>1.1000000000000001</v>
      </c>
      <c r="D129" s="5">
        <v>1963</v>
      </c>
      <c r="E129" s="5">
        <v>2103</v>
      </c>
      <c r="F129" s="5">
        <v>2524</v>
      </c>
      <c r="G129" s="5">
        <v>2917</v>
      </c>
      <c r="H129" s="5">
        <v>3256</v>
      </c>
      <c r="I129" s="5">
        <v>78540</v>
      </c>
      <c r="J129" s="5">
        <v>89760</v>
      </c>
      <c r="K129" s="5">
        <v>100980.00000000001</v>
      </c>
      <c r="L129" s="5">
        <v>112200.00000000001</v>
      </c>
      <c r="M129" s="5">
        <v>121220.00000000001</v>
      </c>
      <c r="N129" s="8">
        <v>130240.00000000001</v>
      </c>
      <c r="O129" s="8">
        <v>139150</v>
      </c>
      <c r="P129" s="8">
        <v>148170</v>
      </c>
    </row>
    <row r="130" spans="1:16" x14ac:dyDescent="0.45">
      <c r="A130" s="77" t="s">
        <v>384</v>
      </c>
      <c r="B130" s="77" t="str">
        <f t="shared" si="1"/>
        <v>Cheyenne1</v>
      </c>
      <c r="C130" s="6">
        <v>1</v>
      </c>
      <c r="D130" s="5">
        <v>1785</v>
      </c>
      <c r="E130" s="5">
        <v>1912</v>
      </c>
      <c r="F130" s="5">
        <v>2295</v>
      </c>
      <c r="G130" s="5">
        <v>2652</v>
      </c>
      <c r="H130" s="5">
        <v>2960</v>
      </c>
      <c r="I130" s="5">
        <v>71400</v>
      </c>
      <c r="J130" s="5">
        <v>81600</v>
      </c>
      <c r="K130" s="5">
        <v>91800</v>
      </c>
      <c r="L130" s="5">
        <v>102000</v>
      </c>
      <c r="M130" s="5">
        <v>110200</v>
      </c>
      <c r="N130" s="8">
        <v>118400</v>
      </c>
      <c r="O130" s="8">
        <v>126500</v>
      </c>
      <c r="P130" s="8">
        <v>134700</v>
      </c>
    </row>
    <row r="131" spans="1:16" x14ac:dyDescent="0.45">
      <c r="A131" s="77" t="s">
        <v>384</v>
      </c>
      <c r="B131" s="77" t="str">
        <f t="shared" ref="B131:B194" si="2">CONCATENATE(A131,C131)</f>
        <v>Cheyenne0.9</v>
      </c>
      <c r="C131" s="6">
        <v>0.9</v>
      </c>
      <c r="D131" s="5">
        <v>1606</v>
      </c>
      <c r="E131" s="5">
        <v>1721</v>
      </c>
      <c r="F131" s="5">
        <v>2065</v>
      </c>
      <c r="G131" s="5">
        <v>2387</v>
      </c>
      <c r="H131" s="5">
        <v>2664</v>
      </c>
      <c r="I131" s="5">
        <v>64260</v>
      </c>
      <c r="J131" s="5">
        <v>73440</v>
      </c>
      <c r="K131" s="5">
        <v>82620</v>
      </c>
      <c r="L131" s="5">
        <v>91800</v>
      </c>
      <c r="M131" s="5">
        <v>99180</v>
      </c>
      <c r="N131" s="8">
        <v>106560</v>
      </c>
      <c r="O131" s="8">
        <v>113850</v>
      </c>
      <c r="P131" s="8">
        <v>121230</v>
      </c>
    </row>
    <row r="132" spans="1:16" x14ac:dyDescent="0.45">
      <c r="A132" s="77" t="s">
        <v>384</v>
      </c>
      <c r="B132" s="77" t="str">
        <f t="shared" si="2"/>
        <v>Cheyenne0.8</v>
      </c>
      <c r="C132" s="6">
        <v>0.8</v>
      </c>
      <c r="D132" s="5">
        <v>1428</v>
      </c>
      <c r="E132" s="5">
        <v>1530</v>
      </c>
      <c r="F132" s="5">
        <v>1836</v>
      </c>
      <c r="G132" s="5">
        <v>2122</v>
      </c>
      <c r="H132" s="5">
        <v>2368</v>
      </c>
      <c r="I132" s="5">
        <v>57120</v>
      </c>
      <c r="J132" s="5">
        <v>65280</v>
      </c>
      <c r="K132" s="5">
        <v>73440</v>
      </c>
      <c r="L132" s="5">
        <v>81600</v>
      </c>
      <c r="M132" s="5">
        <v>88160</v>
      </c>
      <c r="N132" s="5">
        <v>94720</v>
      </c>
      <c r="O132" s="5">
        <v>101200</v>
      </c>
      <c r="P132" s="5">
        <v>107760</v>
      </c>
    </row>
    <row r="133" spans="1:16" x14ac:dyDescent="0.45">
      <c r="A133" s="77" t="s">
        <v>384</v>
      </c>
      <c r="B133" s="77" t="str">
        <f t="shared" si="2"/>
        <v>Cheyenne0.7</v>
      </c>
      <c r="C133" s="6">
        <v>0.7</v>
      </c>
      <c r="D133" s="5">
        <v>1249</v>
      </c>
      <c r="E133" s="5">
        <v>1338</v>
      </c>
      <c r="F133" s="5">
        <v>1606</v>
      </c>
      <c r="G133" s="5">
        <v>1856</v>
      </c>
      <c r="H133" s="5">
        <v>2072</v>
      </c>
      <c r="I133" s="5">
        <v>49980</v>
      </c>
      <c r="J133" s="5">
        <v>57120</v>
      </c>
      <c r="K133" s="5">
        <v>64259.999999999993</v>
      </c>
      <c r="L133" s="5">
        <v>71400</v>
      </c>
      <c r="M133" s="5">
        <v>77140</v>
      </c>
      <c r="N133" s="5">
        <v>82880</v>
      </c>
      <c r="O133" s="5">
        <v>88550</v>
      </c>
      <c r="P133" s="5">
        <v>94290</v>
      </c>
    </row>
    <row r="134" spans="1:16" x14ac:dyDescent="0.45">
      <c r="A134" s="77" t="s">
        <v>384</v>
      </c>
      <c r="B134" s="77" t="str">
        <f t="shared" si="2"/>
        <v>Cheyenne0.6</v>
      </c>
      <c r="C134" s="6">
        <v>0.6</v>
      </c>
      <c r="D134" s="5">
        <v>1071</v>
      </c>
      <c r="E134" s="5">
        <v>1147</v>
      </c>
      <c r="F134" s="5">
        <v>1377</v>
      </c>
      <c r="G134" s="5">
        <v>1591</v>
      </c>
      <c r="H134" s="5">
        <v>1776</v>
      </c>
      <c r="I134" s="5">
        <v>42840</v>
      </c>
      <c r="J134" s="5">
        <v>48960</v>
      </c>
      <c r="K134" s="5">
        <v>55080</v>
      </c>
      <c r="L134" s="5">
        <v>61200</v>
      </c>
      <c r="M134" s="5">
        <v>66120</v>
      </c>
      <c r="N134" s="5">
        <v>71040</v>
      </c>
      <c r="O134" s="5">
        <v>75900</v>
      </c>
      <c r="P134" s="5">
        <v>80820</v>
      </c>
    </row>
    <row r="135" spans="1:16" x14ac:dyDescent="0.45">
      <c r="A135" s="77" t="s">
        <v>384</v>
      </c>
      <c r="B135" s="77" t="str">
        <f t="shared" si="2"/>
        <v>Cheyenne0.55</v>
      </c>
      <c r="C135" s="6">
        <v>0.55000000000000004</v>
      </c>
      <c r="D135" s="5">
        <v>981</v>
      </c>
      <c r="E135" s="5">
        <v>1051</v>
      </c>
      <c r="F135" s="5">
        <v>1262</v>
      </c>
      <c r="G135" s="5">
        <v>1458</v>
      </c>
      <c r="H135" s="5">
        <v>1628</v>
      </c>
      <c r="I135" s="7">
        <v>39270</v>
      </c>
      <c r="J135" s="7">
        <v>44880</v>
      </c>
      <c r="K135" s="7">
        <v>50490.000000000007</v>
      </c>
      <c r="L135" s="7">
        <v>56100.000000000007</v>
      </c>
      <c r="M135" s="7">
        <v>60610.000000000007</v>
      </c>
      <c r="N135" s="7">
        <v>65120.000000000007</v>
      </c>
      <c r="O135" s="7">
        <v>69575</v>
      </c>
      <c r="P135" s="7">
        <v>74085</v>
      </c>
    </row>
    <row r="136" spans="1:16" x14ac:dyDescent="0.45">
      <c r="A136" s="77" t="s">
        <v>384</v>
      </c>
      <c r="B136" s="77" t="str">
        <f t="shared" si="2"/>
        <v>Cheyenne0.5</v>
      </c>
      <c r="C136" s="6">
        <v>0.5</v>
      </c>
      <c r="D136" s="5">
        <v>892</v>
      </c>
      <c r="E136" s="5">
        <v>956</v>
      </c>
      <c r="F136" s="5">
        <v>1147</v>
      </c>
      <c r="G136" s="5">
        <v>1326</v>
      </c>
      <c r="H136" s="5">
        <v>1480</v>
      </c>
      <c r="I136" s="7">
        <v>35700</v>
      </c>
      <c r="J136" s="7">
        <v>40800</v>
      </c>
      <c r="K136" s="7">
        <v>45900</v>
      </c>
      <c r="L136" s="7">
        <v>51000</v>
      </c>
      <c r="M136" s="7">
        <v>55100</v>
      </c>
      <c r="N136" s="7">
        <v>59200</v>
      </c>
      <c r="O136" s="7">
        <v>63250</v>
      </c>
      <c r="P136" s="7">
        <v>67350</v>
      </c>
    </row>
    <row r="137" spans="1:16" x14ac:dyDescent="0.45">
      <c r="A137" s="77" t="s">
        <v>384</v>
      </c>
      <c r="B137" s="77" t="str">
        <f t="shared" si="2"/>
        <v>Cheyenne0.45</v>
      </c>
      <c r="C137" s="6">
        <v>0.45</v>
      </c>
      <c r="D137" s="5">
        <v>803</v>
      </c>
      <c r="E137" s="5">
        <v>860</v>
      </c>
      <c r="F137" s="5">
        <v>1032</v>
      </c>
      <c r="G137" s="5">
        <v>1193</v>
      </c>
      <c r="H137" s="5">
        <v>1332</v>
      </c>
      <c r="I137" s="5">
        <v>32130</v>
      </c>
      <c r="J137" s="5">
        <v>36720</v>
      </c>
      <c r="K137" s="5">
        <v>41310</v>
      </c>
      <c r="L137" s="5">
        <v>45900</v>
      </c>
      <c r="M137" s="5">
        <v>49590</v>
      </c>
      <c r="N137" s="8">
        <v>53280</v>
      </c>
      <c r="O137" s="8">
        <v>56925</v>
      </c>
      <c r="P137" s="8">
        <v>60615</v>
      </c>
    </row>
    <row r="138" spans="1:16" x14ac:dyDescent="0.45">
      <c r="A138" s="77" t="s">
        <v>384</v>
      </c>
      <c r="B138" s="77" t="str">
        <f t="shared" si="2"/>
        <v>Cheyenne0.4</v>
      </c>
      <c r="C138" s="6">
        <v>0.4</v>
      </c>
      <c r="D138" s="5">
        <v>714</v>
      </c>
      <c r="E138" s="5">
        <v>765</v>
      </c>
      <c r="F138" s="5">
        <v>918</v>
      </c>
      <c r="G138" s="5">
        <v>1061</v>
      </c>
      <c r="H138" s="5">
        <v>1184</v>
      </c>
      <c r="I138" s="5">
        <v>28560</v>
      </c>
      <c r="J138" s="5">
        <v>32640</v>
      </c>
      <c r="K138" s="5">
        <v>36720</v>
      </c>
      <c r="L138" s="5">
        <v>40800</v>
      </c>
      <c r="M138" s="5">
        <v>44080</v>
      </c>
      <c r="N138" s="5">
        <v>47360</v>
      </c>
      <c r="O138" s="5">
        <v>50600</v>
      </c>
      <c r="P138" s="5">
        <v>53880</v>
      </c>
    </row>
    <row r="139" spans="1:16" x14ac:dyDescent="0.45">
      <c r="A139" s="77" t="s">
        <v>384</v>
      </c>
      <c r="B139" s="77" t="str">
        <f t="shared" si="2"/>
        <v>Cheyenne0.3</v>
      </c>
      <c r="C139" s="6">
        <v>0.3</v>
      </c>
      <c r="D139" s="5">
        <v>535</v>
      </c>
      <c r="E139" s="5">
        <v>573</v>
      </c>
      <c r="F139" s="5">
        <v>688</v>
      </c>
      <c r="G139" s="5">
        <v>795</v>
      </c>
      <c r="H139" s="5">
        <v>888</v>
      </c>
      <c r="I139" s="5">
        <v>21420</v>
      </c>
      <c r="J139" s="5">
        <v>24480</v>
      </c>
      <c r="K139" s="5">
        <v>27540</v>
      </c>
      <c r="L139" s="5">
        <v>30600</v>
      </c>
      <c r="M139" s="5">
        <v>33060</v>
      </c>
      <c r="N139" s="8">
        <v>35520</v>
      </c>
      <c r="O139" s="8">
        <v>37950</v>
      </c>
      <c r="P139" s="8">
        <v>40410</v>
      </c>
    </row>
    <row r="140" spans="1:16" x14ac:dyDescent="0.45">
      <c r="A140" s="77" t="s">
        <v>384</v>
      </c>
      <c r="B140" s="77" t="str">
        <f t="shared" si="2"/>
        <v>Cheyenne0.2</v>
      </c>
      <c r="C140" s="6">
        <v>0.2</v>
      </c>
      <c r="D140" s="5">
        <v>357</v>
      </c>
      <c r="E140" s="5">
        <v>382</v>
      </c>
      <c r="F140" s="5">
        <v>459</v>
      </c>
      <c r="G140" s="5">
        <v>530</v>
      </c>
      <c r="H140" s="5">
        <v>592</v>
      </c>
      <c r="I140" s="5">
        <v>14280</v>
      </c>
      <c r="J140" s="5">
        <v>16320</v>
      </c>
      <c r="K140" s="5">
        <v>18360</v>
      </c>
      <c r="L140" s="5">
        <v>20400</v>
      </c>
      <c r="M140" s="5">
        <v>22040</v>
      </c>
      <c r="N140" s="8">
        <v>23680</v>
      </c>
      <c r="O140" s="8">
        <v>25300</v>
      </c>
      <c r="P140" s="8">
        <v>26940</v>
      </c>
    </row>
    <row r="141" spans="1:16" x14ac:dyDescent="0.45">
      <c r="A141" s="77" t="s">
        <v>385</v>
      </c>
      <c r="B141" s="77" t="str">
        <f t="shared" si="2"/>
        <v>Clear Creek1.2</v>
      </c>
      <c r="C141" s="6">
        <v>1.2</v>
      </c>
      <c r="D141" s="5">
        <v>2943</v>
      </c>
      <c r="E141" s="5">
        <v>3153</v>
      </c>
      <c r="F141" s="5">
        <v>3783</v>
      </c>
      <c r="G141" s="5">
        <v>4372</v>
      </c>
      <c r="H141" s="5">
        <v>4878</v>
      </c>
      <c r="I141" s="5">
        <v>117720</v>
      </c>
      <c r="J141" s="5">
        <v>134520</v>
      </c>
      <c r="K141" s="5">
        <v>151320</v>
      </c>
      <c r="L141" s="5">
        <v>168120</v>
      </c>
      <c r="M141" s="5">
        <v>181680</v>
      </c>
      <c r="N141" s="8">
        <v>195120</v>
      </c>
      <c r="O141" s="8">
        <v>208560</v>
      </c>
      <c r="P141" s="8">
        <v>222000</v>
      </c>
    </row>
    <row r="142" spans="1:16" x14ac:dyDescent="0.45">
      <c r="A142" s="77" t="s">
        <v>385</v>
      </c>
      <c r="B142" s="77" t="str">
        <f t="shared" si="2"/>
        <v>Clear Creek1.1</v>
      </c>
      <c r="C142" s="6">
        <v>1.1000000000000001</v>
      </c>
      <c r="D142" s="5">
        <v>2697</v>
      </c>
      <c r="E142" s="5">
        <v>2890</v>
      </c>
      <c r="F142" s="5">
        <v>3467</v>
      </c>
      <c r="G142" s="5">
        <v>4008</v>
      </c>
      <c r="H142" s="5">
        <v>4471</v>
      </c>
      <c r="I142" s="5">
        <v>107910.00000000001</v>
      </c>
      <c r="J142" s="5">
        <v>123310.00000000001</v>
      </c>
      <c r="K142" s="5">
        <v>138710</v>
      </c>
      <c r="L142" s="5">
        <v>154110</v>
      </c>
      <c r="M142" s="5">
        <v>166540</v>
      </c>
      <c r="N142" s="5">
        <v>178860</v>
      </c>
      <c r="O142" s="5">
        <v>191180.00000000003</v>
      </c>
      <c r="P142" s="5">
        <v>203500.00000000003</v>
      </c>
    </row>
    <row r="143" spans="1:16" x14ac:dyDescent="0.45">
      <c r="A143" s="77" t="s">
        <v>385</v>
      </c>
      <c r="B143" s="77" t="str">
        <f t="shared" si="2"/>
        <v>Clear Creek1</v>
      </c>
      <c r="C143" s="6">
        <v>1</v>
      </c>
      <c r="D143" s="5">
        <v>2452</v>
      </c>
      <c r="E143" s="5">
        <v>2627</v>
      </c>
      <c r="F143" s="5">
        <v>3152</v>
      </c>
      <c r="G143" s="5">
        <v>3643</v>
      </c>
      <c r="H143" s="5">
        <v>4065</v>
      </c>
      <c r="I143" s="5">
        <v>98100</v>
      </c>
      <c r="J143" s="5">
        <v>112100</v>
      </c>
      <c r="K143" s="5">
        <v>126100</v>
      </c>
      <c r="L143" s="5">
        <v>140100</v>
      </c>
      <c r="M143" s="5">
        <v>151400</v>
      </c>
      <c r="N143" s="5">
        <v>162600</v>
      </c>
      <c r="O143" s="5">
        <v>173800</v>
      </c>
      <c r="P143" s="5">
        <v>185000</v>
      </c>
    </row>
    <row r="144" spans="1:16" x14ac:dyDescent="0.45">
      <c r="A144" s="77" t="s">
        <v>385</v>
      </c>
      <c r="B144" s="77" t="str">
        <f t="shared" si="2"/>
        <v>Clear Creek0.9</v>
      </c>
      <c r="C144" s="6">
        <v>0.9</v>
      </c>
      <c r="D144" s="5">
        <v>2207</v>
      </c>
      <c r="E144" s="5">
        <v>2364</v>
      </c>
      <c r="F144" s="5">
        <v>2837</v>
      </c>
      <c r="G144" s="5">
        <v>3279</v>
      </c>
      <c r="H144" s="5">
        <v>3658</v>
      </c>
      <c r="I144" s="5">
        <v>88290</v>
      </c>
      <c r="J144" s="5">
        <v>100890</v>
      </c>
      <c r="K144" s="5">
        <v>113490</v>
      </c>
      <c r="L144" s="5">
        <v>126090</v>
      </c>
      <c r="M144" s="5">
        <v>136260</v>
      </c>
      <c r="N144" s="5">
        <v>146340</v>
      </c>
      <c r="O144" s="5">
        <v>156420</v>
      </c>
      <c r="P144" s="5">
        <v>166500</v>
      </c>
    </row>
    <row r="145" spans="1:16" x14ac:dyDescent="0.45">
      <c r="A145" s="77" t="s">
        <v>385</v>
      </c>
      <c r="B145" s="77" t="str">
        <f t="shared" si="2"/>
        <v>Clear Creek0.8</v>
      </c>
      <c r="C145" s="6">
        <v>0.8</v>
      </c>
      <c r="D145" s="5">
        <v>1962</v>
      </c>
      <c r="E145" s="5">
        <v>2102</v>
      </c>
      <c r="F145" s="5">
        <v>2522</v>
      </c>
      <c r="G145" s="5">
        <v>2915</v>
      </c>
      <c r="H145" s="5">
        <v>3252</v>
      </c>
      <c r="I145" s="7">
        <v>78480</v>
      </c>
      <c r="J145" s="7">
        <v>89680</v>
      </c>
      <c r="K145" s="7">
        <v>100880</v>
      </c>
      <c r="L145" s="7">
        <v>112080</v>
      </c>
      <c r="M145" s="7">
        <v>121120</v>
      </c>
      <c r="N145" s="7">
        <v>130080</v>
      </c>
      <c r="O145" s="7">
        <v>139040</v>
      </c>
      <c r="P145" s="7">
        <v>148000</v>
      </c>
    </row>
    <row r="146" spans="1:16" x14ac:dyDescent="0.45">
      <c r="A146" s="77" t="s">
        <v>385</v>
      </c>
      <c r="B146" s="77" t="str">
        <f t="shared" si="2"/>
        <v>Clear Creek0.7</v>
      </c>
      <c r="C146" s="6">
        <v>0.7</v>
      </c>
      <c r="D146" s="5">
        <v>1716</v>
      </c>
      <c r="E146" s="5">
        <v>1839</v>
      </c>
      <c r="F146" s="5">
        <v>2206</v>
      </c>
      <c r="G146" s="5">
        <v>2550</v>
      </c>
      <c r="H146" s="5">
        <v>2845</v>
      </c>
      <c r="I146" s="7">
        <v>68670</v>
      </c>
      <c r="J146" s="7">
        <v>78470</v>
      </c>
      <c r="K146" s="7">
        <v>88270</v>
      </c>
      <c r="L146" s="7">
        <v>98070</v>
      </c>
      <c r="M146" s="7">
        <v>105980</v>
      </c>
      <c r="N146" s="7">
        <v>113820</v>
      </c>
      <c r="O146" s="7">
        <v>121659.99999999999</v>
      </c>
      <c r="P146" s="7">
        <v>129499.99999999999</v>
      </c>
    </row>
    <row r="147" spans="1:16" x14ac:dyDescent="0.45">
      <c r="A147" s="77" t="s">
        <v>385</v>
      </c>
      <c r="B147" s="77" t="str">
        <f t="shared" si="2"/>
        <v>Clear Creek0.6</v>
      </c>
      <c r="C147" s="6">
        <v>0.6</v>
      </c>
      <c r="D147" s="5">
        <v>1471</v>
      </c>
      <c r="E147" s="5">
        <v>1576</v>
      </c>
      <c r="F147" s="5">
        <v>1891</v>
      </c>
      <c r="G147" s="5">
        <v>2186</v>
      </c>
      <c r="H147" s="5">
        <v>2439</v>
      </c>
      <c r="I147" s="5">
        <v>58860</v>
      </c>
      <c r="J147" s="5">
        <v>67260</v>
      </c>
      <c r="K147" s="5">
        <v>75660</v>
      </c>
      <c r="L147" s="5">
        <v>84060</v>
      </c>
      <c r="M147" s="5">
        <v>90840</v>
      </c>
      <c r="N147" s="8">
        <v>97560</v>
      </c>
      <c r="O147" s="8">
        <v>104280</v>
      </c>
      <c r="P147" s="8">
        <v>111000</v>
      </c>
    </row>
    <row r="148" spans="1:16" x14ac:dyDescent="0.45">
      <c r="A148" s="77" t="s">
        <v>385</v>
      </c>
      <c r="B148" s="77" t="str">
        <f t="shared" si="2"/>
        <v>Clear Creek0.55</v>
      </c>
      <c r="C148" s="6">
        <v>0.55000000000000004</v>
      </c>
      <c r="D148" s="5">
        <v>1348</v>
      </c>
      <c r="E148" s="5">
        <v>1445</v>
      </c>
      <c r="F148" s="5">
        <v>1733</v>
      </c>
      <c r="G148" s="5">
        <v>2004</v>
      </c>
      <c r="H148" s="5">
        <v>2235</v>
      </c>
      <c r="I148" s="5">
        <v>53955.000000000007</v>
      </c>
      <c r="J148" s="5">
        <v>61655.000000000007</v>
      </c>
      <c r="K148" s="5">
        <v>69355</v>
      </c>
      <c r="L148" s="5">
        <v>77055</v>
      </c>
      <c r="M148" s="5">
        <v>83270</v>
      </c>
      <c r="N148" s="5">
        <v>89430</v>
      </c>
      <c r="O148" s="5">
        <v>95590.000000000015</v>
      </c>
      <c r="P148" s="5">
        <v>101750.00000000001</v>
      </c>
    </row>
    <row r="149" spans="1:16" x14ac:dyDescent="0.45">
      <c r="A149" s="77" t="s">
        <v>385</v>
      </c>
      <c r="B149" s="77" t="str">
        <f t="shared" si="2"/>
        <v>Clear Creek0.5</v>
      </c>
      <c r="C149" s="6">
        <v>0.5</v>
      </c>
      <c r="D149" s="5">
        <v>1226</v>
      </c>
      <c r="E149" s="5">
        <v>1313</v>
      </c>
      <c r="F149" s="5">
        <v>1576</v>
      </c>
      <c r="G149" s="5">
        <v>1821</v>
      </c>
      <c r="H149" s="5">
        <v>2032</v>
      </c>
      <c r="I149" s="5">
        <v>49050</v>
      </c>
      <c r="J149" s="5">
        <v>56050</v>
      </c>
      <c r="K149" s="5">
        <v>63050</v>
      </c>
      <c r="L149" s="5">
        <v>70050</v>
      </c>
      <c r="M149" s="5">
        <v>75700</v>
      </c>
      <c r="N149" s="8">
        <v>81300</v>
      </c>
      <c r="O149" s="8">
        <v>86900</v>
      </c>
      <c r="P149" s="8">
        <v>92500</v>
      </c>
    </row>
    <row r="150" spans="1:16" x14ac:dyDescent="0.45">
      <c r="A150" s="77" t="s">
        <v>385</v>
      </c>
      <c r="B150" s="77" t="str">
        <f t="shared" si="2"/>
        <v>Clear Creek0.45</v>
      </c>
      <c r="C150" s="6">
        <v>0.45</v>
      </c>
      <c r="D150" s="5">
        <v>1103</v>
      </c>
      <c r="E150" s="5">
        <v>1182</v>
      </c>
      <c r="F150" s="5">
        <v>1418</v>
      </c>
      <c r="G150" s="5">
        <v>1639</v>
      </c>
      <c r="H150" s="5">
        <v>1829</v>
      </c>
      <c r="I150" s="5">
        <v>44145</v>
      </c>
      <c r="J150" s="5">
        <v>50445</v>
      </c>
      <c r="K150" s="5">
        <v>56745</v>
      </c>
      <c r="L150" s="5">
        <v>63045</v>
      </c>
      <c r="M150" s="5">
        <v>68130</v>
      </c>
      <c r="N150" s="8">
        <v>73170</v>
      </c>
      <c r="O150" s="8">
        <v>78210</v>
      </c>
      <c r="P150" s="8">
        <v>83250</v>
      </c>
    </row>
    <row r="151" spans="1:16" x14ac:dyDescent="0.45">
      <c r="A151" s="77" t="s">
        <v>385</v>
      </c>
      <c r="B151" s="77" t="str">
        <f t="shared" si="2"/>
        <v>Clear Creek0.4</v>
      </c>
      <c r="C151" s="6">
        <v>0.4</v>
      </c>
      <c r="D151" s="5">
        <v>981</v>
      </c>
      <c r="E151" s="5">
        <v>1051</v>
      </c>
      <c r="F151" s="5">
        <v>1261</v>
      </c>
      <c r="G151" s="5">
        <v>1457</v>
      </c>
      <c r="H151" s="5">
        <v>1626</v>
      </c>
      <c r="I151" s="5">
        <v>39240</v>
      </c>
      <c r="J151" s="5">
        <v>44840</v>
      </c>
      <c r="K151" s="5">
        <v>50440</v>
      </c>
      <c r="L151" s="5">
        <v>56040</v>
      </c>
      <c r="M151" s="5">
        <v>60560</v>
      </c>
      <c r="N151" s="8">
        <v>65040</v>
      </c>
      <c r="O151" s="8">
        <v>69520</v>
      </c>
      <c r="P151" s="8">
        <v>74000</v>
      </c>
    </row>
    <row r="152" spans="1:16" x14ac:dyDescent="0.45">
      <c r="A152" s="77" t="s">
        <v>385</v>
      </c>
      <c r="B152" s="77" t="str">
        <f t="shared" si="2"/>
        <v>Clear Creek0.3</v>
      </c>
      <c r="C152" s="6">
        <v>0.3</v>
      </c>
      <c r="D152" s="5">
        <v>735</v>
      </c>
      <c r="E152" s="5">
        <v>788</v>
      </c>
      <c r="F152" s="5">
        <v>945</v>
      </c>
      <c r="G152" s="5">
        <v>1093</v>
      </c>
      <c r="H152" s="5">
        <v>1219</v>
      </c>
      <c r="I152" s="5">
        <v>29430</v>
      </c>
      <c r="J152" s="5">
        <v>33630</v>
      </c>
      <c r="K152" s="5">
        <v>37830</v>
      </c>
      <c r="L152" s="5">
        <v>42030</v>
      </c>
      <c r="M152" s="5">
        <v>45420</v>
      </c>
      <c r="N152" s="5">
        <v>48780</v>
      </c>
      <c r="O152" s="5">
        <v>52140</v>
      </c>
      <c r="P152" s="5">
        <v>55500</v>
      </c>
    </row>
    <row r="153" spans="1:16" x14ac:dyDescent="0.45">
      <c r="A153" s="77" t="s">
        <v>385</v>
      </c>
      <c r="B153" s="77" t="str">
        <f t="shared" si="2"/>
        <v>Clear Creek0.2</v>
      </c>
      <c r="C153" s="6">
        <v>0.2</v>
      </c>
      <c r="D153" s="5">
        <v>490</v>
      </c>
      <c r="E153" s="5">
        <v>525</v>
      </c>
      <c r="F153" s="5">
        <v>630</v>
      </c>
      <c r="G153" s="5">
        <v>728</v>
      </c>
      <c r="H153" s="5">
        <v>813</v>
      </c>
      <c r="I153" s="5">
        <v>19620</v>
      </c>
      <c r="J153" s="5">
        <v>22420</v>
      </c>
      <c r="K153" s="5">
        <v>25220</v>
      </c>
      <c r="L153" s="5">
        <v>28020</v>
      </c>
      <c r="M153" s="5">
        <v>30280</v>
      </c>
      <c r="N153" s="5">
        <v>32520</v>
      </c>
      <c r="O153" s="5">
        <v>34760</v>
      </c>
      <c r="P153" s="5">
        <v>37000</v>
      </c>
    </row>
    <row r="154" spans="1:16" x14ac:dyDescent="0.45">
      <c r="A154" s="77" t="s">
        <v>386</v>
      </c>
      <c r="B154" s="77" t="str">
        <f t="shared" si="2"/>
        <v>Conejos1.2</v>
      </c>
      <c r="C154" s="6">
        <v>1.2</v>
      </c>
      <c r="D154" s="5">
        <v>2142</v>
      </c>
      <c r="E154" s="5">
        <v>2295</v>
      </c>
      <c r="F154" s="5">
        <v>2754</v>
      </c>
      <c r="G154" s="5">
        <v>3183</v>
      </c>
      <c r="H154" s="5">
        <v>3552</v>
      </c>
      <c r="I154" s="5">
        <v>85680</v>
      </c>
      <c r="J154" s="5">
        <v>97920</v>
      </c>
      <c r="K154" s="5">
        <v>110160</v>
      </c>
      <c r="L154" s="5">
        <v>122400</v>
      </c>
      <c r="M154" s="5">
        <v>132240</v>
      </c>
      <c r="N154" s="5">
        <v>142080</v>
      </c>
      <c r="O154" s="5">
        <v>151800</v>
      </c>
      <c r="P154" s="5">
        <v>161640</v>
      </c>
    </row>
    <row r="155" spans="1:16" x14ac:dyDescent="0.45">
      <c r="A155" s="77" t="s">
        <v>386</v>
      </c>
      <c r="B155" s="77" t="str">
        <f t="shared" si="2"/>
        <v>Conejos1.1</v>
      </c>
      <c r="C155" s="6">
        <v>1.1000000000000001</v>
      </c>
      <c r="D155" s="5">
        <v>1963</v>
      </c>
      <c r="E155" s="5">
        <v>2103</v>
      </c>
      <c r="F155" s="5">
        <v>2524</v>
      </c>
      <c r="G155" s="5">
        <v>2917</v>
      </c>
      <c r="H155" s="5">
        <v>3256</v>
      </c>
      <c r="I155" s="7">
        <v>78540</v>
      </c>
      <c r="J155" s="7">
        <v>89760</v>
      </c>
      <c r="K155" s="7">
        <v>100980.00000000001</v>
      </c>
      <c r="L155" s="7">
        <v>112200.00000000001</v>
      </c>
      <c r="M155" s="7">
        <v>121220.00000000001</v>
      </c>
      <c r="N155" s="7">
        <v>130240.00000000001</v>
      </c>
      <c r="O155" s="7">
        <v>139150</v>
      </c>
      <c r="P155" s="7">
        <v>148170</v>
      </c>
    </row>
    <row r="156" spans="1:16" x14ac:dyDescent="0.45">
      <c r="A156" s="77" t="s">
        <v>386</v>
      </c>
      <c r="B156" s="77" t="str">
        <f t="shared" si="2"/>
        <v>Conejos1</v>
      </c>
      <c r="C156" s="6">
        <v>1</v>
      </c>
      <c r="D156" s="5">
        <v>1785</v>
      </c>
      <c r="E156" s="5">
        <v>1912</v>
      </c>
      <c r="F156" s="5">
        <v>2295</v>
      </c>
      <c r="G156" s="5">
        <v>2652</v>
      </c>
      <c r="H156" s="5">
        <v>2960</v>
      </c>
      <c r="I156" s="7">
        <v>71400</v>
      </c>
      <c r="J156" s="7">
        <v>81600</v>
      </c>
      <c r="K156" s="7">
        <v>91800</v>
      </c>
      <c r="L156" s="7">
        <v>102000</v>
      </c>
      <c r="M156" s="7">
        <v>110200</v>
      </c>
      <c r="N156" s="7">
        <v>118400</v>
      </c>
      <c r="O156" s="7">
        <v>126500</v>
      </c>
      <c r="P156" s="7">
        <v>134700</v>
      </c>
    </row>
    <row r="157" spans="1:16" x14ac:dyDescent="0.45">
      <c r="A157" s="77" t="s">
        <v>386</v>
      </c>
      <c r="B157" s="77" t="str">
        <f t="shared" si="2"/>
        <v>Conejos0.9</v>
      </c>
      <c r="C157" s="6">
        <v>0.9</v>
      </c>
      <c r="D157" s="5">
        <v>1606</v>
      </c>
      <c r="E157" s="5">
        <v>1721</v>
      </c>
      <c r="F157" s="5">
        <v>2065</v>
      </c>
      <c r="G157" s="5">
        <v>2387</v>
      </c>
      <c r="H157" s="5">
        <v>2664</v>
      </c>
      <c r="I157" s="5">
        <v>64260</v>
      </c>
      <c r="J157" s="5">
        <v>73440</v>
      </c>
      <c r="K157" s="5">
        <v>82620</v>
      </c>
      <c r="L157" s="5">
        <v>91800</v>
      </c>
      <c r="M157" s="5">
        <v>99180</v>
      </c>
      <c r="N157" s="8">
        <v>106560</v>
      </c>
      <c r="O157" s="8">
        <v>113850</v>
      </c>
      <c r="P157" s="8">
        <v>121230</v>
      </c>
    </row>
    <row r="158" spans="1:16" x14ac:dyDescent="0.45">
      <c r="A158" s="77" t="s">
        <v>386</v>
      </c>
      <c r="B158" s="77" t="str">
        <f t="shared" si="2"/>
        <v>Conejos0.8</v>
      </c>
      <c r="C158" s="6">
        <v>0.8</v>
      </c>
      <c r="D158" s="5">
        <v>1428</v>
      </c>
      <c r="E158" s="5">
        <v>1530</v>
      </c>
      <c r="F158" s="5">
        <v>1836</v>
      </c>
      <c r="G158" s="5">
        <v>2122</v>
      </c>
      <c r="H158" s="5">
        <v>2368</v>
      </c>
      <c r="I158" s="5">
        <v>57120</v>
      </c>
      <c r="J158" s="5">
        <v>65280</v>
      </c>
      <c r="K158" s="5">
        <v>73440</v>
      </c>
      <c r="L158" s="5">
        <v>81600</v>
      </c>
      <c r="M158" s="5">
        <v>88160</v>
      </c>
      <c r="N158" s="5">
        <v>94720</v>
      </c>
      <c r="O158" s="5">
        <v>101200</v>
      </c>
      <c r="P158" s="5">
        <v>107760</v>
      </c>
    </row>
    <row r="159" spans="1:16" x14ac:dyDescent="0.45">
      <c r="A159" s="77" t="s">
        <v>386</v>
      </c>
      <c r="B159" s="77" t="str">
        <f t="shared" si="2"/>
        <v>Conejos0.7</v>
      </c>
      <c r="C159" s="6">
        <v>0.7</v>
      </c>
      <c r="D159" s="5">
        <v>1249</v>
      </c>
      <c r="E159" s="5">
        <v>1338</v>
      </c>
      <c r="F159" s="5">
        <v>1606</v>
      </c>
      <c r="G159" s="5">
        <v>1856</v>
      </c>
      <c r="H159" s="5">
        <v>2072</v>
      </c>
      <c r="I159" s="5">
        <v>49980</v>
      </c>
      <c r="J159" s="5">
        <v>57120</v>
      </c>
      <c r="K159" s="5">
        <v>64259.999999999993</v>
      </c>
      <c r="L159" s="5">
        <v>71400</v>
      </c>
      <c r="M159" s="5">
        <v>77140</v>
      </c>
      <c r="N159" s="8">
        <v>82880</v>
      </c>
      <c r="O159" s="8">
        <v>88550</v>
      </c>
      <c r="P159" s="8">
        <v>94290</v>
      </c>
    </row>
    <row r="160" spans="1:16" x14ac:dyDescent="0.45">
      <c r="A160" s="77" t="s">
        <v>386</v>
      </c>
      <c r="B160" s="77" t="str">
        <f t="shared" si="2"/>
        <v>Conejos0.6</v>
      </c>
      <c r="C160" s="6">
        <v>0.6</v>
      </c>
      <c r="D160" s="5">
        <v>1071</v>
      </c>
      <c r="E160" s="5">
        <v>1147</v>
      </c>
      <c r="F160" s="5">
        <v>1377</v>
      </c>
      <c r="G160" s="5">
        <v>1591</v>
      </c>
      <c r="H160" s="5">
        <v>1776</v>
      </c>
      <c r="I160" s="5">
        <v>42840</v>
      </c>
      <c r="J160" s="5">
        <v>48960</v>
      </c>
      <c r="K160" s="5">
        <v>55080</v>
      </c>
      <c r="L160" s="5">
        <v>61200</v>
      </c>
      <c r="M160" s="5">
        <v>66120</v>
      </c>
      <c r="N160" s="8">
        <v>71040</v>
      </c>
      <c r="O160" s="8">
        <v>75900</v>
      </c>
      <c r="P160" s="8">
        <v>80820</v>
      </c>
    </row>
    <row r="161" spans="1:16" x14ac:dyDescent="0.45">
      <c r="A161" s="77" t="s">
        <v>386</v>
      </c>
      <c r="B161" s="77" t="str">
        <f t="shared" si="2"/>
        <v>Conejos0.55</v>
      </c>
      <c r="C161" s="6">
        <v>0.55000000000000004</v>
      </c>
      <c r="D161" s="5">
        <v>981</v>
      </c>
      <c r="E161" s="5">
        <v>1051</v>
      </c>
      <c r="F161" s="5">
        <v>1262</v>
      </c>
      <c r="G161" s="5">
        <v>1458</v>
      </c>
      <c r="H161" s="5">
        <v>1628</v>
      </c>
      <c r="I161" s="5">
        <v>39270</v>
      </c>
      <c r="J161" s="5">
        <v>44880</v>
      </c>
      <c r="K161" s="5">
        <v>50490.000000000007</v>
      </c>
      <c r="L161" s="5">
        <v>56100.000000000007</v>
      </c>
      <c r="M161" s="5">
        <v>60610.000000000007</v>
      </c>
      <c r="N161" s="8">
        <v>65120.000000000007</v>
      </c>
      <c r="O161" s="8">
        <v>69575</v>
      </c>
      <c r="P161" s="8">
        <v>74085</v>
      </c>
    </row>
    <row r="162" spans="1:16" x14ac:dyDescent="0.45">
      <c r="A162" s="77" t="s">
        <v>386</v>
      </c>
      <c r="B162" s="77" t="str">
        <f t="shared" si="2"/>
        <v>Conejos0.5</v>
      </c>
      <c r="C162" s="6">
        <v>0.5</v>
      </c>
      <c r="D162" s="5">
        <v>892</v>
      </c>
      <c r="E162" s="5">
        <v>956</v>
      </c>
      <c r="F162" s="5">
        <v>1147</v>
      </c>
      <c r="G162" s="5">
        <v>1326</v>
      </c>
      <c r="H162" s="5">
        <v>1480</v>
      </c>
      <c r="I162" s="5">
        <v>35700</v>
      </c>
      <c r="J162" s="5">
        <v>40800</v>
      </c>
      <c r="K162" s="5">
        <v>45900</v>
      </c>
      <c r="L162" s="5">
        <v>51000</v>
      </c>
      <c r="M162" s="5">
        <v>55100</v>
      </c>
      <c r="N162" s="5">
        <v>59200</v>
      </c>
      <c r="O162" s="5">
        <v>63250</v>
      </c>
      <c r="P162" s="5">
        <v>67350</v>
      </c>
    </row>
    <row r="163" spans="1:16" x14ac:dyDescent="0.45">
      <c r="A163" s="77" t="s">
        <v>386</v>
      </c>
      <c r="B163" s="77" t="str">
        <f t="shared" si="2"/>
        <v>Conejos0.45</v>
      </c>
      <c r="C163" s="6">
        <v>0.45</v>
      </c>
      <c r="D163" s="5">
        <v>803</v>
      </c>
      <c r="E163" s="5">
        <v>860</v>
      </c>
      <c r="F163" s="5">
        <v>1032</v>
      </c>
      <c r="G163" s="5">
        <v>1193</v>
      </c>
      <c r="H163" s="5">
        <v>1332</v>
      </c>
      <c r="I163" s="5">
        <v>32130</v>
      </c>
      <c r="J163" s="5">
        <v>36720</v>
      </c>
      <c r="K163" s="5">
        <v>41310</v>
      </c>
      <c r="L163" s="5">
        <v>45900</v>
      </c>
      <c r="M163" s="5">
        <v>49590</v>
      </c>
      <c r="N163" s="5">
        <v>53280</v>
      </c>
      <c r="O163" s="5">
        <v>56925</v>
      </c>
      <c r="P163" s="5">
        <v>60615</v>
      </c>
    </row>
    <row r="164" spans="1:16" x14ac:dyDescent="0.45">
      <c r="A164" s="77" t="s">
        <v>386</v>
      </c>
      <c r="B164" s="77" t="str">
        <f t="shared" si="2"/>
        <v>Conejos0.4</v>
      </c>
      <c r="C164" s="6">
        <v>0.4</v>
      </c>
      <c r="D164" s="5">
        <v>714</v>
      </c>
      <c r="E164" s="5">
        <v>765</v>
      </c>
      <c r="F164" s="5">
        <v>918</v>
      </c>
      <c r="G164" s="5">
        <v>1061</v>
      </c>
      <c r="H164" s="5">
        <v>1184</v>
      </c>
      <c r="I164" s="5">
        <v>28560</v>
      </c>
      <c r="J164" s="5">
        <v>32640</v>
      </c>
      <c r="K164" s="5">
        <v>36720</v>
      </c>
      <c r="L164" s="5">
        <v>40800</v>
      </c>
      <c r="M164" s="5">
        <v>44080</v>
      </c>
      <c r="N164" s="5">
        <v>47360</v>
      </c>
      <c r="O164" s="5">
        <v>50600</v>
      </c>
      <c r="P164" s="5">
        <v>53880</v>
      </c>
    </row>
    <row r="165" spans="1:16" x14ac:dyDescent="0.45">
      <c r="A165" s="77" t="s">
        <v>386</v>
      </c>
      <c r="B165" s="77" t="str">
        <f t="shared" si="2"/>
        <v>Conejos0.3</v>
      </c>
      <c r="C165" s="6">
        <v>0.3</v>
      </c>
      <c r="D165" s="5">
        <v>535</v>
      </c>
      <c r="E165" s="5">
        <v>573</v>
      </c>
      <c r="F165" s="5">
        <v>688</v>
      </c>
      <c r="G165" s="5">
        <v>795</v>
      </c>
      <c r="H165" s="5">
        <v>888</v>
      </c>
      <c r="I165" s="7">
        <v>21420</v>
      </c>
      <c r="J165" s="7">
        <v>24480</v>
      </c>
      <c r="K165" s="7">
        <v>27540</v>
      </c>
      <c r="L165" s="7">
        <v>30600</v>
      </c>
      <c r="M165" s="7">
        <v>33060</v>
      </c>
      <c r="N165" s="7">
        <v>35520</v>
      </c>
      <c r="O165" s="7">
        <v>37950</v>
      </c>
      <c r="P165" s="7">
        <v>40410</v>
      </c>
    </row>
    <row r="166" spans="1:16" x14ac:dyDescent="0.45">
      <c r="A166" s="77" t="s">
        <v>386</v>
      </c>
      <c r="B166" s="77" t="str">
        <f t="shared" si="2"/>
        <v>Conejos0.2</v>
      </c>
      <c r="C166" s="6">
        <v>0.2</v>
      </c>
      <c r="D166" s="5">
        <v>357</v>
      </c>
      <c r="E166" s="5">
        <v>382</v>
      </c>
      <c r="F166" s="5">
        <v>459</v>
      </c>
      <c r="G166" s="5">
        <v>530</v>
      </c>
      <c r="H166" s="5">
        <v>592</v>
      </c>
      <c r="I166" s="7">
        <v>14280</v>
      </c>
      <c r="J166" s="7">
        <v>16320</v>
      </c>
      <c r="K166" s="7">
        <v>18360</v>
      </c>
      <c r="L166" s="7">
        <v>20400</v>
      </c>
      <c r="M166" s="7">
        <v>22040</v>
      </c>
      <c r="N166" s="7">
        <v>23680</v>
      </c>
      <c r="O166" s="7">
        <v>25300</v>
      </c>
      <c r="P166" s="7">
        <v>26940</v>
      </c>
    </row>
    <row r="167" spans="1:16" x14ac:dyDescent="0.45">
      <c r="A167" s="77" t="s">
        <v>387</v>
      </c>
      <c r="B167" s="77" t="str">
        <f t="shared" si="2"/>
        <v>Costilla1.2</v>
      </c>
      <c r="C167" s="6">
        <v>1.2</v>
      </c>
      <c r="D167" s="5">
        <v>2142</v>
      </c>
      <c r="E167" s="5">
        <v>2295</v>
      </c>
      <c r="F167" s="5">
        <v>2754</v>
      </c>
      <c r="G167" s="5">
        <v>3183</v>
      </c>
      <c r="H167" s="5">
        <v>3552</v>
      </c>
      <c r="I167" s="5">
        <v>85680</v>
      </c>
      <c r="J167" s="5">
        <v>97920</v>
      </c>
      <c r="K167" s="5">
        <v>110160</v>
      </c>
      <c r="L167" s="5">
        <v>122400</v>
      </c>
      <c r="M167" s="5">
        <v>132240</v>
      </c>
      <c r="N167" s="8">
        <v>142080</v>
      </c>
      <c r="O167" s="8">
        <v>151800</v>
      </c>
      <c r="P167" s="8">
        <v>161640</v>
      </c>
    </row>
    <row r="168" spans="1:16" x14ac:dyDescent="0.45">
      <c r="A168" s="77" t="s">
        <v>387</v>
      </c>
      <c r="B168" s="77" t="str">
        <f t="shared" si="2"/>
        <v>Costilla1.1</v>
      </c>
      <c r="C168" s="6">
        <v>1.1000000000000001</v>
      </c>
      <c r="D168" s="5">
        <v>1963</v>
      </c>
      <c r="E168" s="5">
        <v>2103</v>
      </c>
      <c r="F168" s="5">
        <v>2524</v>
      </c>
      <c r="G168" s="5">
        <v>2917</v>
      </c>
      <c r="H168" s="5">
        <v>3256</v>
      </c>
      <c r="I168" s="5">
        <v>78540</v>
      </c>
      <c r="J168" s="5">
        <v>89760</v>
      </c>
      <c r="K168" s="5">
        <v>100980.00000000001</v>
      </c>
      <c r="L168" s="5">
        <v>112200.00000000001</v>
      </c>
      <c r="M168" s="5">
        <v>121220.00000000001</v>
      </c>
      <c r="N168" s="8">
        <v>130240.00000000001</v>
      </c>
      <c r="O168" s="8">
        <v>139150</v>
      </c>
      <c r="P168" s="8">
        <v>148170</v>
      </c>
    </row>
    <row r="169" spans="1:16" x14ac:dyDescent="0.45">
      <c r="A169" s="77" t="s">
        <v>387</v>
      </c>
      <c r="B169" s="77" t="str">
        <f t="shared" si="2"/>
        <v>Costilla1</v>
      </c>
      <c r="C169" s="6">
        <v>1</v>
      </c>
      <c r="D169" s="5">
        <v>1785</v>
      </c>
      <c r="E169" s="5">
        <v>1912</v>
      </c>
      <c r="F169" s="5">
        <v>2295</v>
      </c>
      <c r="G169" s="5">
        <v>2652</v>
      </c>
      <c r="H169" s="5">
        <v>2960</v>
      </c>
      <c r="I169" s="5">
        <v>71400</v>
      </c>
      <c r="J169" s="5">
        <v>81600</v>
      </c>
      <c r="K169" s="5">
        <v>91800</v>
      </c>
      <c r="L169" s="5">
        <v>102000</v>
      </c>
      <c r="M169" s="5">
        <v>110200</v>
      </c>
      <c r="N169" s="8">
        <v>118400</v>
      </c>
      <c r="O169" s="8">
        <v>126500</v>
      </c>
      <c r="P169" s="8">
        <v>134700</v>
      </c>
    </row>
    <row r="170" spans="1:16" x14ac:dyDescent="0.45">
      <c r="A170" s="77" t="s">
        <v>387</v>
      </c>
      <c r="B170" s="77" t="str">
        <f t="shared" si="2"/>
        <v>Costilla0.9</v>
      </c>
      <c r="C170" s="6">
        <v>0.9</v>
      </c>
      <c r="D170" s="5">
        <v>1606</v>
      </c>
      <c r="E170" s="5">
        <v>1721</v>
      </c>
      <c r="F170" s="5">
        <v>2065</v>
      </c>
      <c r="G170" s="5">
        <v>2387</v>
      </c>
      <c r="H170" s="5">
        <v>2664</v>
      </c>
      <c r="I170" s="5">
        <v>64260</v>
      </c>
      <c r="J170" s="5">
        <v>73440</v>
      </c>
      <c r="K170" s="5">
        <v>82620</v>
      </c>
      <c r="L170" s="5">
        <v>91800</v>
      </c>
      <c r="M170" s="5">
        <v>99180</v>
      </c>
      <c r="N170" s="8">
        <v>106560</v>
      </c>
      <c r="O170" s="8">
        <v>113850</v>
      </c>
      <c r="P170" s="8">
        <v>121230</v>
      </c>
    </row>
    <row r="171" spans="1:16" x14ac:dyDescent="0.45">
      <c r="A171" s="77" t="s">
        <v>387</v>
      </c>
      <c r="B171" s="77" t="str">
        <f t="shared" si="2"/>
        <v>Costilla0.8</v>
      </c>
      <c r="C171" s="6">
        <v>0.8</v>
      </c>
      <c r="D171" s="5">
        <v>1428</v>
      </c>
      <c r="E171" s="5">
        <v>1530</v>
      </c>
      <c r="F171" s="5">
        <v>1836</v>
      </c>
      <c r="G171" s="5">
        <v>2122</v>
      </c>
      <c r="H171" s="5">
        <v>2368</v>
      </c>
      <c r="I171" s="7">
        <v>57120</v>
      </c>
      <c r="J171" s="7">
        <v>65280</v>
      </c>
      <c r="K171" s="7">
        <v>73440</v>
      </c>
      <c r="L171" s="7">
        <v>81600</v>
      </c>
      <c r="M171" s="7">
        <v>88160</v>
      </c>
      <c r="N171" s="7">
        <v>94720</v>
      </c>
      <c r="O171" s="7">
        <v>101200</v>
      </c>
      <c r="P171" s="7">
        <v>107760</v>
      </c>
    </row>
    <row r="172" spans="1:16" x14ac:dyDescent="0.45">
      <c r="A172" s="77" t="s">
        <v>387</v>
      </c>
      <c r="B172" s="77" t="str">
        <f t="shared" si="2"/>
        <v>Costilla0.7</v>
      </c>
      <c r="C172" s="6">
        <v>0.7</v>
      </c>
      <c r="D172" s="5">
        <v>1249</v>
      </c>
      <c r="E172" s="5">
        <v>1338</v>
      </c>
      <c r="F172" s="5">
        <v>1606</v>
      </c>
      <c r="G172" s="5">
        <v>1856</v>
      </c>
      <c r="H172" s="5">
        <v>2072</v>
      </c>
      <c r="I172" s="7">
        <v>49980</v>
      </c>
      <c r="J172" s="7">
        <v>57120</v>
      </c>
      <c r="K172" s="7">
        <v>64259.999999999993</v>
      </c>
      <c r="L172" s="7">
        <v>71400</v>
      </c>
      <c r="M172" s="7">
        <v>77140</v>
      </c>
      <c r="N172" s="7">
        <v>82880</v>
      </c>
      <c r="O172" s="7">
        <v>88550</v>
      </c>
      <c r="P172" s="7">
        <v>94290</v>
      </c>
    </row>
    <row r="173" spans="1:16" x14ac:dyDescent="0.45">
      <c r="A173" s="77" t="s">
        <v>387</v>
      </c>
      <c r="B173" s="77" t="str">
        <f t="shared" si="2"/>
        <v>Costilla0.6</v>
      </c>
      <c r="C173" s="6">
        <v>0.6</v>
      </c>
      <c r="D173" s="5">
        <v>1071</v>
      </c>
      <c r="E173" s="5">
        <v>1147</v>
      </c>
      <c r="F173" s="5">
        <v>1377</v>
      </c>
      <c r="G173" s="5">
        <v>1591</v>
      </c>
      <c r="H173" s="5">
        <v>1776</v>
      </c>
      <c r="I173" s="5">
        <v>42840</v>
      </c>
      <c r="J173" s="5">
        <v>48960</v>
      </c>
      <c r="K173" s="5">
        <v>55080</v>
      </c>
      <c r="L173" s="5">
        <v>61200</v>
      </c>
      <c r="M173" s="5">
        <v>66120</v>
      </c>
      <c r="N173" s="5">
        <v>71040</v>
      </c>
      <c r="O173" s="5">
        <v>75900</v>
      </c>
      <c r="P173" s="5">
        <v>80820</v>
      </c>
    </row>
    <row r="174" spans="1:16" x14ac:dyDescent="0.45">
      <c r="A174" s="77" t="s">
        <v>387</v>
      </c>
      <c r="B174" s="77" t="str">
        <f t="shared" si="2"/>
        <v>Costilla0.55</v>
      </c>
      <c r="C174" s="6">
        <v>0.55000000000000004</v>
      </c>
      <c r="D174" s="5">
        <v>981</v>
      </c>
      <c r="E174" s="5">
        <v>1051</v>
      </c>
      <c r="F174" s="5">
        <v>1262</v>
      </c>
      <c r="G174" s="5">
        <v>1458</v>
      </c>
      <c r="H174" s="5">
        <v>1628</v>
      </c>
      <c r="I174" s="5">
        <v>39270</v>
      </c>
      <c r="J174" s="5">
        <v>44880</v>
      </c>
      <c r="K174" s="5">
        <v>50490.000000000007</v>
      </c>
      <c r="L174" s="5">
        <v>56100.000000000007</v>
      </c>
      <c r="M174" s="5">
        <v>60610.000000000007</v>
      </c>
      <c r="N174" s="5">
        <v>65120.000000000007</v>
      </c>
      <c r="O174" s="5">
        <v>69575</v>
      </c>
      <c r="P174" s="5">
        <v>74085</v>
      </c>
    </row>
    <row r="175" spans="1:16" x14ac:dyDescent="0.45">
      <c r="A175" s="77" t="s">
        <v>387</v>
      </c>
      <c r="B175" s="77" t="str">
        <f t="shared" si="2"/>
        <v>Costilla0.5</v>
      </c>
      <c r="C175" s="6">
        <v>0.5</v>
      </c>
      <c r="D175" s="5">
        <v>892</v>
      </c>
      <c r="E175" s="5">
        <v>956</v>
      </c>
      <c r="F175" s="5">
        <v>1147</v>
      </c>
      <c r="G175" s="5">
        <v>1326</v>
      </c>
      <c r="H175" s="5">
        <v>1480</v>
      </c>
      <c r="I175" s="7">
        <v>35700</v>
      </c>
      <c r="J175" s="7">
        <v>40800</v>
      </c>
      <c r="K175" s="7">
        <v>45900</v>
      </c>
      <c r="L175" s="7">
        <v>51000</v>
      </c>
      <c r="M175" s="7">
        <v>55100</v>
      </c>
      <c r="N175" s="7">
        <v>59200</v>
      </c>
      <c r="O175" s="7">
        <v>63250</v>
      </c>
      <c r="P175" s="7">
        <v>67350</v>
      </c>
    </row>
    <row r="176" spans="1:16" x14ac:dyDescent="0.45">
      <c r="A176" s="77" t="s">
        <v>387</v>
      </c>
      <c r="B176" s="77" t="str">
        <f t="shared" si="2"/>
        <v>Costilla0.45</v>
      </c>
      <c r="C176" s="6">
        <v>0.45</v>
      </c>
      <c r="D176" s="5">
        <v>803</v>
      </c>
      <c r="E176" s="5">
        <v>860</v>
      </c>
      <c r="F176" s="5">
        <v>1032</v>
      </c>
      <c r="G176" s="5">
        <v>1193</v>
      </c>
      <c r="H176" s="5">
        <v>1332</v>
      </c>
      <c r="I176" s="7">
        <v>32130</v>
      </c>
      <c r="J176" s="7">
        <v>36720</v>
      </c>
      <c r="K176" s="7">
        <v>41310</v>
      </c>
      <c r="L176" s="7">
        <v>45900</v>
      </c>
      <c r="M176" s="7">
        <v>49590</v>
      </c>
      <c r="N176" s="7">
        <v>53280</v>
      </c>
      <c r="O176" s="7">
        <v>56925</v>
      </c>
      <c r="P176" s="7">
        <v>60615</v>
      </c>
    </row>
    <row r="177" spans="1:16" x14ac:dyDescent="0.45">
      <c r="A177" s="77" t="s">
        <v>387</v>
      </c>
      <c r="B177" s="77" t="str">
        <f t="shared" si="2"/>
        <v>Costilla0.4</v>
      </c>
      <c r="C177" s="6">
        <v>0.4</v>
      </c>
      <c r="D177" s="5">
        <v>714</v>
      </c>
      <c r="E177" s="5">
        <v>765</v>
      </c>
      <c r="F177" s="5">
        <v>918</v>
      </c>
      <c r="G177" s="5">
        <v>1061</v>
      </c>
      <c r="H177" s="5">
        <v>1184</v>
      </c>
      <c r="I177" s="5">
        <v>28560</v>
      </c>
      <c r="J177" s="5">
        <v>32640</v>
      </c>
      <c r="K177" s="5">
        <v>36720</v>
      </c>
      <c r="L177" s="5">
        <v>40800</v>
      </c>
      <c r="M177" s="5">
        <v>44080</v>
      </c>
      <c r="N177" s="8">
        <v>47360</v>
      </c>
      <c r="O177" s="8">
        <v>50600</v>
      </c>
      <c r="P177" s="8">
        <v>53880</v>
      </c>
    </row>
    <row r="178" spans="1:16" x14ac:dyDescent="0.45">
      <c r="A178" s="77" t="s">
        <v>387</v>
      </c>
      <c r="B178" s="77" t="str">
        <f t="shared" si="2"/>
        <v>Costilla0.3</v>
      </c>
      <c r="C178" s="6">
        <v>0.3</v>
      </c>
      <c r="D178" s="5">
        <v>535</v>
      </c>
      <c r="E178" s="5">
        <v>573</v>
      </c>
      <c r="F178" s="5">
        <v>688</v>
      </c>
      <c r="G178" s="5">
        <v>795</v>
      </c>
      <c r="H178" s="5">
        <v>888</v>
      </c>
      <c r="I178" s="5">
        <v>21420</v>
      </c>
      <c r="J178" s="5">
        <v>24480</v>
      </c>
      <c r="K178" s="5">
        <v>27540</v>
      </c>
      <c r="L178" s="5">
        <v>30600</v>
      </c>
      <c r="M178" s="5">
        <v>33060</v>
      </c>
      <c r="N178" s="8">
        <v>35520</v>
      </c>
      <c r="O178" s="8">
        <v>37950</v>
      </c>
      <c r="P178" s="8">
        <v>40410</v>
      </c>
    </row>
    <row r="179" spans="1:16" x14ac:dyDescent="0.45">
      <c r="A179" s="77" t="s">
        <v>387</v>
      </c>
      <c r="B179" s="77" t="str">
        <f t="shared" si="2"/>
        <v>Costilla0.2</v>
      </c>
      <c r="C179" s="6">
        <v>0.2</v>
      </c>
      <c r="D179" s="5">
        <v>357</v>
      </c>
      <c r="E179" s="5">
        <v>382</v>
      </c>
      <c r="F179" s="5">
        <v>459</v>
      </c>
      <c r="G179" s="5">
        <v>530</v>
      </c>
      <c r="H179" s="5">
        <v>592</v>
      </c>
      <c r="I179" s="5">
        <v>14280</v>
      </c>
      <c r="J179" s="5">
        <v>16320</v>
      </c>
      <c r="K179" s="5">
        <v>18360</v>
      </c>
      <c r="L179" s="5">
        <v>20400</v>
      </c>
      <c r="M179" s="5">
        <v>22040</v>
      </c>
      <c r="N179" s="8">
        <v>23680</v>
      </c>
      <c r="O179" s="8">
        <v>25300</v>
      </c>
      <c r="P179" s="8">
        <v>26940</v>
      </c>
    </row>
    <row r="180" spans="1:16" x14ac:dyDescent="0.45">
      <c r="A180" s="77" t="s">
        <v>388</v>
      </c>
      <c r="B180" s="77" t="str">
        <f t="shared" si="2"/>
        <v>Crowley1.2</v>
      </c>
      <c r="C180" s="6">
        <v>1.2</v>
      </c>
      <c r="D180" s="5">
        <v>2142</v>
      </c>
      <c r="E180" s="5">
        <v>2295</v>
      </c>
      <c r="F180" s="5">
        <v>2754</v>
      </c>
      <c r="G180" s="5">
        <v>3183</v>
      </c>
      <c r="H180" s="5">
        <v>3552</v>
      </c>
      <c r="I180" s="5">
        <v>85680</v>
      </c>
      <c r="J180" s="5">
        <v>97920</v>
      </c>
      <c r="K180" s="5">
        <v>110160</v>
      </c>
      <c r="L180" s="5">
        <v>122400</v>
      </c>
      <c r="M180" s="5">
        <v>132240</v>
      </c>
      <c r="N180" s="8">
        <v>142080</v>
      </c>
      <c r="O180" s="8">
        <v>151800</v>
      </c>
      <c r="P180" s="8">
        <v>161640</v>
      </c>
    </row>
    <row r="181" spans="1:16" x14ac:dyDescent="0.45">
      <c r="A181" s="77" t="s">
        <v>388</v>
      </c>
      <c r="B181" s="77" t="str">
        <f t="shared" si="2"/>
        <v>Crowley1.1</v>
      </c>
      <c r="C181" s="6">
        <v>1.1000000000000001</v>
      </c>
      <c r="D181" s="5">
        <v>1963</v>
      </c>
      <c r="E181" s="5">
        <v>2103</v>
      </c>
      <c r="F181" s="5">
        <v>2524</v>
      </c>
      <c r="G181" s="5">
        <v>2917</v>
      </c>
      <c r="H181" s="5">
        <v>3256</v>
      </c>
      <c r="I181" s="5">
        <v>78540</v>
      </c>
      <c r="J181" s="5">
        <v>89760</v>
      </c>
      <c r="K181" s="5">
        <v>100980.00000000001</v>
      </c>
      <c r="L181" s="5">
        <v>112200.00000000001</v>
      </c>
      <c r="M181" s="5">
        <v>121220.00000000001</v>
      </c>
      <c r="N181" s="8">
        <v>130240.00000000001</v>
      </c>
      <c r="O181" s="8">
        <v>139150</v>
      </c>
      <c r="P181" s="8">
        <v>148170</v>
      </c>
    </row>
    <row r="182" spans="1:16" x14ac:dyDescent="0.45">
      <c r="A182" s="77" t="s">
        <v>388</v>
      </c>
      <c r="B182" s="77" t="str">
        <f t="shared" si="2"/>
        <v>Crowley1</v>
      </c>
      <c r="C182" s="6">
        <v>1</v>
      </c>
      <c r="D182" s="5">
        <v>1785</v>
      </c>
      <c r="E182" s="5">
        <v>1912</v>
      </c>
      <c r="F182" s="5">
        <v>2295</v>
      </c>
      <c r="G182" s="5">
        <v>2652</v>
      </c>
      <c r="H182" s="5">
        <v>2960</v>
      </c>
      <c r="I182" s="5">
        <v>71400</v>
      </c>
      <c r="J182" s="5">
        <v>81600</v>
      </c>
      <c r="K182" s="5">
        <v>91800</v>
      </c>
      <c r="L182" s="5">
        <v>102000</v>
      </c>
      <c r="M182" s="5">
        <v>110200</v>
      </c>
      <c r="N182" s="5">
        <v>118400</v>
      </c>
      <c r="O182" s="5">
        <v>126500</v>
      </c>
      <c r="P182" s="5">
        <v>134700</v>
      </c>
    </row>
    <row r="183" spans="1:16" x14ac:dyDescent="0.45">
      <c r="A183" s="77" t="s">
        <v>388</v>
      </c>
      <c r="B183" s="77" t="str">
        <f t="shared" si="2"/>
        <v>Crowley0.9</v>
      </c>
      <c r="C183" s="6">
        <v>0.9</v>
      </c>
      <c r="D183" s="5">
        <v>1606</v>
      </c>
      <c r="E183" s="5">
        <v>1721</v>
      </c>
      <c r="F183" s="5">
        <v>2065</v>
      </c>
      <c r="G183" s="5">
        <v>2387</v>
      </c>
      <c r="H183" s="5">
        <v>2664</v>
      </c>
      <c r="I183" s="5">
        <v>64260</v>
      </c>
      <c r="J183" s="5">
        <v>73440</v>
      </c>
      <c r="K183" s="5">
        <v>82620</v>
      </c>
      <c r="L183" s="5">
        <v>91800</v>
      </c>
      <c r="M183" s="5">
        <v>99180</v>
      </c>
      <c r="N183" s="5">
        <v>106560</v>
      </c>
      <c r="O183" s="5">
        <v>113850</v>
      </c>
      <c r="P183" s="5">
        <v>121230</v>
      </c>
    </row>
    <row r="184" spans="1:16" x14ac:dyDescent="0.45">
      <c r="A184" s="77" t="s">
        <v>388</v>
      </c>
      <c r="B184" s="77" t="str">
        <f t="shared" si="2"/>
        <v>Crowley0.8</v>
      </c>
      <c r="C184" s="6">
        <v>0.8</v>
      </c>
      <c r="D184" s="5">
        <v>1428</v>
      </c>
      <c r="E184" s="5">
        <v>1530</v>
      </c>
      <c r="F184" s="5">
        <v>1836</v>
      </c>
      <c r="G184" s="5">
        <v>2122</v>
      </c>
      <c r="H184" s="5">
        <v>2368</v>
      </c>
      <c r="I184" s="5">
        <v>57120</v>
      </c>
      <c r="J184" s="5">
        <v>65280</v>
      </c>
      <c r="K184" s="5">
        <v>73440</v>
      </c>
      <c r="L184" s="5">
        <v>81600</v>
      </c>
      <c r="M184" s="5">
        <v>88160</v>
      </c>
      <c r="N184" s="5">
        <v>94720</v>
      </c>
      <c r="O184" s="5">
        <v>101200</v>
      </c>
      <c r="P184" s="5">
        <v>107760</v>
      </c>
    </row>
    <row r="185" spans="1:16" x14ac:dyDescent="0.45">
      <c r="A185" s="77" t="s">
        <v>388</v>
      </c>
      <c r="B185" s="77" t="str">
        <f t="shared" si="2"/>
        <v>Crowley0.7</v>
      </c>
      <c r="C185" s="6">
        <v>0.7</v>
      </c>
      <c r="D185" s="5">
        <v>1249</v>
      </c>
      <c r="E185" s="5">
        <v>1338</v>
      </c>
      <c r="F185" s="5">
        <v>1606</v>
      </c>
      <c r="G185" s="5">
        <v>1856</v>
      </c>
      <c r="H185" s="5">
        <v>2072</v>
      </c>
      <c r="I185" s="7">
        <v>49980</v>
      </c>
      <c r="J185" s="7">
        <v>57120</v>
      </c>
      <c r="K185" s="7">
        <v>64259.999999999993</v>
      </c>
      <c r="L185" s="7">
        <v>71400</v>
      </c>
      <c r="M185" s="7">
        <v>77140</v>
      </c>
      <c r="N185" s="7">
        <v>82880</v>
      </c>
      <c r="O185" s="7">
        <v>88550</v>
      </c>
      <c r="P185" s="7">
        <v>94290</v>
      </c>
    </row>
    <row r="186" spans="1:16" x14ac:dyDescent="0.45">
      <c r="A186" s="77" t="s">
        <v>388</v>
      </c>
      <c r="B186" s="77" t="str">
        <f t="shared" si="2"/>
        <v>Crowley0.6</v>
      </c>
      <c r="C186" s="6">
        <v>0.6</v>
      </c>
      <c r="D186" s="5">
        <v>1071</v>
      </c>
      <c r="E186" s="5">
        <v>1147</v>
      </c>
      <c r="F186" s="5">
        <v>1377</v>
      </c>
      <c r="G186" s="5">
        <v>1591</v>
      </c>
      <c r="H186" s="5">
        <v>1776</v>
      </c>
      <c r="I186" s="7">
        <v>42840</v>
      </c>
      <c r="J186" s="7">
        <v>48960</v>
      </c>
      <c r="K186" s="7">
        <v>55080</v>
      </c>
      <c r="L186" s="7">
        <v>61200</v>
      </c>
      <c r="M186" s="7">
        <v>66120</v>
      </c>
      <c r="N186" s="7">
        <v>71040</v>
      </c>
      <c r="O186" s="7">
        <v>75900</v>
      </c>
      <c r="P186" s="7">
        <v>80820</v>
      </c>
    </row>
    <row r="187" spans="1:16" x14ac:dyDescent="0.45">
      <c r="A187" s="77" t="s">
        <v>388</v>
      </c>
      <c r="B187" s="77" t="str">
        <f t="shared" si="2"/>
        <v>Crowley0.55</v>
      </c>
      <c r="C187" s="6">
        <v>0.55000000000000004</v>
      </c>
      <c r="D187" s="5">
        <v>981</v>
      </c>
      <c r="E187" s="5">
        <v>1051</v>
      </c>
      <c r="F187" s="5">
        <v>1262</v>
      </c>
      <c r="G187" s="5">
        <v>1458</v>
      </c>
      <c r="H187" s="5">
        <v>1628</v>
      </c>
      <c r="I187" s="5">
        <v>39270</v>
      </c>
      <c r="J187" s="5">
        <v>44880</v>
      </c>
      <c r="K187" s="5">
        <v>50490.000000000007</v>
      </c>
      <c r="L187" s="5">
        <v>56100.000000000007</v>
      </c>
      <c r="M187" s="5">
        <v>60610.000000000007</v>
      </c>
      <c r="N187" s="8">
        <v>65120.000000000007</v>
      </c>
      <c r="O187" s="8">
        <v>69575</v>
      </c>
      <c r="P187" s="8">
        <v>74085</v>
      </c>
    </row>
    <row r="188" spans="1:16" x14ac:dyDescent="0.45">
      <c r="A188" s="77" t="s">
        <v>388</v>
      </c>
      <c r="B188" s="77" t="str">
        <f t="shared" si="2"/>
        <v>Crowley0.5</v>
      </c>
      <c r="C188" s="6">
        <v>0.5</v>
      </c>
      <c r="D188" s="5">
        <v>892</v>
      </c>
      <c r="E188" s="5">
        <v>956</v>
      </c>
      <c r="F188" s="5">
        <v>1147</v>
      </c>
      <c r="G188" s="5">
        <v>1326</v>
      </c>
      <c r="H188" s="5">
        <v>1480</v>
      </c>
      <c r="I188" s="7">
        <v>35700</v>
      </c>
      <c r="J188" s="7">
        <v>40800</v>
      </c>
      <c r="K188" s="7">
        <v>45900</v>
      </c>
      <c r="L188" s="7">
        <v>51000</v>
      </c>
      <c r="M188" s="7">
        <v>55100</v>
      </c>
      <c r="N188" s="7">
        <v>59200</v>
      </c>
      <c r="O188" s="7">
        <v>63250</v>
      </c>
      <c r="P188" s="7">
        <v>67350</v>
      </c>
    </row>
    <row r="189" spans="1:16" x14ac:dyDescent="0.45">
      <c r="A189" s="77" t="s">
        <v>388</v>
      </c>
      <c r="B189" s="77" t="str">
        <f t="shared" si="2"/>
        <v>Crowley0.45</v>
      </c>
      <c r="C189" s="6">
        <v>0.45</v>
      </c>
      <c r="D189" s="5">
        <v>803</v>
      </c>
      <c r="E189" s="5">
        <v>860</v>
      </c>
      <c r="F189" s="5">
        <v>1032</v>
      </c>
      <c r="G189" s="5">
        <v>1193</v>
      </c>
      <c r="H189" s="5">
        <v>1332</v>
      </c>
      <c r="I189" s="5">
        <v>32130</v>
      </c>
      <c r="J189" s="5">
        <v>36720</v>
      </c>
      <c r="K189" s="5">
        <v>41310</v>
      </c>
      <c r="L189" s="5">
        <v>45900</v>
      </c>
      <c r="M189" s="5">
        <v>49590</v>
      </c>
      <c r="N189" s="8">
        <v>53280</v>
      </c>
      <c r="O189" s="8">
        <v>56925</v>
      </c>
      <c r="P189" s="8">
        <v>60615</v>
      </c>
    </row>
    <row r="190" spans="1:16" x14ac:dyDescent="0.45">
      <c r="A190" s="77" t="s">
        <v>388</v>
      </c>
      <c r="B190" s="77" t="str">
        <f t="shared" si="2"/>
        <v>Crowley0.4</v>
      </c>
      <c r="C190" s="6">
        <v>0.4</v>
      </c>
      <c r="D190" s="5">
        <v>714</v>
      </c>
      <c r="E190" s="5">
        <v>765</v>
      </c>
      <c r="F190" s="5">
        <v>918</v>
      </c>
      <c r="G190" s="5">
        <v>1061</v>
      </c>
      <c r="H190" s="5">
        <v>1184</v>
      </c>
      <c r="I190" s="5">
        <v>28560</v>
      </c>
      <c r="J190" s="5">
        <v>32640</v>
      </c>
      <c r="K190" s="5">
        <v>36720</v>
      </c>
      <c r="L190" s="5">
        <v>40800</v>
      </c>
      <c r="M190" s="5">
        <v>44080</v>
      </c>
      <c r="N190" s="8">
        <v>47360</v>
      </c>
      <c r="O190" s="8">
        <v>50600</v>
      </c>
      <c r="P190" s="8">
        <v>53880</v>
      </c>
    </row>
    <row r="191" spans="1:16" x14ac:dyDescent="0.45">
      <c r="A191" s="77" t="s">
        <v>388</v>
      </c>
      <c r="B191" s="77" t="str">
        <f t="shared" si="2"/>
        <v>Crowley0.3</v>
      </c>
      <c r="C191" s="6">
        <v>0.3</v>
      </c>
      <c r="D191" s="5">
        <v>535</v>
      </c>
      <c r="E191" s="5">
        <v>573</v>
      </c>
      <c r="F191" s="5">
        <v>688</v>
      </c>
      <c r="G191" s="5">
        <v>795</v>
      </c>
      <c r="H191" s="5">
        <v>888</v>
      </c>
      <c r="I191" s="7">
        <v>21420</v>
      </c>
      <c r="J191" s="7">
        <v>24480</v>
      </c>
      <c r="K191" s="7">
        <v>27540</v>
      </c>
      <c r="L191" s="7">
        <v>30600</v>
      </c>
      <c r="M191" s="7">
        <v>33060</v>
      </c>
      <c r="N191" s="7">
        <v>35520</v>
      </c>
      <c r="O191" s="7">
        <v>37950</v>
      </c>
      <c r="P191" s="7">
        <v>40410</v>
      </c>
    </row>
    <row r="192" spans="1:16" x14ac:dyDescent="0.45">
      <c r="A192" s="77" t="s">
        <v>388</v>
      </c>
      <c r="B192" s="77" t="str">
        <f t="shared" si="2"/>
        <v>Crowley0.2</v>
      </c>
      <c r="C192" s="6">
        <v>0.2</v>
      </c>
      <c r="D192" s="5">
        <v>357</v>
      </c>
      <c r="E192" s="5">
        <v>382</v>
      </c>
      <c r="F192" s="5">
        <v>459</v>
      </c>
      <c r="G192" s="5">
        <v>530</v>
      </c>
      <c r="H192" s="5">
        <v>592</v>
      </c>
      <c r="I192" s="7">
        <v>14280</v>
      </c>
      <c r="J192" s="7">
        <v>16320</v>
      </c>
      <c r="K192" s="7">
        <v>18360</v>
      </c>
      <c r="L192" s="7">
        <v>20400</v>
      </c>
      <c r="M192" s="7">
        <v>22040</v>
      </c>
      <c r="N192" s="7">
        <v>23680</v>
      </c>
      <c r="O192" s="7">
        <v>25300</v>
      </c>
      <c r="P192" s="7">
        <v>26940</v>
      </c>
    </row>
    <row r="193" spans="1:16" x14ac:dyDescent="0.45">
      <c r="A193" s="77" t="s">
        <v>389</v>
      </c>
      <c r="B193" s="77" t="str">
        <f t="shared" si="2"/>
        <v>Custer1.2</v>
      </c>
      <c r="C193" s="6">
        <v>1.2</v>
      </c>
      <c r="D193" s="5">
        <v>2142</v>
      </c>
      <c r="E193" s="5">
        <v>2295</v>
      </c>
      <c r="F193" s="5">
        <v>2754</v>
      </c>
      <c r="G193" s="5">
        <v>3183</v>
      </c>
      <c r="H193" s="5">
        <v>3552</v>
      </c>
      <c r="I193" s="5">
        <v>85680</v>
      </c>
      <c r="J193" s="5">
        <v>97920</v>
      </c>
      <c r="K193" s="5">
        <v>110160</v>
      </c>
      <c r="L193" s="5">
        <v>122400</v>
      </c>
      <c r="M193" s="5">
        <v>132240</v>
      </c>
      <c r="N193" s="5">
        <v>142080</v>
      </c>
      <c r="O193" s="5">
        <v>151800</v>
      </c>
      <c r="P193" s="5">
        <v>161640</v>
      </c>
    </row>
    <row r="194" spans="1:16" x14ac:dyDescent="0.45">
      <c r="A194" s="77" t="s">
        <v>389</v>
      </c>
      <c r="B194" s="77" t="str">
        <f t="shared" si="2"/>
        <v>Custer1.1</v>
      </c>
      <c r="C194" s="6">
        <v>1.1000000000000001</v>
      </c>
      <c r="D194" s="5">
        <v>1963</v>
      </c>
      <c r="E194" s="5">
        <v>2103</v>
      </c>
      <c r="F194" s="5">
        <v>2524</v>
      </c>
      <c r="G194" s="5">
        <v>2917</v>
      </c>
      <c r="H194" s="5">
        <v>3256</v>
      </c>
      <c r="I194" s="5">
        <v>78540</v>
      </c>
      <c r="J194" s="5">
        <v>89760</v>
      </c>
      <c r="K194" s="5">
        <v>100980.00000000001</v>
      </c>
      <c r="L194" s="5">
        <v>112200.00000000001</v>
      </c>
      <c r="M194" s="5">
        <v>121220.00000000001</v>
      </c>
      <c r="N194" s="5">
        <v>130240.00000000001</v>
      </c>
      <c r="O194" s="5">
        <v>139150</v>
      </c>
      <c r="P194" s="5">
        <v>148170</v>
      </c>
    </row>
    <row r="195" spans="1:16" x14ac:dyDescent="0.45">
      <c r="A195" s="77" t="s">
        <v>389</v>
      </c>
      <c r="B195" s="77" t="str">
        <f t="shared" ref="B195:B258" si="3">CONCATENATE(A195,C195)</f>
        <v>Custer1</v>
      </c>
      <c r="C195" s="6">
        <v>1</v>
      </c>
      <c r="D195" s="5">
        <v>1785</v>
      </c>
      <c r="E195" s="5">
        <v>1912</v>
      </c>
      <c r="F195" s="5">
        <v>2295</v>
      </c>
      <c r="G195" s="5">
        <v>2652</v>
      </c>
      <c r="H195" s="5">
        <v>2960</v>
      </c>
      <c r="I195" s="7">
        <v>71400</v>
      </c>
      <c r="J195" s="7">
        <v>81600</v>
      </c>
      <c r="K195" s="7">
        <v>91800</v>
      </c>
      <c r="L195" s="7">
        <v>102000</v>
      </c>
      <c r="M195" s="7">
        <v>110200</v>
      </c>
      <c r="N195" s="7">
        <v>118400</v>
      </c>
      <c r="O195" s="7">
        <v>126500</v>
      </c>
      <c r="P195" s="7">
        <v>134700</v>
      </c>
    </row>
    <row r="196" spans="1:16" x14ac:dyDescent="0.45">
      <c r="A196" s="77" t="s">
        <v>389</v>
      </c>
      <c r="B196" s="77" t="str">
        <f t="shared" si="3"/>
        <v>Custer0.9</v>
      </c>
      <c r="C196" s="6">
        <v>0.9</v>
      </c>
      <c r="D196" s="5">
        <v>1606</v>
      </c>
      <c r="E196" s="5">
        <v>1721</v>
      </c>
      <c r="F196" s="5">
        <v>2065</v>
      </c>
      <c r="G196" s="5">
        <v>2387</v>
      </c>
      <c r="H196" s="5">
        <v>2664</v>
      </c>
      <c r="I196" s="7">
        <v>64260</v>
      </c>
      <c r="J196" s="7">
        <v>73440</v>
      </c>
      <c r="K196" s="7">
        <v>82620</v>
      </c>
      <c r="L196" s="7">
        <v>91800</v>
      </c>
      <c r="M196" s="7">
        <v>99180</v>
      </c>
      <c r="N196" s="7">
        <v>106560</v>
      </c>
      <c r="O196" s="7">
        <v>113850</v>
      </c>
      <c r="P196" s="7">
        <v>121230</v>
      </c>
    </row>
    <row r="197" spans="1:16" x14ac:dyDescent="0.45">
      <c r="A197" s="77" t="s">
        <v>389</v>
      </c>
      <c r="B197" s="77" t="str">
        <f t="shared" si="3"/>
        <v>Custer0.8</v>
      </c>
      <c r="C197" s="6">
        <v>0.8</v>
      </c>
      <c r="D197" s="5">
        <v>1428</v>
      </c>
      <c r="E197" s="5">
        <v>1530</v>
      </c>
      <c r="F197" s="5">
        <v>1836</v>
      </c>
      <c r="G197" s="5">
        <v>2122</v>
      </c>
      <c r="H197" s="5">
        <v>2368</v>
      </c>
      <c r="I197" s="5">
        <v>57120</v>
      </c>
      <c r="J197" s="5">
        <v>65280</v>
      </c>
      <c r="K197" s="5">
        <v>73440</v>
      </c>
      <c r="L197" s="5">
        <v>81600</v>
      </c>
      <c r="M197" s="5">
        <v>88160</v>
      </c>
      <c r="N197" s="8">
        <v>94720</v>
      </c>
      <c r="O197" s="8">
        <v>101200</v>
      </c>
      <c r="P197" s="8">
        <v>107760</v>
      </c>
    </row>
    <row r="198" spans="1:16" x14ac:dyDescent="0.45">
      <c r="A198" s="77" t="s">
        <v>389</v>
      </c>
      <c r="B198" s="77" t="str">
        <f t="shared" si="3"/>
        <v>Custer0.7</v>
      </c>
      <c r="C198" s="6">
        <v>0.7</v>
      </c>
      <c r="D198" s="5">
        <v>1249</v>
      </c>
      <c r="E198" s="5">
        <v>1338</v>
      </c>
      <c r="F198" s="5">
        <v>1606</v>
      </c>
      <c r="G198" s="5">
        <v>1856</v>
      </c>
      <c r="H198" s="5">
        <v>2072</v>
      </c>
      <c r="I198" s="5">
        <v>49980</v>
      </c>
      <c r="J198" s="5">
        <v>57120</v>
      </c>
      <c r="K198" s="5">
        <v>64259.999999999993</v>
      </c>
      <c r="L198" s="5">
        <v>71400</v>
      </c>
      <c r="M198" s="5">
        <v>77140</v>
      </c>
      <c r="N198" s="8">
        <v>82880</v>
      </c>
      <c r="O198" s="8">
        <v>88550</v>
      </c>
      <c r="P198" s="8">
        <v>94290</v>
      </c>
    </row>
    <row r="199" spans="1:16" x14ac:dyDescent="0.45">
      <c r="A199" s="77" t="s">
        <v>389</v>
      </c>
      <c r="B199" s="77" t="str">
        <f t="shared" si="3"/>
        <v>Custer0.6</v>
      </c>
      <c r="C199" s="6">
        <v>0.6</v>
      </c>
      <c r="D199" s="5">
        <v>1071</v>
      </c>
      <c r="E199" s="5">
        <v>1147</v>
      </c>
      <c r="F199" s="5">
        <v>1377</v>
      </c>
      <c r="G199" s="5">
        <v>1591</v>
      </c>
      <c r="H199" s="5">
        <v>1776</v>
      </c>
      <c r="I199" s="5">
        <v>42840</v>
      </c>
      <c r="J199" s="5">
        <v>48960</v>
      </c>
      <c r="K199" s="5">
        <v>55080</v>
      </c>
      <c r="L199" s="5">
        <v>61200</v>
      </c>
      <c r="M199" s="5">
        <v>66120</v>
      </c>
      <c r="N199" s="8">
        <v>71040</v>
      </c>
      <c r="O199" s="8">
        <v>75900</v>
      </c>
      <c r="P199" s="8">
        <v>80820</v>
      </c>
    </row>
    <row r="200" spans="1:16" x14ac:dyDescent="0.45">
      <c r="A200" s="77" t="s">
        <v>389</v>
      </c>
      <c r="B200" s="77" t="str">
        <f t="shared" si="3"/>
        <v>Custer0.55</v>
      </c>
      <c r="C200" s="6">
        <v>0.55000000000000004</v>
      </c>
      <c r="D200" s="5">
        <v>981</v>
      </c>
      <c r="E200" s="5">
        <v>1051</v>
      </c>
      <c r="F200" s="5">
        <v>1262</v>
      </c>
      <c r="G200" s="5">
        <v>1458</v>
      </c>
      <c r="H200" s="5">
        <v>1628</v>
      </c>
      <c r="I200" s="5">
        <v>39270</v>
      </c>
      <c r="J200" s="5">
        <v>44880</v>
      </c>
      <c r="K200" s="5">
        <v>50490.000000000007</v>
      </c>
      <c r="L200" s="5">
        <v>56100.000000000007</v>
      </c>
      <c r="M200" s="5">
        <v>60610.000000000007</v>
      </c>
      <c r="N200" s="8">
        <v>65120.000000000007</v>
      </c>
      <c r="O200" s="8">
        <v>69575</v>
      </c>
      <c r="P200" s="8">
        <v>74085</v>
      </c>
    </row>
    <row r="201" spans="1:16" x14ac:dyDescent="0.45">
      <c r="A201" s="77" t="s">
        <v>389</v>
      </c>
      <c r="B201" s="77" t="str">
        <f t="shared" si="3"/>
        <v>Custer0.5</v>
      </c>
      <c r="C201" s="6">
        <v>0.5</v>
      </c>
      <c r="D201" s="5">
        <v>892</v>
      </c>
      <c r="E201" s="5">
        <v>956</v>
      </c>
      <c r="F201" s="5">
        <v>1147</v>
      </c>
      <c r="G201" s="5">
        <v>1326</v>
      </c>
      <c r="H201" s="5">
        <v>1480</v>
      </c>
      <c r="I201" s="7">
        <v>35700</v>
      </c>
      <c r="J201" s="7">
        <v>40800</v>
      </c>
      <c r="K201" s="7">
        <v>45900</v>
      </c>
      <c r="L201" s="7">
        <v>51000</v>
      </c>
      <c r="M201" s="7">
        <v>55100</v>
      </c>
      <c r="N201" s="7">
        <v>59200</v>
      </c>
      <c r="O201" s="7">
        <v>63250</v>
      </c>
      <c r="P201" s="7">
        <v>67350</v>
      </c>
    </row>
    <row r="202" spans="1:16" x14ac:dyDescent="0.45">
      <c r="A202" s="77" t="s">
        <v>389</v>
      </c>
      <c r="B202" s="77" t="str">
        <f t="shared" si="3"/>
        <v>Custer0.45</v>
      </c>
      <c r="C202" s="6">
        <v>0.45</v>
      </c>
      <c r="D202" s="5">
        <v>803</v>
      </c>
      <c r="E202" s="5">
        <v>860</v>
      </c>
      <c r="F202" s="5">
        <v>1032</v>
      </c>
      <c r="G202" s="5">
        <v>1193</v>
      </c>
      <c r="H202" s="5">
        <v>1332</v>
      </c>
      <c r="I202" s="7">
        <v>32130</v>
      </c>
      <c r="J202" s="7">
        <v>36720</v>
      </c>
      <c r="K202" s="7">
        <v>41310</v>
      </c>
      <c r="L202" s="7">
        <v>45900</v>
      </c>
      <c r="M202" s="7">
        <v>49590</v>
      </c>
      <c r="N202" s="7">
        <v>53280</v>
      </c>
      <c r="O202" s="7">
        <v>56925</v>
      </c>
      <c r="P202" s="7">
        <v>60615</v>
      </c>
    </row>
    <row r="203" spans="1:16" x14ac:dyDescent="0.45">
      <c r="A203" s="77" t="s">
        <v>389</v>
      </c>
      <c r="B203" s="77" t="str">
        <f t="shared" si="3"/>
        <v>Custer0.4</v>
      </c>
      <c r="C203" s="6">
        <v>0.4</v>
      </c>
      <c r="D203" s="5">
        <v>714</v>
      </c>
      <c r="E203" s="5">
        <v>765</v>
      </c>
      <c r="F203" s="5">
        <v>918</v>
      </c>
      <c r="G203" s="5">
        <v>1061</v>
      </c>
      <c r="H203" s="5">
        <v>1184</v>
      </c>
      <c r="I203" s="5">
        <v>28560</v>
      </c>
      <c r="J203" s="5">
        <v>32640</v>
      </c>
      <c r="K203" s="5">
        <v>36720</v>
      </c>
      <c r="L203" s="5">
        <v>40800</v>
      </c>
      <c r="M203" s="5">
        <v>44080</v>
      </c>
      <c r="N203" s="5">
        <v>47360</v>
      </c>
      <c r="O203" s="5">
        <v>50600</v>
      </c>
      <c r="P203" s="5">
        <v>53880</v>
      </c>
    </row>
    <row r="204" spans="1:16" x14ac:dyDescent="0.45">
      <c r="A204" s="77" t="s">
        <v>389</v>
      </c>
      <c r="B204" s="77" t="str">
        <f t="shared" si="3"/>
        <v>Custer0.3</v>
      </c>
      <c r="C204" s="6">
        <v>0.3</v>
      </c>
      <c r="D204" s="5">
        <v>535</v>
      </c>
      <c r="E204" s="5">
        <v>573</v>
      </c>
      <c r="F204" s="5">
        <v>688</v>
      </c>
      <c r="G204" s="5">
        <v>795</v>
      </c>
      <c r="H204" s="5">
        <v>888</v>
      </c>
      <c r="I204" s="5">
        <v>21420</v>
      </c>
      <c r="J204" s="5">
        <v>24480</v>
      </c>
      <c r="K204" s="5">
        <v>27540</v>
      </c>
      <c r="L204" s="5">
        <v>30600</v>
      </c>
      <c r="M204" s="5">
        <v>33060</v>
      </c>
      <c r="N204" s="5">
        <v>35520</v>
      </c>
      <c r="O204" s="5">
        <v>37950</v>
      </c>
      <c r="P204" s="5">
        <v>40410</v>
      </c>
    </row>
    <row r="205" spans="1:16" x14ac:dyDescent="0.45">
      <c r="A205" s="77" t="s">
        <v>389</v>
      </c>
      <c r="B205" s="77" t="str">
        <f t="shared" si="3"/>
        <v>Custer0.2</v>
      </c>
      <c r="C205" s="6">
        <v>0.2</v>
      </c>
      <c r="D205" s="5">
        <v>357</v>
      </c>
      <c r="E205" s="5">
        <v>382</v>
      </c>
      <c r="F205" s="5">
        <v>459</v>
      </c>
      <c r="G205" s="5">
        <v>530</v>
      </c>
      <c r="H205" s="5">
        <v>592</v>
      </c>
      <c r="I205" s="7">
        <v>14280</v>
      </c>
      <c r="J205" s="7">
        <v>16320</v>
      </c>
      <c r="K205" s="7">
        <v>18360</v>
      </c>
      <c r="L205" s="7">
        <v>20400</v>
      </c>
      <c r="M205" s="7">
        <v>22040</v>
      </c>
      <c r="N205" s="7">
        <v>23680</v>
      </c>
      <c r="O205" s="7">
        <v>25300</v>
      </c>
      <c r="P205" s="7">
        <v>26940</v>
      </c>
    </row>
    <row r="206" spans="1:16" x14ac:dyDescent="0.45">
      <c r="A206" s="77" t="s">
        <v>390</v>
      </c>
      <c r="B206" s="77" t="str">
        <f t="shared" si="3"/>
        <v>Delta1.2</v>
      </c>
      <c r="C206" s="6">
        <v>1.2</v>
      </c>
      <c r="D206" s="5">
        <v>2142</v>
      </c>
      <c r="E206" s="5">
        <v>2295</v>
      </c>
      <c r="F206" s="5">
        <v>2754</v>
      </c>
      <c r="G206" s="5">
        <v>3183</v>
      </c>
      <c r="H206" s="5">
        <v>3552</v>
      </c>
      <c r="I206" s="7">
        <v>85680</v>
      </c>
      <c r="J206" s="7">
        <v>97920</v>
      </c>
      <c r="K206" s="7">
        <v>110160</v>
      </c>
      <c r="L206" s="7">
        <v>122400</v>
      </c>
      <c r="M206" s="7">
        <v>132240</v>
      </c>
      <c r="N206" s="7">
        <v>142080</v>
      </c>
      <c r="O206" s="7">
        <v>151800</v>
      </c>
      <c r="P206" s="7">
        <v>161640</v>
      </c>
    </row>
    <row r="207" spans="1:16" x14ac:dyDescent="0.45">
      <c r="A207" s="77" t="s">
        <v>390</v>
      </c>
      <c r="B207" s="77" t="str">
        <f t="shared" si="3"/>
        <v>Delta1.1</v>
      </c>
      <c r="C207" s="6">
        <v>1.1000000000000001</v>
      </c>
      <c r="D207" s="5">
        <v>1963</v>
      </c>
      <c r="E207" s="5">
        <v>2103</v>
      </c>
      <c r="F207" s="5">
        <v>2524</v>
      </c>
      <c r="G207" s="5">
        <v>2917</v>
      </c>
      <c r="H207" s="5">
        <v>3256</v>
      </c>
      <c r="I207" s="5">
        <v>78540</v>
      </c>
      <c r="J207" s="5">
        <v>89760</v>
      </c>
      <c r="K207" s="5">
        <v>100980.00000000001</v>
      </c>
      <c r="L207" s="5">
        <v>112200.00000000001</v>
      </c>
      <c r="M207" s="5">
        <v>121220.00000000001</v>
      </c>
      <c r="N207" s="8">
        <v>130240.00000000001</v>
      </c>
      <c r="O207" s="8">
        <v>139150</v>
      </c>
      <c r="P207" s="8">
        <v>148170</v>
      </c>
    </row>
    <row r="208" spans="1:16" x14ac:dyDescent="0.45">
      <c r="A208" s="77" t="s">
        <v>390</v>
      </c>
      <c r="B208" s="77" t="str">
        <f t="shared" si="3"/>
        <v>Delta1</v>
      </c>
      <c r="C208" s="6">
        <v>1</v>
      </c>
      <c r="D208" s="5">
        <v>1785</v>
      </c>
      <c r="E208" s="5">
        <v>1912</v>
      </c>
      <c r="F208" s="5">
        <v>2295</v>
      </c>
      <c r="G208" s="5">
        <v>2652</v>
      </c>
      <c r="H208" s="5">
        <v>2960</v>
      </c>
      <c r="I208" s="5">
        <v>71400</v>
      </c>
      <c r="J208" s="5">
        <v>81600</v>
      </c>
      <c r="K208" s="5">
        <v>91800</v>
      </c>
      <c r="L208" s="5">
        <v>102000</v>
      </c>
      <c r="M208" s="5">
        <v>110200</v>
      </c>
      <c r="N208" s="5">
        <v>118400</v>
      </c>
      <c r="O208" s="5">
        <v>126500</v>
      </c>
      <c r="P208" s="5">
        <v>134700</v>
      </c>
    </row>
    <row r="209" spans="1:16" x14ac:dyDescent="0.45">
      <c r="A209" s="77" t="s">
        <v>390</v>
      </c>
      <c r="B209" s="77" t="str">
        <f t="shared" si="3"/>
        <v>Delta0.9</v>
      </c>
      <c r="C209" s="6">
        <v>0.9</v>
      </c>
      <c r="D209" s="5">
        <v>1606</v>
      </c>
      <c r="E209" s="5">
        <v>1721</v>
      </c>
      <c r="F209" s="5">
        <v>2065</v>
      </c>
      <c r="G209" s="5">
        <v>2387</v>
      </c>
      <c r="H209" s="5">
        <v>2664</v>
      </c>
      <c r="I209" s="5">
        <v>64260</v>
      </c>
      <c r="J209" s="5">
        <v>73440</v>
      </c>
      <c r="K209" s="5">
        <v>82620</v>
      </c>
      <c r="L209" s="5">
        <v>91800</v>
      </c>
      <c r="M209" s="5">
        <v>99180</v>
      </c>
      <c r="N209" s="8">
        <v>106560</v>
      </c>
      <c r="O209" s="8">
        <v>113850</v>
      </c>
      <c r="P209" s="8">
        <v>121230</v>
      </c>
    </row>
    <row r="210" spans="1:16" x14ac:dyDescent="0.45">
      <c r="A210" s="77" t="s">
        <v>390</v>
      </c>
      <c r="B210" s="77" t="str">
        <f t="shared" si="3"/>
        <v>Delta0.8</v>
      </c>
      <c r="C210" s="6">
        <v>0.8</v>
      </c>
      <c r="D210" s="5">
        <v>1428</v>
      </c>
      <c r="E210" s="5">
        <v>1530</v>
      </c>
      <c r="F210" s="5">
        <v>1836</v>
      </c>
      <c r="G210" s="5">
        <v>2122</v>
      </c>
      <c r="H210" s="5">
        <v>2368</v>
      </c>
      <c r="I210" s="5">
        <v>57120</v>
      </c>
      <c r="J210" s="5">
        <v>65280</v>
      </c>
      <c r="K210" s="5">
        <v>73440</v>
      </c>
      <c r="L210" s="5">
        <v>81600</v>
      </c>
      <c r="M210" s="5">
        <v>88160</v>
      </c>
      <c r="N210" s="8">
        <v>94720</v>
      </c>
      <c r="O210" s="8">
        <v>101200</v>
      </c>
      <c r="P210" s="8">
        <v>107760</v>
      </c>
    </row>
    <row r="211" spans="1:16" x14ac:dyDescent="0.45">
      <c r="A211" s="77" t="s">
        <v>390</v>
      </c>
      <c r="B211" s="77" t="str">
        <f t="shared" si="3"/>
        <v>Delta0.7</v>
      </c>
      <c r="C211" s="6">
        <v>0.7</v>
      </c>
      <c r="D211" s="5">
        <v>1249</v>
      </c>
      <c r="E211" s="5">
        <v>1338</v>
      </c>
      <c r="F211" s="5">
        <v>1606</v>
      </c>
      <c r="G211" s="5">
        <v>1856</v>
      </c>
      <c r="H211" s="5">
        <v>2072</v>
      </c>
      <c r="I211" s="7">
        <v>49980</v>
      </c>
      <c r="J211" s="7">
        <v>57120</v>
      </c>
      <c r="K211" s="7">
        <v>64259.999999999993</v>
      </c>
      <c r="L211" s="7">
        <v>71400</v>
      </c>
      <c r="M211" s="7">
        <v>77140</v>
      </c>
      <c r="N211" s="7">
        <v>82880</v>
      </c>
      <c r="O211" s="7">
        <v>88550</v>
      </c>
      <c r="P211" s="7">
        <v>94290</v>
      </c>
    </row>
    <row r="212" spans="1:16" x14ac:dyDescent="0.45">
      <c r="A212" s="77" t="s">
        <v>390</v>
      </c>
      <c r="B212" s="77" t="str">
        <f t="shared" si="3"/>
        <v>Delta0.6</v>
      </c>
      <c r="C212" s="6">
        <v>0.6</v>
      </c>
      <c r="D212" s="5">
        <v>1071</v>
      </c>
      <c r="E212" s="5">
        <v>1147</v>
      </c>
      <c r="F212" s="5">
        <v>1377</v>
      </c>
      <c r="G212" s="5">
        <v>1591</v>
      </c>
      <c r="H212" s="5">
        <v>1776</v>
      </c>
      <c r="I212" s="7">
        <v>42840</v>
      </c>
      <c r="J212" s="7">
        <v>48960</v>
      </c>
      <c r="K212" s="7">
        <v>55080</v>
      </c>
      <c r="L212" s="7">
        <v>61200</v>
      </c>
      <c r="M212" s="7">
        <v>66120</v>
      </c>
      <c r="N212" s="7">
        <v>71040</v>
      </c>
      <c r="O212" s="7">
        <v>75900</v>
      </c>
      <c r="P212" s="7">
        <v>80820</v>
      </c>
    </row>
    <row r="213" spans="1:16" x14ac:dyDescent="0.45">
      <c r="A213" s="77" t="s">
        <v>390</v>
      </c>
      <c r="B213" s="77" t="str">
        <f t="shared" si="3"/>
        <v>Delta0.55</v>
      </c>
      <c r="C213" s="6">
        <v>0.55000000000000004</v>
      </c>
      <c r="D213" s="5">
        <v>981</v>
      </c>
      <c r="E213" s="5">
        <v>1051</v>
      </c>
      <c r="F213" s="5">
        <v>1262</v>
      </c>
      <c r="G213" s="5">
        <v>1458</v>
      </c>
      <c r="H213" s="5">
        <v>1628</v>
      </c>
      <c r="I213" s="5">
        <v>39270</v>
      </c>
      <c r="J213" s="5">
        <v>44880</v>
      </c>
      <c r="K213" s="5">
        <v>50490.000000000007</v>
      </c>
      <c r="L213" s="5">
        <v>56100.000000000007</v>
      </c>
      <c r="M213" s="5">
        <v>60610.000000000007</v>
      </c>
      <c r="N213" s="5">
        <v>65120.000000000007</v>
      </c>
      <c r="O213" s="5">
        <v>69575</v>
      </c>
      <c r="P213" s="5">
        <v>74085</v>
      </c>
    </row>
    <row r="214" spans="1:16" x14ac:dyDescent="0.45">
      <c r="A214" s="77" t="s">
        <v>390</v>
      </c>
      <c r="B214" s="77" t="str">
        <f t="shared" si="3"/>
        <v>Delta0.5</v>
      </c>
      <c r="C214" s="6">
        <v>0.5</v>
      </c>
      <c r="D214" s="5">
        <v>892</v>
      </c>
      <c r="E214" s="5">
        <v>956</v>
      </c>
      <c r="F214" s="5">
        <v>1147</v>
      </c>
      <c r="G214" s="5">
        <v>1326</v>
      </c>
      <c r="H214" s="5">
        <v>1480</v>
      </c>
      <c r="I214" s="5">
        <v>35700</v>
      </c>
      <c r="J214" s="5">
        <v>40800</v>
      </c>
      <c r="K214" s="5">
        <v>45900</v>
      </c>
      <c r="L214" s="5">
        <v>51000</v>
      </c>
      <c r="M214" s="5">
        <v>55100</v>
      </c>
      <c r="N214" s="5">
        <v>59200</v>
      </c>
      <c r="O214" s="5">
        <v>63250</v>
      </c>
      <c r="P214" s="5">
        <v>67350</v>
      </c>
    </row>
    <row r="215" spans="1:16" x14ac:dyDescent="0.45">
      <c r="A215" s="77" t="s">
        <v>390</v>
      </c>
      <c r="B215" s="77" t="str">
        <f t="shared" si="3"/>
        <v>Delta0.45</v>
      </c>
      <c r="C215" s="6">
        <v>0.45</v>
      </c>
      <c r="D215" s="5">
        <v>803</v>
      </c>
      <c r="E215" s="5">
        <v>860</v>
      </c>
      <c r="F215" s="5">
        <v>1032</v>
      </c>
      <c r="G215" s="5">
        <v>1193</v>
      </c>
      <c r="H215" s="5">
        <v>1332</v>
      </c>
      <c r="I215" s="7">
        <v>32130</v>
      </c>
      <c r="J215" s="7">
        <v>36720</v>
      </c>
      <c r="K215" s="7">
        <v>41310</v>
      </c>
      <c r="L215" s="7">
        <v>45900</v>
      </c>
      <c r="M215" s="7">
        <v>49590</v>
      </c>
      <c r="N215" s="7">
        <v>53280</v>
      </c>
      <c r="O215" s="7">
        <v>56925</v>
      </c>
      <c r="P215" s="7">
        <v>60615</v>
      </c>
    </row>
    <row r="216" spans="1:16" x14ac:dyDescent="0.45">
      <c r="A216" s="77" t="s">
        <v>390</v>
      </c>
      <c r="B216" s="77" t="str">
        <f t="shared" si="3"/>
        <v>Delta0.4</v>
      </c>
      <c r="C216" s="6">
        <v>0.4</v>
      </c>
      <c r="D216" s="5">
        <v>714</v>
      </c>
      <c r="E216" s="5">
        <v>765</v>
      </c>
      <c r="F216" s="5">
        <v>918</v>
      </c>
      <c r="G216" s="5">
        <v>1061</v>
      </c>
      <c r="H216" s="5">
        <v>1184</v>
      </c>
      <c r="I216" s="7">
        <v>28560</v>
      </c>
      <c r="J216" s="7">
        <v>32640</v>
      </c>
      <c r="K216" s="7">
        <v>36720</v>
      </c>
      <c r="L216" s="7">
        <v>40800</v>
      </c>
      <c r="M216" s="7">
        <v>44080</v>
      </c>
      <c r="N216" s="7">
        <v>47360</v>
      </c>
      <c r="O216" s="7">
        <v>50600</v>
      </c>
      <c r="P216" s="7">
        <v>53880</v>
      </c>
    </row>
    <row r="217" spans="1:16" x14ac:dyDescent="0.45">
      <c r="A217" s="77" t="s">
        <v>390</v>
      </c>
      <c r="B217" s="77" t="str">
        <f t="shared" si="3"/>
        <v>Delta0.3</v>
      </c>
      <c r="C217" s="6">
        <v>0.3</v>
      </c>
      <c r="D217" s="5">
        <v>535</v>
      </c>
      <c r="E217" s="5">
        <v>573</v>
      </c>
      <c r="F217" s="5">
        <v>688</v>
      </c>
      <c r="G217" s="5">
        <v>795</v>
      </c>
      <c r="H217" s="5">
        <v>888</v>
      </c>
      <c r="I217" s="5">
        <v>21420</v>
      </c>
      <c r="J217" s="5">
        <v>24480</v>
      </c>
      <c r="K217" s="5">
        <v>27540</v>
      </c>
      <c r="L217" s="5">
        <v>30600</v>
      </c>
      <c r="M217" s="5">
        <v>33060</v>
      </c>
      <c r="N217" s="8">
        <v>35520</v>
      </c>
      <c r="O217" s="8">
        <v>37950</v>
      </c>
      <c r="P217" s="8">
        <v>40410</v>
      </c>
    </row>
    <row r="218" spans="1:16" x14ac:dyDescent="0.45">
      <c r="A218" s="77" t="s">
        <v>390</v>
      </c>
      <c r="B218" s="77" t="str">
        <f t="shared" si="3"/>
        <v>Delta0.2</v>
      </c>
      <c r="C218" s="6">
        <v>0.2</v>
      </c>
      <c r="D218" s="5">
        <v>357</v>
      </c>
      <c r="E218" s="5">
        <v>382</v>
      </c>
      <c r="F218" s="5">
        <v>459</v>
      </c>
      <c r="G218" s="5">
        <v>530</v>
      </c>
      <c r="H218" s="5">
        <v>592</v>
      </c>
      <c r="I218" s="7">
        <v>14280</v>
      </c>
      <c r="J218" s="7">
        <v>16320</v>
      </c>
      <c r="K218" s="7">
        <v>18360</v>
      </c>
      <c r="L218" s="7">
        <v>20400</v>
      </c>
      <c r="M218" s="7">
        <v>22040</v>
      </c>
      <c r="N218" s="7">
        <v>23680</v>
      </c>
      <c r="O218" s="7">
        <v>25300</v>
      </c>
      <c r="P218" s="7">
        <v>26940</v>
      </c>
    </row>
    <row r="219" spans="1:16" x14ac:dyDescent="0.45">
      <c r="A219" s="77" t="s">
        <v>313</v>
      </c>
      <c r="B219" s="77" t="str">
        <f t="shared" si="3"/>
        <v>Denver1.2</v>
      </c>
      <c r="C219" s="6">
        <v>1.2</v>
      </c>
      <c r="D219" s="5">
        <v>2943</v>
      </c>
      <c r="E219" s="5">
        <v>3153</v>
      </c>
      <c r="F219" s="5">
        <v>3783</v>
      </c>
      <c r="G219" s="5">
        <v>4372</v>
      </c>
      <c r="H219" s="5">
        <v>4878</v>
      </c>
      <c r="I219" s="5">
        <v>117720</v>
      </c>
      <c r="J219" s="5">
        <v>134520</v>
      </c>
      <c r="K219" s="5">
        <v>151320</v>
      </c>
      <c r="L219" s="5">
        <v>168120</v>
      </c>
      <c r="M219" s="5">
        <v>181680</v>
      </c>
      <c r="N219" s="8">
        <v>195120</v>
      </c>
      <c r="O219" s="8">
        <v>208560</v>
      </c>
      <c r="P219" s="8">
        <v>222000</v>
      </c>
    </row>
    <row r="220" spans="1:16" x14ac:dyDescent="0.45">
      <c r="A220" s="77" t="s">
        <v>313</v>
      </c>
      <c r="B220" s="77" t="str">
        <f t="shared" si="3"/>
        <v>Denver1.1</v>
      </c>
      <c r="C220" s="6">
        <v>1.1000000000000001</v>
      </c>
      <c r="D220" s="5">
        <v>2697</v>
      </c>
      <c r="E220" s="5">
        <v>2890</v>
      </c>
      <c r="F220" s="5">
        <v>3467</v>
      </c>
      <c r="G220" s="5">
        <v>4008</v>
      </c>
      <c r="H220" s="5">
        <v>4471</v>
      </c>
      <c r="I220" s="5">
        <v>107910.00000000001</v>
      </c>
      <c r="J220" s="5">
        <v>123310.00000000001</v>
      </c>
      <c r="K220" s="5">
        <v>138710</v>
      </c>
      <c r="L220" s="5">
        <v>154110</v>
      </c>
      <c r="M220" s="5">
        <v>166540</v>
      </c>
      <c r="N220" s="8">
        <v>178860</v>
      </c>
      <c r="O220" s="8">
        <v>191180.00000000003</v>
      </c>
      <c r="P220" s="8">
        <v>203500.00000000003</v>
      </c>
    </row>
    <row r="221" spans="1:16" x14ac:dyDescent="0.45">
      <c r="A221" s="77" t="s">
        <v>313</v>
      </c>
      <c r="B221" s="77" t="str">
        <f t="shared" si="3"/>
        <v>Denver1</v>
      </c>
      <c r="C221" s="6">
        <v>1</v>
      </c>
      <c r="D221" s="5">
        <v>2452</v>
      </c>
      <c r="E221" s="5">
        <v>2627</v>
      </c>
      <c r="F221" s="5">
        <v>3152</v>
      </c>
      <c r="G221" s="5">
        <v>3643</v>
      </c>
      <c r="H221" s="5">
        <v>4065</v>
      </c>
      <c r="I221" s="7">
        <v>98100</v>
      </c>
      <c r="J221" s="7">
        <v>112100</v>
      </c>
      <c r="K221" s="7">
        <v>126100</v>
      </c>
      <c r="L221" s="7">
        <v>140100</v>
      </c>
      <c r="M221" s="7">
        <v>151400</v>
      </c>
      <c r="N221" s="7">
        <v>162600</v>
      </c>
      <c r="O221" s="7">
        <v>173800</v>
      </c>
      <c r="P221" s="7">
        <v>185000</v>
      </c>
    </row>
    <row r="222" spans="1:16" x14ac:dyDescent="0.45">
      <c r="A222" s="77" t="s">
        <v>313</v>
      </c>
      <c r="B222" s="77" t="str">
        <f t="shared" si="3"/>
        <v>Denver0.9</v>
      </c>
      <c r="C222" s="6">
        <v>0.9</v>
      </c>
      <c r="D222" s="5">
        <v>2207</v>
      </c>
      <c r="E222" s="5">
        <v>2364</v>
      </c>
      <c r="F222" s="5">
        <v>2837</v>
      </c>
      <c r="G222" s="5">
        <v>3279</v>
      </c>
      <c r="H222" s="5">
        <v>3658</v>
      </c>
      <c r="I222" s="7">
        <v>88290</v>
      </c>
      <c r="J222" s="7">
        <v>100890</v>
      </c>
      <c r="K222" s="7">
        <v>113490</v>
      </c>
      <c r="L222" s="7">
        <v>126090</v>
      </c>
      <c r="M222" s="7">
        <v>136260</v>
      </c>
      <c r="N222" s="7">
        <v>146340</v>
      </c>
      <c r="O222" s="7">
        <v>156420</v>
      </c>
      <c r="P222" s="7">
        <v>166500</v>
      </c>
    </row>
    <row r="223" spans="1:16" x14ac:dyDescent="0.45">
      <c r="A223" s="77" t="s">
        <v>313</v>
      </c>
      <c r="B223" s="77" t="str">
        <f t="shared" si="3"/>
        <v>Denver0.8</v>
      </c>
      <c r="C223" s="6">
        <v>0.8</v>
      </c>
      <c r="D223" s="5">
        <v>1962</v>
      </c>
      <c r="E223" s="5">
        <v>2102</v>
      </c>
      <c r="F223" s="5">
        <v>2522</v>
      </c>
      <c r="G223" s="5">
        <v>2915</v>
      </c>
      <c r="H223" s="5">
        <v>3252</v>
      </c>
      <c r="I223" s="5">
        <v>78480</v>
      </c>
      <c r="J223" s="5">
        <v>89680</v>
      </c>
      <c r="K223" s="5">
        <v>100880</v>
      </c>
      <c r="L223" s="5">
        <v>112080</v>
      </c>
      <c r="M223" s="5">
        <v>121120</v>
      </c>
      <c r="N223" s="5">
        <v>130080</v>
      </c>
      <c r="O223" s="5">
        <v>139040</v>
      </c>
      <c r="P223" s="5">
        <v>148000</v>
      </c>
    </row>
    <row r="224" spans="1:16" x14ac:dyDescent="0.45">
      <c r="A224" s="77" t="s">
        <v>313</v>
      </c>
      <c r="B224" s="77" t="str">
        <f t="shared" si="3"/>
        <v>Denver0.7</v>
      </c>
      <c r="C224" s="6">
        <v>0.7</v>
      </c>
      <c r="D224" s="5">
        <v>1716</v>
      </c>
      <c r="E224" s="5">
        <v>1839</v>
      </c>
      <c r="F224" s="5">
        <v>2206</v>
      </c>
      <c r="G224" s="5">
        <v>2550</v>
      </c>
      <c r="H224" s="5">
        <v>2845</v>
      </c>
      <c r="I224" s="5">
        <v>68670</v>
      </c>
      <c r="J224" s="5">
        <v>78470</v>
      </c>
      <c r="K224" s="5">
        <v>88270</v>
      </c>
      <c r="L224" s="5">
        <v>98070</v>
      </c>
      <c r="M224" s="5">
        <v>105980</v>
      </c>
      <c r="N224" s="5">
        <v>113820</v>
      </c>
      <c r="O224" s="5">
        <v>121659.99999999999</v>
      </c>
      <c r="P224" s="5">
        <v>129499.99999999999</v>
      </c>
    </row>
    <row r="225" spans="1:16" x14ac:dyDescent="0.45">
      <c r="A225" s="77" t="s">
        <v>313</v>
      </c>
      <c r="B225" s="77" t="str">
        <f t="shared" si="3"/>
        <v>Denver0.6</v>
      </c>
      <c r="C225" s="6">
        <v>0.6</v>
      </c>
      <c r="D225" s="5">
        <v>1471</v>
      </c>
      <c r="E225" s="5">
        <v>1576</v>
      </c>
      <c r="F225" s="5">
        <v>1891</v>
      </c>
      <c r="G225" s="5">
        <v>2186</v>
      </c>
      <c r="H225" s="5">
        <v>2439</v>
      </c>
      <c r="I225" s="7">
        <v>58860</v>
      </c>
      <c r="J225" s="7">
        <v>67260</v>
      </c>
      <c r="K225" s="7">
        <v>75660</v>
      </c>
      <c r="L225" s="7">
        <v>84060</v>
      </c>
      <c r="M225" s="7">
        <v>90840</v>
      </c>
      <c r="N225" s="7">
        <v>97560</v>
      </c>
      <c r="O225" s="7">
        <v>104280</v>
      </c>
      <c r="P225" s="7">
        <v>111000</v>
      </c>
    </row>
    <row r="226" spans="1:16" x14ac:dyDescent="0.45">
      <c r="A226" s="77" t="s">
        <v>313</v>
      </c>
      <c r="B226" s="77" t="str">
        <f t="shared" si="3"/>
        <v>Denver0.55</v>
      </c>
      <c r="C226" s="6">
        <v>0.55000000000000004</v>
      </c>
      <c r="D226" s="5">
        <v>1348</v>
      </c>
      <c r="E226" s="5">
        <v>1445</v>
      </c>
      <c r="F226" s="5">
        <v>1733</v>
      </c>
      <c r="G226" s="5">
        <v>2004</v>
      </c>
      <c r="H226" s="5">
        <v>2235</v>
      </c>
      <c r="I226" s="7">
        <v>53955.000000000007</v>
      </c>
      <c r="J226" s="7">
        <v>61655.000000000007</v>
      </c>
      <c r="K226" s="7">
        <v>69355</v>
      </c>
      <c r="L226" s="7">
        <v>77055</v>
      </c>
      <c r="M226" s="7">
        <v>83270</v>
      </c>
      <c r="N226" s="7">
        <v>89430</v>
      </c>
      <c r="O226" s="7">
        <v>95590.000000000015</v>
      </c>
      <c r="P226" s="7">
        <v>101750.00000000001</v>
      </c>
    </row>
    <row r="227" spans="1:16" x14ac:dyDescent="0.45">
      <c r="A227" s="77" t="s">
        <v>313</v>
      </c>
      <c r="B227" s="77" t="str">
        <f t="shared" si="3"/>
        <v>Denver0.5</v>
      </c>
      <c r="C227" s="6">
        <v>0.5</v>
      </c>
      <c r="D227" s="5">
        <v>1226</v>
      </c>
      <c r="E227" s="5">
        <v>1313</v>
      </c>
      <c r="F227" s="5">
        <v>1576</v>
      </c>
      <c r="G227" s="5">
        <v>1821</v>
      </c>
      <c r="H227" s="5">
        <v>2032</v>
      </c>
      <c r="I227" s="5">
        <v>49050</v>
      </c>
      <c r="J227" s="5">
        <v>56050</v>
      </c>
      <c r="K227" s="5">
        <v>63050</v>
      </c>
      <c r="L227" s="5">
        <v>70050</v>
      </c>
      <c r="M227" s="5">
        <v>75700</v>
      </c>
      <c r="N227" s="8">
        <v>81300</v>
      </c>
      <c r="O227" s="8">
        <v>86900</v>
      </c>
      <c r="P227" s="8">
        <v>92500</v>
      </c>
    </row>
    <row r="228" spans="1:16" x14ac:dyDescent="0.45">
      <c r="A228" s="77" t="s">
        <v>313</v>
      </c>
      <c r="B228" s="77" t="str">
        <f t="shared" si="3"/>
        <v>Denver0.45</v>
      </c>
      <c r="C228" s="6">
        <v>0.45</v>
      </c>
      <c r="D228" s="5">
        <v>1103</v>
      </c>
      <c r="E228" s="5">
        <v>1182</v>
      </c>
      <c r="F228" s="5">
        <v>1418</v>
      </c>
      <c r="G228" s="5">
        <v>1639</v>
      </c>
      <c r="H228" s="5">
        <v>1829</v>
      </c>
      <c r="I228" s="5">
        <v>44145</v>
      </c>
      <c r="J228" s="5">
        <v>50445</v>
      </c>
      <c r="K228" s="5">
        <v>56745</v>
      </c>
      <c r="L228" s="5">
        <v>63045</v>
      </c>
      <c r="M228" s="5">
        <v>68130</v>
      </c>
      <c r="N228" s="5">
        <v>73170</v>
      </c>
      <c r="O228" s="5">
        <v>78210</v>
      </c>
      <c r="P228" s="5">
        <v>83250</v>
      </c>
    </row>
    <row r="229" spans="1:16" x14ac:dyDescent="0.45">
      <c r="A229" s="77" t="s">
        <v>313</v>
      </c>
      <c r="B229" s="77" t="str">
        <f t="shared" si="3"/>
        <v>Denver0.4</v>
      </c>
      <c r="C229" s="6">
        <v>0.4</v>
      </c>
      <c r="D229" s="5">
        <v>981</v>
      </c>
      <c r="E229" s="5">
        <v>1051</v>
      </c>
      <c r="F229" s="5">
        <v>1261</v>
      </c>
      <c r="G229" s="5">
        <v>1457</v>
      </c>
      <c r="H229" s="5">
        <v>1626</v>
      </c>
      <c r="I229" s="5">
        <v>39240</v>
      </c>
      <c r="J229" s="5">
        <v>44840</v>
      </c>
      <c r="K229" s="5">
        <v>50440</v>
      </c>
      <c r="L229" s="5">
        <v>56040</v>
      </c>
      <c r="M229" s="5">
        <v>60560</v>
      </c>
      <c r="N229" s="8">
        <v>65040</v>
      </c>
      <c r="O229" s="8">
        <v>69520</v>
      </c>
      <c r="P229" s="8">
        <v>74000</v>
      </c>
    </row>
    <row r="230" spans="1:16" x14ac:dyDescent="0.45">
      <c r="A230" s="77" t="s">
        <v>313</v>
      </c>
      <c r="B230" s="77" t="str">
        <f t="shared" si="3"/>
        <v>Denver0.3</v>
      </c>
      <c r="C230" s="6">
        <v>0.3</v>
      </c>
      <c r="D230" s="5">
        <v>735</v>
      </c>
      <c r="E230" s="5">
        <v>788</v>
      </c>
      <c r="F230" s="5">
        <v>945</v>
      </c>
      <c r="G230" s="5">
        <v>1093</v>
      </c>
      <c r="H230" s="5">
        <v>1219</v>
      </c>
      <c r="I230" s="5">
        <v>29430</v>
      </c>
      <c r="J230" s="5">
        <v>33630</v>
      </c>
      <c r="K230" s="5">
        <v>37830</v>
      </c>
      <c r="L230" s="5">
        <v>42030</v>
      </c>
      <c r="M230" s="5">
        <v>45420</v>
      </c>
      <c r="N230" s="8">
        <v>48780</v>
      </c>
      <c r="O230" s="8">
        <v>52140</v>
      </c>
      <c r="P230" s="8">
        <v>55500</v>
      </c>
    </row>
    <row r="231" spans="1:16" x14ac:dyDescent="0.45">
      <c r="A231" s="77" t="s">
        <v>313</v>
      </c>
      <c r="B231" s="77" t="str">
        <f t="shared" si="3"/>
        <v>Denver0.2</v>
      </c>
      <c r="C231" s="6">
        <v>0.2</v>
      </c>
      <c r="D231" s="5">
        <v>490</v>
      </c>
      <c r="E231" s="5">
        <v>525</v>
      </c>
      <c r="F231" s="5">
        <v>630</v>
      </c>
      <c r="G231" s="5">
        <v>728</v>
      </c>
      <c r="H231" s="5">
        <v>813</v>
      </c>
      <c r="I231" s="5">
        <v>19620</v>
      </c>
      <c r="J231" s="5">
        <v>22420</v>
      </c>
      <c r="K231" s="5">
        <v>25220</v>
      </c>
      <c r="L231" s="5">
        <v>28020</v>
      </c>
      <c r="M231" s="5">
        <v>30280</v>
      </c>
      <c r="N231" s="8">
        <v>32520</v>
      </c>
      <c r="O231" s="8">
        <v>34760</v>
      </c>
      <c r="P231" s="8">
        <v>37000</v>
      </c>
    </row>
    <row r="232" spans="1:16" x14ac:dyDescent="0.45">
      <c r="A232" s="77" t="s">
        <v>391</v>
      </c>
      <c r="B232" s="77" t="str">
        <f t="shared" si="3"/>
        <v>Dolores1.2</v>
      </c>
      <c r="C232" s="6">
        <v>1.2</v>
      </c>
      <c r="D232" s="5">
        <v>2157</v>
      </c>
      <c r="E232" s="5">
        <v>2311</v>
      </c>
      <c r="F232" s="5">
        <v>2775</v>
      </c>
      <c r="G232" s="5">
        <v>3205</v>
      </c>
      <c r="H232" s="5">
        <v>3576</v>
      </c>
      <c r="I232" s="5">
        <v>86280</v>
      </c>
      <c r="J232" s="5">
        <v>98640</v>
      </c>
      <c r="K232" s="5">
        <v>111000</v>
      </c>
      <c r="L232" s="5">
        <v>123240</v>
      </c>
      <c r="M232" s="5">
        <v>133200</v>
      </c>
      <c r="N232" s="5">
        <v>143040</v>
      </c>
      <c r="O232" s="5">
        <v>152880</v>
      </c>
      <c r="P232" s="5">
        <v>162720</v>
      </c>
    </row>
    <row r="233" spans="1:16" x14ac:dyDescent="0.45">
      <c r="A233" s="77" t="s">
        <v>391</v>
      </c>
      <c r="B233" s="77" t="str">
        <f t="shared" si="3"/>
        <v>Dolores1.1</v>
      </c>
      <c r="C233" s="6">
        <v>1.1000000000000001</v>
      </c>
      <c r="D233" s="5">
        <v>1977</v>
      </c>
      <c r="E233" s="5">
        <v>2118</v>
      </c>
      <c r="F233" s="5">
        <v>2543</v>
      </c>
      <c r="G233" s="5">
        <v>2938</v>
      </c>
      <c r="H233" s="5">
        <v>3278</v>
      </c>
      <c r="I233" s="5">
        <v>79090</v>
      </c>
      <c r="J233" s="5">
        <v>90420.000000000015</v>
      </c>
      <c r="K233" s="5">
        <v>101750.00000000001</v>
      </c>
      <c r="L233" s="5">
        <v>112970.00000000001</v>
      </c>
      <c r="M233" s="5">
        <v>122100.00000000001</v>
      </c>
      <c r="N233" s="5">
        <v>131120</v>
      </c>
      <c r="O233" s="5">
        <v>140140</v>
      </c>
      <c r="P233" s="5">
        <v>149160</v>
      </c>
    </row>
    <row r="234" spans="1:16" x14ac:dyDescent="0.45">
      <c r="A234" s="77" t="s">
        <v>391</v>
      </c>
      <c r="B234" s="77" t="str">
        <f t="shared" si="3"/>
        <v>Dolores1</v>
      </c>
      <c r="C234" s="6">
        <v>1</v>
      </c>
      <c r="D234" s="5">
        <v>1797</v>
      </c>
      <c r="E234" s="5">
        <v>1926</v>
      </c>
      <c r="F234" s="5">
        <v>2312</v>
      </c>
      <c r="G234" s="5">
        <v>2671</v>
      </c>
      <c r="H234" s="5">
        <v>2980</v>
      </c>
      <c r="I234" s="5">
        <v>71900</v>
      </c>
      <c r="J234" s="5">
        <v>82200</v>
      </c>
      <c r="K234" s="5">
        <v>92500</v>
      </c>
      <c r="L234" s="5">
        <v>102700</v>
      </c>
      <c r="M234" s="5">
        <v>111000</v>
      </c>
      <c r="N234" s="5">
        <v>119200</v>
      </c>
      <c r="O234" s="5">
        <v>127400</v>
      </c>
      <c r="P234" s="5">
        <v>135600</v>
      </c>
    </row>
    <row r="235" spans="1:16" x14ac:dyDescent="0.45">
      <c r="A235" s="77" t="s">
        <v>391</v>
      </c>
      <c r="B235" s="77" t="str">
        <f t="shared" si="3"/>
        <v>Dolores0.9</v>
      </c>
      <c r="C235" s="6">
        <v>0.9</v>
      </c>
      <c r="D235" s="5">
        <v>1617</v>
      </c>
      <c r="E235" s="5">
        <v>1733</v>
      </c>
      <c r="F235" s="5">
        <v>2081</v>
      </c>
      <c r="G235" s="5">
        <v>2404</v>
      </c>
      <c r="H235" s="5">
        <v>2682</v>
      </c>
      <c r="I235" s="7">
        <v>64710</v>
      </c>
      <c r="J235" s="7">
        <v>73980</v>
      </c>
      <c r="K235" s="7">
        <v>83250</v>
      </c>
      <c r="L235" s="7">
        <v>92430</v>
      </c>
      <c r="M235" s="7">
        <v>99900</v>
      </c>
      <c r="N235" s="7">
        <v>107280</v>
      </c>
      <c r="O235" s="7">
        <v>114660</v>
      </c>
      <c r="P235" s="7">
        <v>122040</v>
      </c>
    </row>
    <row r="236" spans="1:16" x14ac:dyDescent="0.45">
      <c r="A236" s="77" t="s">
        <v>391</v>
      </c>
      <c r="B236" s="77" t="str">
        <f t="shared" si="3"/>
        <v>Dolores0.8</v>
      </c>
      <c r="C236" s="6">
        <v>0.8</v>
      </c>
      <c r="D236" s="5">
        <v>1438</v>
      </c>
      <c r="E236" s="5">
        <v>1541</v>
      </c>
      <c r="F236" s="5">
        <v>1850</v>
      </c>
      <c r="G236" s="5">
        <v>2137</v>
      </c>
      <c r="H236" s="5">
        <v>2384</v>
      </c>
      <c r="I236" s="7">
        <v>57520</v>
      </c>
      <c r="J236" s="7">
        <v>65760</v>
      </c>
      <c r="K236" s="7">
        <v>74000</v>
      </c>
      <c r="L236" s="7">
        <v>82160</v>
      </c>
      <c r="M236" s="7">
        <v>88800</v>
      </c>
      <c r="N236" s="7">
        <v>95360</v>
      </c>
      <c r="O236" s="7">
        <v>101920</v>
      </c>
      <c r="P236" s="7">
        <v>108480</v>
      </c>
    </row>
    <row r="237" spans="1:16" x14ac:dyDescent="0.45">
      <c r="A237" s="77" t="s">
        <v>391</v>
      </c>
      <c r="B237" s="77" t="str">
        <f t="shared" si="3"/>
        <v>Dolores0.7</v>
      </c>
      <c r="C237" s="6">
        <v>0.7</v>
      </c>
      <c r="D237" s="5">
        <v>1258</v>
      </c>
      <c r="E237" s="5">
        <v>1348</v>
      </c>
      <c r="F237" s="5">
        <v>1618</v>
      </c>
      <c r="G237" s="5">
        <v>1869</v>
      </c>
      <c r="H237" s="5">
        <v>2086</v>
      </c>
      <c r="I237" s="5">
        <v>50330</v>
      </c>
      <c r="J237" s="5">
        <v>57539.999999999993</v>
      </c>
      <c r="K237" s="5">
        <v>64749.999999999993</v>
      </c>
      <c r="L237" s="5">
        <v>71890</v>
      </c>
      <c r="M237" s="5">
        <v>77700</v>
      </c>
      <c r="N237" s="8">
        <v>83440</v>
      </c>
      <c r="O237" s="8">
        <v>89180</v>
      </c>
      <c r="P237" s="8">
        <v>94920</v>
      </c>
    </row>
    <row r="238" spans="1:16" x14ac:dyDescent="0.45">
      <c r="A238" s="77" t="s">
        <v>391</v>
      </c>
      <c r="B238" s="77" t="str">
        <f t="shared" si="3"/>
        <v>Dolores0.6</v>
      </c>
      <c r="C238" s="6">
        <v>0.6</v>
      </c>
      <c r="D238" s="5">
        <v>1078</v>
      </c>
      <c r="E238" s="5">
        <v>1155</v>
      </c>
      <c r="F238" s="5">
        <v>1387</v>
      </c>
      <c r="G238" s="5">
        <v>1602</v>
      </c>
      <c r="H238" s="5">
        <v>1788</v>
      </c>
      <c r="I238" s="5">
        <v>43140</v>
      </c>
      <c r="J238" s="5">
        <v>49320</v>
      </c>
      <c r="K238" s="5">
        <v>55500</v>
      </c>
      <c r="L238" s="5">
        <v>61620</v>
      </c>
      <c r="M238" s="5">
        <v>66600</v>
      </c>
      <c r="N238" s="8">
        <v>71520</v>
      </c>
      <c r="O238" s="8">
        <v>76440</v>
      </c>
      <c r="P238" s="8">
        <v>81360</v>
      </c>
    </row>
    <row r="239" spans="1:16" x14ac:dyDescent="0.45">
      <c r="A239" s="77" t="s">
        <v>391</v>
      </c>
      <c r="B239" s="77" t="str">
        <f t="shared" si="3"/>
        <v>Dolores0.55</v>
      </c>
      <c r="C239" s="6">
        <v>0.55000000000000004</v>
      </c>
      <c r="D239" s="5">
        <v>988</v>
      </c>
      <c r="E239" s="5">
        <v>1059</v>
      </c>
      <c r="F239" s="5">
        <v>1271</v>
      </c>
      <c r="G239" s="5">
        <v>1469</v>
      </c>
      <c r="H239" s="5">
        <v>1639</v>
      </c>
      <c r="I239" s="5">
        <v>39545</v>
      </c>
      <c r="J239" s="5">
        <v>45210.000000000007</v>
      </c>
      <c r="K239" s="5">
        <v>50875.000000000007</v>
      </c>
      <c r="L239" s="5">
        <v>56485.000000000007</v>
      </c>
      <c r="M239" s="5">
        <v>61050.000000000007</v>
      </c>
      <c r="N239" s="8">
        <v>65560</v>
      </c>
      <c r="O239" s="8">
        <v>70070</v>
      </c>
      <c r="P239" s="8">
        <v>74580</v>
      </c>
    </row>
    <row r="240" spans="1:16" x14ac:dyDescent="0.45">
      <c r="A240" s="77" t="s">
        <v>391</v>
      </c>
      <c r="B240" s="77" t="str">
        <f t="shared" si="3"/>
        <v>Dolores0.5</v>
      </c>
      <c r="C240" s="6">
        <v>0.5</v>
      </c>
      <c r="D240" s="5">
        <v>898</v>
      </c>
      <c r="E240" s="5">
        <v>963</v>
      </c>
      <c r="F240" s="5">
        <v>1156</v>
      </c>
      <c r="G240" s="5">
        <v>1335</v>
      </c>
      <c r="H240" s="5">
        <v>1490</v>
      </c>
      <c r="I240" s="5">
        <v>35950</v>
      </c>
      <c r="J240" s="5">
        <v>41100</v>
      </c>
      <c r="K240" s="5">
        <v>46250</v>
      </c>
      <c r="L240" s="5">
        <v>51350</v>
      </c>
      <c r="M240" s="5">
        <v>55500</v>
      </c>
      <c r="N240" s="8">
        <v>59600</v>
      </c>
      <c r="O240" s="8">
        <v>63700</v>
      </c>
      <c r="P240" s="8">
        <v>67800</v>
      </c>
    </row>
    <row r="241" spans="1:16" x14ac:dyDescent="0.45">
      <c r="A241" s="77" t="s">
        <v>391</v>
      </c>
      <c r="B241" s="77" t="str">
        <f t="shared" si="3"/>
        <v>Dolores0.45</v>
      </c>
      <c r="C241" s="6">
        <v>0.45</v>
      </c>
      <c r="D241" s="5">
        <v>808</v>
      </c>
      <c r="E241" s="5">
        <v>866</v>
      </c>
      <c r="F241" s="5">
        <v>1040</v>
      </c>
      <c r="G241" s="5">
        <v>1202</v>
      </c>
      <c r="H241" s="5">
        <v>1341</v>
      </c>
      <c r="I241" s="7">
        <v>32355</v>
      </c>
      <c r="J241" s="7">
        <v>36990</v>
      </c>
      <c r="K241" s="7">
        <v>41625</v>
      </c>
      <c r="L241" s="7">
        <v>46215</v>
      </c>
      <c r="M241" s="7">
        <v>49950</v>
      </c>
      <c r="N241" s="7">
        <v>53640</v>
      </c>
      <c r="O241" s="7">
        <v>57330</v>
      </c>
      <c r="P241" s="7">
        <v>61020</v>
      </c>
    </row>
    <row r="242" spans="1:16" x14ac:dyDescent="0.45">
      <c r="A242" s="77" t="s">
        <v>391</v>
      </c>
      <c r="B242" s="77" t="str">
        <f t="shared" si="3"/>
        <v>Dolores0.4</v>
      </c>
      <c r="C242" s="6">
        <v>0.4</v>
      </c>
      <c r="D242" s="5">
        <v>719</v>
      </c>
      <c r="E242" s="5">
        <v>770</v>
      </c>
      <c r="F242" s="5">
        <v>925</v>
      </c>
      <c r="G242" s="5">
        <v>1068</v>
      </c>
      <c r="H242" s="5">
        <v>1192</v>
      </c>
      <c r="I242" s="7">
        <v>28760</v>
      </c>
      <c r="J242" s="7">
        <v>32880</v>
      </c>
      <c r="K242" s="7">
        <v>37000</v>
      </c>
      <c r="L242" s="7">
        <v>41080</v>
      </c>
      <c r="M242" s="7">
        <v>44400</v>
      </c>
      <c r="N242" s="7">
        <v>47680</v>
      </c>
      <c r="O242" s="7">
        <v>50960</v>
      </c>
      <c r="P242" s="7">
        <v>54240</v>
      </c>
    </row>
    <row r="243" spans="1:16" x14ac:dyDescent="0.45">
      <c r="A243" s="77" t="s">
        <v>391</v>
      </c>
      <c r="B243" s="77" t="str">
        <f t="shared" si="3"/>
        <v>Dolores0.3</v>
      </c>
      <c r="C243" s="6">
        <v>0.3</v>
      </c>
      <c r="D243" s="5">
        <v>539</v>
      </c>
      <c r="E243" s="5">
        <v>577</v>
      </c>
      <c r="F243" s="5">
        <v>693</v>
      </c>
      <c r="G243" s="5">
        <v>801</v>
      </c>
      <c r="H243" s="5">
        <v>894</v>
      </c>
      <c r="I243" s="5">
        <v>21570</v>
      </c>
      <c r="J243" s="5">
        <v>24660</v>
      </c>
      <c r="K243" s="5">
        <v>27750</v>
      </c>
      <c r="L243" s="5">
        <v>30810</v>
      </c>
      <c r="M243" s="5">
        <v>33300</v>
      </c>
      <c r="N243" s="5">
        <v>35760</v>
      </c>
      <c r="O243" s="5">
        <v>38220</v>
      </c>
      <c r="P243" s="5">
        <v>40680</v>
      </c>
    </row>
    <row r="244" spans="1:16" x14ac:dyDescent="0.45">
      <c r="A244" s="77" t="s">
        <v>391</v>
      </c>
      <c r="B244" s="77" t="str">
        <f t="shared" si="3"/>
        <v>Dolores0.2</v>
      </c>
      <c r="C244" s="6">
        <v>0.2</v>
      </c>
      <c r="D244" s="5">
        <v>359</v>
      </c>
      <c r="E244" s="5">
        <v>385</v>
      </c>
      <c r="F244" s="5">
        <v>462</v>
      </c>
      <c r="G244" s="5">
        <v>534</v>
      </c>
      <c r="H244" s="5">
        <v>596</v>
      </c>
      <c r="I244" s="5">
        <v>14380</v>
      </c>
      <c r="J244" s="5">
        <v>16440</v>
      </c>
      <c r="K244" s="5">
        <v>18500</v>
      </c>
      <c r="L244" s="5">
        <v>20540</v>
      </c>
      <c r="M244" s="5">
        <v>22200</v>
      </c>
      <c r="N244" s="5">
        <v>23840</v>
      </c>
      <c r="O244" s="5">
        <v>25480</v>
      </c>
      <c r="P244" s="5">
        <v>27120</v>
      </c>
    </row>
    <row r="245" spans="1:16" x14ac:dyDescent="0.45">
      <c r="A245" s="77" t="s">
        <v>392</v>
      </c>
      <c r="B245" s="77" t="str">
        <f t="shared" si="3"/>
        <v>Douglas1.2</v>
      </c>
      <c r="C245" s="6">
        <v>1.2</v>
      </c>
      <c r="D245" s="5">
        <v>2943</v>
      </c>
      <c r="E245" s="5">
        <v>3153</v>
      </c>
      <c r="F245" s="5">
        <v>3783</v>
      </c>
      <c r="G245" s="5">
        <v>4372</v>
      </c>
      <c r="H245" s="5">
        <v>4878</v>
      </c>
      <c r="I245" s="7">
        <v>117720</v>
      </c>
      <c r="J245" s="7">
        <v>134520</v>
      </c>
      <c r="K245" s="7">
        <v>151320</v>
      </c>
      <c r="L245" s="7">
        <v>168120</v>
      </c>
      <c r="M245" s="7">
        <v>181680</v>
      </c>
      <c r="N245" s="7">
        <v>195120</v>
      </c>
      <c r="O245" s="7">
        <v>208560</v>
      </c>
      <c r="P245" s="7">
        <v>222000</v>
      </c>
    </row>
    <row r="246" spans="1:16" x14ac:dyDescent="0.45">
      <c r="A246" s="77" t="s">
        <v>392</v>
      </c>
      <c r="B246" s="77" t="str">
        <f t="shared" si="3"/>
        <v>Douglas1.1</v>
      </c>
      <c r="C246" s="6">
        <v>1.1000000000000001</v>
      </c>
      <c r="D246" s="5">
        <v>2697</v>
      </c>
      <c r="E246" s="5">
        <v>2890</v>
      </c>
      <c r="F246" s="5">
        <v>3467</v>
      </c>
      <c r="G246" s="5">
        <v>4008</v>
      </c>
      <c r="H246" s="5">
        <v>4471</v>
      </c>
      <c r="I246" s="7">
        <v>107910.00000000001</v>
      </c>
      <c r="J246" s="7">
        <v>123310.00000000001</v>
      </c>
      <c r="K246" s="7">
        <v>138710</v>
      </c>
      <c r="L246" s="7">
        <v>154110</v>
      </c>
      <c r="M246" s="7">
        <v>166540</v>
      </c>
      <c r="N246" s="7">
        <v>178860</v>
      </c>
      <c r="O246" s="7">
        <v>191180.00000000003</v>
      </c>
      <c r="P246" s="7">
        <v>203500.00000000003</v>
      </c>
    </row>
    <row r="247" spans="1:16" x14ac:dyDescent="0.45">
      <c r="A247" s="77" t="s">
        <v>392</v>
      </c>
      <c r="B247" s="77" t="str">
        <f t="shared" si="3"/>
        <v>Douglas1</v>
      </c>
      <c r="C247" s="6">
        <v>1</v>
      </c>
      <c r="D247" s="5">
        <v>2452</v>
      </c>
      <c r="E247" s="5">
        <v>2627</v>
      </c>
      <c r="F247" s="5">
        <v>3152</v>
      </c>
      <c r="G247" s="5">
        <v>3643</v>
      </c>
      <c r="H247" s="5">
        <v>4065</v>
      </c>
      <c r="I247" s="5">
        <v>98100</v>
      </c>
      <c r="J247" s="5">
        <v>112100</v>
      </c>
      <c r="K247" s="5">
        <v>126100</v>
      </c>
      <c r="L247" s="5">
        <v>140100</v>
      </c>
      <c r="M247" s="5">
        <v>151400</v>
      </c>
      <c r="N247" s="8">
        <v>162600</v>
      </c>
      <c r="O247" s="8">
        <v>173800</v>
      </c>
      <c r="P247" s="8">
        <v>185000</v>
      </c>
    </row>
    <row r="248" spans="1:16" x14ac:dyDescent="0.45">
      <c r="A248" s="77" t="s">
        <v>392</v>
      </c>
      <c r="B248" s="77" t="str">
        <f t="shared" si="3"/>
        <v>Douglas0.9</v>
      </c>
      <c r="C248" s="6">
        <v>0.9</v>
      </c>
      <c r="D248" s="5">
        <v>2207</v>
      </c>
      <c r="E248" s="5">
        <v>2364</v>
      </c>
      <c r="F248" s="5">
        <v>2837</v>
      </c>
      <c r="G248" s="5">
        <v>3279</v>
      </c>
      <c r="H248" s="5">
        <v>3658</v>
      </c>
      <c r="I248" s="7">
        <v>88290</v>
      </c>
      <c r="J248" s="7">
        <v>100890</v>
      </c>
      <c r="K248" s="7">
        <v>113490</v>
      </c>
      <c r="L248" s="7">
        <v>126090</v>
      </c>
      <c r="M248" s="7">
        <v>136260</v>
      </c>
      <c r="N248" s="7">
        <v>146340</v>
      </c>
      <c r="O248" s="7">
        <v>156420</v>
      </c>
      <c r="P248" s="7">
        <v>166500</v>
      </c>
    </row>
    <row r="249" spans="1:16" x14ac:dyDescent="0.45">
      <c r="A249" s="77" t="s">
        <v>392</v>
      </c>
      <c r="B249" s="77" t="str">
        <f t="shared" si="3"/>
        <v>Douglas0.8</v>
      </c>
      <c r="C249" s="6">
        <v>0.8</v>
      </c>
      <c r="D249" s="5">
        <v>1962</v>
      </c>
      <c r="E249" s="5">
        <v>2102</v>
      </c>
      <c r="F249" s="5">
        <v>2522</v>
      </c>
      <c r="G249" s="5">
        <v>2915</v>
      </c>
      <c r="H249" s="5">
        <v>3252</v>
      </c>
      <c r="I249" s="5">
        <v>78480</v>
      </c>
      <c r="J249" s="5">
        <v>89680</v>
      </c>
      <c r="K249" s="5">
        <v>100880</v>
      </c>
      <c r="L249" s="5">
        <v>112080</v>
      </c>
      <c r="M249" s="5">
        <v>121120</v>
      </c>
      <c r="N249" s="8">
        <v>130080</v>
      </c>
      <c r="O249" s="8">
        <v>139040</v>
      </c>
      <c r="P249" s="8">
        <v>148000</v>
      </c>
    </row>
    <row r="250" spans="1:16" x14ac:dyDescent="0.45">
      <c r="A250" s="77" t="s">
        <v>392</v>
      </c>
      <c r="B250" s="77" t="str">
        <f t="shared" si="3"/>
        <v>Douglas0.7</v>
      </c>
      <c r="C250" s="6">
        <v>0.7</v>
      </c>
      <c r="D250" s="5">
        <v>1716</v>
      </c>
      <c r="E250" s="5">
        <v>1839</v>
      </c>
      <c r="F250" s="5">
        <v>2206</v>
      </c>
      <c r="G250" s="5">
        <v>2550</v>
      </c>
      <c r="H250" s="5">
        <v>2845</v>
      </c>
      <c r="I250" s="5">
        <v>68670</v>
      </c>
      <c r="J250" s="5">
        <v>78470</v>
      </c>
      <c r="K250" s="5">
        <v>88270</v>
      </c>
      <c r="L250" s="5">
        <v>98070</v>
      </c>
      <c r="M250" s="5">
        <v>105980</v>
      </c>
      <c r="N250" s="8">
        <v>113820</v>
      </c>
      <c r="O250" s="8">
        <v>121659.99999999999</v>
      </c>
      <c r="P250" s="8">
        <v>129499.99999999999</v>
      </c>
    </row>
    <row r="251" spans="1:16" x14ac:dyDescent="0.45">
      <c r="A251" s="77" t="s">
        <v>392</v>
      </c>
      <c r="B251" s="77" t="str">
        <f t="shared" si="3"/>
        <v>Douglas0.6</v>
      </c>
      <c r="C251" s="6">
        <v>0.6</v>
      </c>
      <c r="D251" s="5">
        <v>1471</v>
      </c>
      <c r="E251" s="5">
        <v>1576</v>
      </c>
      <c r="F251" s="5">
        <v>1891</v>
      </c>
      <c r="G251" s="5">
        <v>2186</v>
      </c>
      <c r="H251" s="5">
        <v>2439</v>
      </c>
      <c r="I251" s="7">
        <v>58860</v>
      </c>
      <c r="J251" s="7">
        <v>67260</v>
      </c>
      <c r="K251" s="7">
        <v>75660</v>
      </c>
      <c r="L251" s="7">
        <v>84060</v>
      </c>
      <c r="M251" s="7">
        <v>90840</v>
      </c>
      <c r="N251" s="7">
        <v>97560</v>
      </c>
      <c r="O251" s="7">
        <v>104280</v>
      </c>
      <c r="P251" s="7">
        <v>111000</v>
      </c>
    </row>
    <row r="252" spans="1:16" x14ac:dyDescent="0.45">
      <c r="A252" s="77" t="s">
        <v>392</v>
      </c>
      <c r="B252" s="77" t="str">
        <f t="shared" si="3"/>
        <v>Douglas0.55</v>
      </c>
      <c r="C252" s="6">
        <v>0.55000000000000004</v>
      </c>
      <c r="D252" s="5">
        <v>1348</v>
      </c>
      <c r="E252" s="5">
        <v>1445</v>
      </c>
      <c r="F252" s="5">
        <v>1733</v>
      </c>
      <c r="G252" s="5">
        <v>2004</v>
      </c>
      <c r="H252" s="5">
        <v>2235</v>
      </c>
      <c r="I252" s="7">
        <v>53955.000000000007</v>
      </c>
      <c r="J252" s="7">
        <v>61655.000000000007</v>
      </c>
      <c r="K252" s="7">
        <v>69355</v>
      </c>
      <c r="L252" s="7">
        <v>77055</v>
      </c>
      <c r="M252" s="7">
        <v>83270</v>
      </c>
      <c r="N252" s="7">
        <v>89430</v>
      </c>
      <c r="O252" s="7">
        <v>95590.000000000015</v>
      </c>
      <c r="P252" s="7">
        <v>101750.00000000001</v>
      </c>
    </row>
    <row r="253" spans="1:16" x14ac:dyDescent="0.45">
      <c r="A253" s="77" t="s">
        <v>392</v>
      </c>
      <c r="B253" s="77" t="str">
        <f t="shared" si="3"/>
        <v>Douglas0.5</v>
      </c>
      <c r="C253" s="6">
        <v>0.5</v>
      </c>
      <c r="D253" s="5">
        <v>1226</v>
      </c>
      <c r="E253" s="5">
        <v>1313</v>
      </c>
      <c r="F253" s="5">
        <v>1576</v>
      </c>
      <c r="G253" s="5">
        <v>1821</v>
      </c>
      <c r="H253" s="5">
        <v>2032</v>
      </c>
      <c r="I253" s="5">
        <v>49050</v>
      </c>
      <c r="J253" s="5">
        <v>56050</v>
      </c>
      <c r="K253" s="5">
        <v>63050</v>
      </c>
      <c r="L253" s="5">
        <v>70050</v>
      </c>
      <c r="M253" s="5">
        <v>75700</v>
      </c>
      <c r="N253" s="5">
        <v>81300</v>
      </c>
      <c r="O253" s="5">
        <v>86900</v>
      </c>
      <c r="P253" s="5">
        <v>92500</v>
      </c>
    </row>
    <row r="254" spans="1:16" x14ac:dyDescent="0.45">
      <c r="A254" s="77" t="s">
        <v>392</v>
      </c>
      <c r="B254" s="77" t="str">
        <f t="shared" si="3"/>
        <v>Douglas0.45</v>
      </c>
      <c r="C254" s="6">
        <v>0.45</v>
      </c>
      <c r="D254" s="5">
        <v>1103</v>
      </c>
      <c r="E254" s="5">
        <v>1182</v>
      </c>
      <c r="F254" s="5">
        <v>1418</v>
      </c>
      <c r="G254" s="5">
        <v>1639</v>
      </c>
      <c r="H254" s="5">
        <v>1829</v>
      </c>
      <c r="I254" s="5">
        <v>44145</v>
      </c>
      <c r="J254" s="5">
        <v>50445</v>
      </c>
      <c r="K254" s="5">
        <v>56745</v>
      </c>
      <c r="L254" s="5">
        <v>63045</v>
      </c>
      <c r="M254" s="5">
        <v>68130</v>
      </c>
      <c r="N254" s="5">
        <v>73170</v>
      </c>
      <c r="O254" s="5">
        <v>78210</v>
      </c>
      <c r="P254" s="5">
        <v>83250</v>
      </c>
    </row>
    <row r="255" spans="1:16" x14ac:dyDescent="0.45">
      <c r="A255" s="77" t="s">
        <v>392</v>
      </c>
      <c r="B255" s="77" t="str">
        <f t="shared" si="3"/>
        <v>Douglas0.4</v>
      </c>
      <c r="C255" s="6">
        <v>0.4</v>
      </c>
      <c r="D255" s="5">
        <v>981</v>
      </c>
      <c r="E255" s="5">
        <v>1051</v>
      </c>
      <c r="F255" s="5">
        <v>1261</v>
      </c>
      <c r="G255" s="5">
        <v>1457</v>
      </c>
      <c r="H255" s="5">
        <v>1626</v>
      </c>
      <c r="I255" s="7">
        <v>39240</v>
      </c>
      <c r="J255" s="7">
        <v>44840</v>
      </c>
      <c r="K255" s="7">
        <v>50440</v>
      </c>
      <c r="L255" s="7">
        <v>56040</v>
      </c>
      <c r="M255" s="7">
        <v>60560</v>
      </c>
      <c r="N255" s="7">
        <v>65040</v>
      </c>
      <c r="O255" s="7">
        <v>69520</v>
      </c>
      <c r="P255" s="7">
        <v>74000</v>
      </c>
    </row>
    <row r="256" spans="1:16" x14ac:dyDescent="0.45">
      <c r="A256" s="77" t="s">
        <v>392</v>
      </c>
      <c r="B256" s="77" t="str">
        <f t="shared" si="3"/>
        <v>Douglas0.3</v>
      </c>
      <c r="C256" s="6">
        <v>0.3</v>
      </c>
      <c r="D256" s="5">
        <v>735</v>
      </c>
      <c r="E256" s="5">
        <v>788</v>
      </c>
      <c r="F256" s="5">
        <v>945</v>
      </c>
      <c r="G256" s="5">
        <v>1093</v>
      </c>
      <c r="H256" s="5">
        <v>1219</v>
      </c>
      <c r="I256" s="7">
        <v>29430</v>
      </c>
      <c r="J256" s="7">
        <v>33630</v>
      </c>
      <c r="K256" s="7">
        <v>37830</v>
      </c>
      <c r="L256" s="7">
        <v>42030</v>
      </c>
      <c r="M256" s="7">
        <v>45420</v>
      </c>
      <c r="N256" s="7">
        <v>48780</v>
      </c>
      <c r="O256" s="7">
        <v>52140</v>
      </c>
      <c r="P256" s="7">
        <v>55500</v>
      </c>
    </row>
    <row r="257" spans="1:16" x14ac:dyDescent="0.45">
      <c r="A257" s="77" t="s">
        <v>392</v>
      </c>
      <c r="B257" s="77" t="str">
        <f t="shared" si="3"/>
        <v>Douglas0.2</v>
      </c>
      <c r="C257" s="6">
        <v>0.2</v>
      </c>
      <c r="D257" s="5">
        <v>490</v>
      </c>
      <c r="E257" s="5">
        <v>525</v>
      </c>
      <c r="F257" s="5">
        <v>630</v>
      </c>
      <c r="G257" s="5">
        <v>728</v>
      </c>
      <c r="H257" s="5">
        <v>813</v>
      </c>
      <c r="I257" s="5">
        <v>19620</v>
      </c>
      <c r="J257" s="5">
        <v>22420</v>
      </c>
      <c r="K257" s="5">
        <v>25220</v>
      </c>
      <c r="L257" s="5">
        <v>28020</v>
      </c>
      <c r="M257" s="5">
        <v>30280</v>
      </c>
      <c r="N257" s="8">
        <v>32520</v>
      </c>
      <c r="O257" s="8">
        <v>34760</v>
      </c>
      <c r="P257" s="8">
        <v>37000</v>
      </c>
    </row>
    <row r="258" spans="1:16" x14ac:dyDescent="0.45">
      <c r="A258" s="77" t="s">
        <v>393</v>
      </c>
      <c r="B258" s="77" t="str">
        <f t="shared" si="3"/>
        <v>Eagle1.6</v>
      </c>
      <c r="C258" s="6">
        <v>1.6</v>
      </c>
      <c r="D258" s="5">
        <v>3732</v>
      </c>
      <c r="E258" s="5">
        <v>3998</v>
      </c>
      <c r="F258" s="5">
        <v>4796</v>
      </c>
      <c r="G258" s="5">
        <v>5542</v>
      </c>
      <c r="H258" s="5">
        <v>6184</v>
      </c>
      <c r="I258" s="5">
        <v>149280</v>
      </c>
      <c r="J258" s="5">
        <v>170560</v>
      </c>
      <c r="K258" s="5">
        <v>191840</v>
      </c>
      <c r="L258" s="5">
        <v>213120</v>
      </c>
      <c r="M258" s="5">
        <v>230240</v>
      </c>
      <c r="N258" s="8">
        <v>247360</v>
      </c>
      <c r="O258" s="8">
        <v>264320</v>
      </c>
      <c r="P258" s="8">
        <v>281440</v>
      </c>
    </row>
    <row r="259" spans="1:16" x14ac:dyDescent="0.45">
      <c r="A259" s="77" t="s">
        <v>393</v>
      </c>
      <c r="B259" s="77" t="str">
        <f t="shared" ref="B259:B322" si="4">CONCATENATE(A259,C259)</f>
        <v>Eagle1.5</v>
      </c>
      <c r="C259" s="6">
        <v>1.5</v>
      </c>
      <c r="D259" s="5">
        <v>3498</v>
      </c>
      <c r="E259" s="5">
        <v>3748</v>
      </c>
      <c r="F259" s="5">
        <v>4496</v>
      </c>
      <c r="G259" s="5">
        <v>5195</v>
      </c>
      <c r="H259" s="5">
        <v>5797</v>
      </c>
      <c r="I259" s="5">
        <v>139950</v>
      </c>
      <c r="J259" s="5">
        <v>159900</v>
      </c>
      <c r="K259" s="5">
        <v>179850</v>
      </c>
      <c r="L259" s="5">
        <v>199800</v>
      </c>
      <c r="M259" s="5">
        <v>215850</v>
      </c>
      <c r="N259" s="8">
        <v>231900</v>
      </c>
      <c r="O259" s="8">
        <v>247800</v>
      </c>
      <c r="P259" s="8">
        <v>263850</v>
      </c>
    </row>
    <row r="260" spans="1:16" x14ac:dyDescent="0.45">
      <c r="A260" s="77" t="s">
        <v>393</v>
      </c>
      <c r="B260" s="77" t="str">
        <f t="shared" si="4"/>
        <v>Eagle1.4</v>
      </c>
      <c r="C260" s="6">
        <v>1.4</v>
      </c>
      <c r="D260" s="5">
        <v>3265</v>
      </c>
      <c r="E260" s="5">
        <v>3498</v>
      </c>
      <c r="F260" s="5">
        <v>4196</v>
      </c>
      <c r="G260" s="5">
        <v>4849</v>
      </c>
      <c r="H260" s="5">
        <v>5411</v>
      </c>
      <c r="I260" s="5">
        <v>130619.99999999999</v>
      </c>
      <c r="J260" s="5">
        <v>149240</v>
      </c>
      <c r="K260" s="5">
        <v>167860</v>
      </c>
      <c r="L260" s="5">
        <v>186480</v>
      </c>
      <c r="M260" s="5">
        <v>201460</v>
      </c>
      <c r="N260" s="8">
        <v>216440</v>
      </c>
      <c r="O260" s="8">
        <v>231279.99999999997</v>
      </c>
      <c r="P260" s="8">
        <v>246259.99999999997</v>
      </c>
    </row>
    <row r="261" spans="1:16" x14ac:dyDescent="0.45">
      <c r="A261" s="77" t="s">
        <v>393</v>
      </c>
      <c r="B261" s="77" t="str">
        <f t="shared" si="4"/>
        <v>Eagle1.3</v>
      </c>
      <c r="C261" s="6">
        <v>1.3</v>
      </c>
      <c r="D261" s="5">
        <v>3032</v>
      </c>
      <c r="E261" s="5">
        <v>3248</v>
      </c>
      <c r="F261" s="5">
        <v>3896</v>
      </c>
      <c r="G261" s="5">
        <v>4502</v>
      </c>
      <c r="H261" s="5">
        <v>5024</v>
      </c>
      <c r="I261" s="7">
        <v>121290</v>
      </c>
      <c r="J261" s="7">
        <v>138580</v>
      </c>
      <c r="K261" s="7">
        <v>155870</v>
      </c>
      <c r="L261" s="7">
        <v>173160</v>
      </c>
      <c r="M261" s="7">
        <v>187070</v>
      </c>
      <c r="N261" s="7">
        <v>200980</v>
      </c>
      <c r="O261" s="7">
        <v>214760</v>
      </c>
      <c r="P261" s="7">
        <v>228670</v>
      </c>
    </row>
    <row r="262" spans="1:16" x14ac:dyDescent="0.45">
      <c r="A262" s="77" t="s">
        <v>393</v>
      </c>
      <c r="B262" s="77" t="str">
        <f t="shared" si="4"/>
        <v>Eagle1.2</v>
      </c>
      <c r="C262" s="6">
        <v>1.2</v>
      </c>
      <c r="D262" s="5">
        <v>2799</v>
      </c>
      <c r="E262" s="5">
        <v>2998</v>
      </c>
      <c r="F262" s="5">
        <v>3597</v>
      </c>
      <c r="G262" s="5">
        <v>4156</v>
      </c>
      <c r="H262" s="5">
        <v>4638</v>
      </c>
      <c r="I262" s="7">
        <v>111960</v>
      </c>
      <c r="J262" s="7">
        <v>127920</v>
      </c>
      <c r="K262" s="7">
        <v>143880</v>
      </c>
      <c r="L262" s="7">
        <v>159840</v>
      </c>
      <c r="M262" s="7">
        <v>172680</v>
      </c>
      <c r="N262" s="7">
        <v>185520</v>
      </c>
      <c r="O262" s="7">
        <v>198240</v>
      </c>
      <c r="P262" s="7">
        <v>211080</v>
      </c>
    </row>
    <row r="263" spans="1:16" x14ac:dyDescent="0.45">
      <c r="A263" s="77" t="s">
        <v>393</v>
      </c>
      <c r="B263" s="77" t="str">
        <f t="shared" si="4"/>
        <v>Eagle1.1</v>
      </c>
      <c r="C263" s="6">
        <v>1.1000000000000001</v>
      </c>
      <c r="D263" s="5">
        <v>2565</v>
      </c>
      <c r="E263" s="5">
        <v>2748</v>
      </c>
      <c r="F263" s="5">
        <v>3297</v>
      </c>
      <c r="G263" s="5">
        <v>3810</v>
      </c>
      <c r="H263" s="5">
        <v>4251</v>
      </c>
      <c r="I263" s="5">
        <v>102630.00000000001</v>
      </c>
      <c r="J263" s="5">
        <v>117260.00000000001</v>
      </c>
      <c r="K263" s="5">
        <v>131890</v>
      </c>
      <c r="L263" s="5">
        <v>146520</v>
      </c>
      <c r="M263" s="5">
        <v>158290</v>
      </c>
      <c r="N263" s="5">
        <v>170060</v>
      </c>
      <c r="O263" s="5">
        <v>181720.00000000003</v>
      </c>
      <c r="P263" s="5">
        <v>193490.00000000003</v>
      </c>
    </row>
    <row r="264" spans="1:16" x14ac:dyDescent="0.45">
      <c r="A264" s="77" t="s">
        <v>393</v>
      </c>
      <c r="B264" s="77" t="str">
        <f t="shared" si="4"/>
        <v>Eagle1</v>
      </c>
      <c r="C264" s="6">
        <v>1</v>
      </c>
      <c r="D264" s="5">
        <v>2332</v>
      </c>
      <c r="E264" s="5">
        <v>2498</v>
      </c>
      <c r="F264" s="5">
        <v>2997</v>
      </c>
      <c r="G264" s="5">
        <v>3463</v>
      </c>
      <c r="H264" s="5">
        <v>3865</v>
      </c>
      <c r="I264" s="5">
        <v>93300</v>
      </c>
      <c r="J264" s="5">
        <v>106600</v>
      </c>
      <c r="K264" s="5">
        <v>119900</v>
      </c>
      <c r="L264" s="5">
        <v>133200</v>
      </c>
      <c r="M264" s="5">
        <v>143900</v>
      </c>
      <c r="N264" s="5">
        <v>154600</v>
      </c>
      <c r="O264" s="5">
        <v>165200</v>
      </c>
      <c r="P264" s="5">
        <v>175900</v>
      </c>
    </row>
    <row r="265" spans="1:16" x14ac:dyDescent="0.45">
      <c r="A265" s="77" t="s">
        <v>393</v>
      </c>
      <c r="B265" s="77" t="str">
        <f t="shared" si="4"/>
        <v>Eagle0.9</v>
      </c>
      <c r="C265" s="6">
        <v>0.9</v>
      </c>
      <c r="D265" s="5">
        <v>2099</v>
      </c>
      <c r="E265" s="5">
        <v>2248</v>
      </c>
      <c r="F265" s="5">
        <v>2697</v>
      </c>
      <c r="G265" s="5">
        <v>3117</v>
      </c>
      <c r="H265" s="5">
        <v>3478</v>
      </c>
      <c r="I265" s="7">
        <v>83970</v>
      </c>
      <c r="J265" s="7">
        <v>95940</v>
      </c>
      <c r="K265" s="7">
        <v>107910</v>
      </c>
      <c r="L265" s="7">
        <v>119880</v>
      </c>
      <c r="M265" s="7">
        <v>129510</v>
      </c>
      <c r="N265" s="7">
        <v>139140</v>
      </c>
      <c r="O265" s="7">
        <v>148680</v>
      </c>
      <c r="P265" s="7">
        <v>158310</v>
      </c>
    </row>
    <row r="266" spans="1:16" x14ac:dyDescent="0.45">
      <c r="A266" s="77" t="s">
        <v>393</v>
      </c>
      <c r="B266" s="77" t="str">
        <f t="shared" si="4"/>
        <v>Eagle0.8</v>
      </c>
      <c r="C266" s="6">
        <v>0.8</v>
      </c>
      <c r="D266" s="5">
        <v>1866</v>
      </c>
      <c r="E266" s="5">
        <v>1999</v>
      </c>
      <c r="F266" s="5">
        <v>2398</v>
      </c>
      <c r="G266" s="5">
        <v>2771</v>
      </c>
      <c r="H266" s="5">
        <v>3092</v>
      </c>
      <c r="I266" s="7">
        <v>74640</v>
      </c>
      <c r="J266" s="7">
        <v>85280</v>
      </c>
      <c r="K266" s="7">
        <v>95920</v>
      </c>
      <c r="L266" s="7">
        <v>106560</v>
      </c>
      <c r="M266" s="7">
        <v>115120</v>
      </c>
      <c r="N266" s="7">
        <v>123680</v>
      </c>
      <c r="O266" s="7">
        <v>132160</v>
      </c>
      <c r="P266" s="7">
        <v>140720</v>
      </c>
    </row>
    <row r="267" spans="1:16" x14ac:dyDescent="0.45">
      <c r="A267" s="77" t="s">
        <v>393</v>
      </c>
      <c r="B267" s="77" t="str">
        <f t="shared" si="4"/>
        <v>Eagle0.7</v>
      </c>
      <c r="C267" s="6">
        <v>0.7</v>
      </c>
      <c r="D267" s="5">
        <v>1632</v>
      </c>
      <c r="E267" s="5">
        <v>1749</v>
      </c>
      <c r="F267" s="5">
        <v>2098</v>
      </c>
      <c r="G267" s="5">
        <v>2424</v>
      </c>
      <c r="H267" s="5">
        <v>2705</v>
      </c>
      <c r="I267" s="5">
        <v>65309.999999999993</v>
      </c>
      <c r="J267" s="5">
        <v>74620</v>
      </c>
      <c r="K267" s="5">
        <v>83930</v>
      </c>
      <c r="L267" s="5">
        <v>93240</v>
      </c>
      <c r="M267" s="5">
        <v>100730</v>
      </c>
      <c r="N267" s="8">
        <v>108220</v>
      </c>
      <c r="O267" s="8">
        <v>115639.99999999999</v>
      </c>
      <c r="P267" s="8">
        <v>123129.99999999999</v>
      </c>
    </row>
    <row r="268" spans="1:16" x14ac:dyDescent="0.45">
      <c r="A268" s="77" t="s">
        <v>393</v>
      </c>
      <c r="B268" s="77" t="str">
        <f t="shared" si="4"/>
        <v>Eagle0.6</v>
      </c>
      <c r="C268" s="6">
        <v>0.6</v>
      </c>
      <c r="D268" s="5">
        <v>1399</v>
      </c>
      <c r="E268" s="5">
        <v>1499</v>
      </c>
      <c r="F268" s="5">
        <v>1798</v>
      </c>
      <c r="G268" s="5">
        <v>2078</v>
      </c>
      <c r="H268" s="5">
        <v>2319</v>
      </c>
      <c r="I268" s="5">
        <v>55980</v>
      </c>
      <c r="J268" s="5">
        <v>63960</v>
      </c>
      <c r="K268" s="5">
        <v>71940</v>
      </c>
      <c r="L268" s="5">
        <v>79920</v>
      </c>
      <c r="M268" s="5">
        <v>86340</v>
      </c>
      <c r="N268" s="8">
        <v>92760</v>
      </c>
      <c r="O268" s="8">
        <v>99120</v>
      </c>
      <c r="P268" s="8">
        <v>105540</v>
      </c>
    </row>
    <row r="269" spans="1:16" x14ac:dyDescent="0.45">
      <c r="A269" s="77" t="s">
        <v>393</v>
      </c>
      <c r="B269" s="77" t="str">
        <f t="shared" si="4"/>
        <v>Eagle0.55</v>
      </c>
      <c r="C269" s="6">
        <v>0.55000000000000004</v>
      </c>
      <c r="D269" s="5">
        <v>1282</v>
      </c>
      <c r="E269" s="5">
        <v>1374</v>
      </c>
      <c r="F269" s="5">
        <v>1648</v>
      </c>
      <c r="G269" s="5">
        <v>1905</v>
      </c>
      <c r="H269" s="5">
        <v>2125</v>
      </c>
      <c r="I269" s="5">
        <v>51315.000000000007</v>
      </c>
      <c r="J269" s="5">
        <v>58630.000000000007</v>
      </c>
      <c r="K269" s="5">
        <v>65945</v>
      </c>
      <c r="L269" s="5">
        <v>73260</v>
      </c>
      <c r="M269" s="5">
        <v>79145</v>
      </c>
      <c r="N269" s="8">
        <v>85030</v>
      </c>
      <c r="O269" s="8">
        <v>90860.000000000015</v>
      </c>
      <c r="P269" s="8">
        <v>96745.000000000015</v>
      </c>
    </row>
    <row r="270" spans="1:16" x14ac:dyDescent="0.45">
      <c r="A270" s="77" t="s">
        <v>393</v>
      </c>
      <c r="B270" s="77" t="str">
        <f t="shared" si="4"/>
        <v>Eagle0.5</v>
      </c>
      <c r="C270" s="6">
        <v>0.5</v>
      </c>
      <c r="D270" s="5">
        <v>1166</v>
      </c>
      <c r="E270" s="5">
        <v>1249</v>
      </c>
      <c r="F270" s="5">
        <v>1498</v>
      </c>
      <c r="G270" s="5">
        <v>1731</v>
      </c>
      <c r="H270" s="5">
        <v>1932</v>
      </c>
      <c r="I270" s="5">
        <v>46650</v>
      </c>
      <c r="J270" s="5">
        <v>53300</v>
      </c>
      <c r="K270" s="5">
        <v>59950</v>
      </c>
      <c r="L270" s="5">
        <v>66600</v>
      </c>
      <c r="M270" s="5">
        <v>71950</v>
      </c>
      <c r="N270" s="8">
        <v>77300</v>
      </c>
      <c r="O270" s="8">
        <v>82600</v>
      </c>
      <c r="P270" s="8">
        <v>87950</v>
      </c>
    </row>
    <row r="271" spans="1:16" x14ac:dyDescent="0.45">
      <c r="A271" s="77" t="s">
        <v>393</v>
      </c>
      <c r="B271" s="77" t="str">
        <f t="shared" si="4"/>
        <v>Eagle0.45</v>
      </c>
      <c r="C271" s="6">
        <v>0.45</v>
      </c>
      <c r="D271" s="5">
        <v>1049</v>
      </c>
      <c r="E271" s="5">
        <v>1124</v>
      </c>
      <c r="F271" s="5">
        <v>1348</v>
      </c>
      <c r="G271" s="5">
        <v>1558</v>
      </c>
      <c r="H271" s="5">
        <v>1739</v>
      </c>
      <c r="I271" s="7">
        <v>41985</v>
      </c>
      <c r="J271" s="7">
        <v>47970</v>
      </c>
      <c r="K271" s="7">
        <v>53955</v>
      </c>
      <c r="L271" s="7">
        <v>59940</v>
      </c>
      <c r="M271" s="7">
        <v>64755</v>
      </c>
      <c r="N271" s="7">
        <v>69570</v>
      </c>
      <c r="O271" s="7">
        <v>74340</v>
      </c>
      <c r="P271" s="7">
        <v>79155</v>
      </c>
    </row>
    <row r="272" spans="1:16" x14ac:dyDescent="0.45">
      <c r="A272" s="77" t="s">
        <v>393</v>
      </c>
      <c r="B272" s="77" t="str">
        <f t="shared" si="4"/>
        <v>Eagle0.4</v>
      </c>
      <c r="C272" s="6">
        <v>0.4</v>
      </c>
      <c r="D272" s="5">
        <v>933</v>
      </c>
      <c r="E272" s="5">
        <v>999</v>
      </c>
      <c r="F272" s="5">
        <v>1199</v>
      </c>
      <c r="G272" s="5">
        <v>1385</v>
      </c>
      <c r="H272" s="5">
        <v>1546</v>
      </c>
      <c r="I272" s="7">
        <v>37320</v>
      </c>
      <c r="J272" s="7">
        <v>42640</v>
      </c>
      <c r="K272" s="7">
        <v>47960</v>
      </c>
      <c r="L272" s="7">
        <v>53280</v>
      </c>
      <c r="M272" s="7">
        <v>57560</v>
      </c>
      <c r="N272" s="7">
        <v>61840</v>
      </c>
      <c r="O272" s="7">
        <v>66080</v>
      </c>
      <c r="P272" s="7">
        <v>70360</v>
      </c>
    </row>
    <row r="273" spans="1:16" x14ac:dyDescent="0.45">
      <c r="A273" s="77" t="s">
        <v>393</v>
      </c>
      <c r="B273" s="77" t="str">
        <f t="shared" si="4"/>
        <v>Eagle0.3</v>
      </c>
      <c r="C273" s="6">
        <v>0.3</v>
      </c>
      <c r="D273" s="5">
        <v>699</v>
      </c>
      <c r="E273" s="5">
        <v>749</v>
      </c>
      <c r="F273" s="5">
        <v>899</v>
      </c>
      <c r="G273" s="5">
        <v>1039</v>
      </c>
      <c r="H273" s="5">
        <v>1159</v>
      </c>
      <c r="I273" s="5">
        <v>27990</v>
      </c>
      <c r="J273" s="5">
        <v>31980</v>
      </c>
      <c r="K273" s="5">
        <v>35970</v>
      </c>
      <c r="L273" s="5">
        <v>39960</v>
      </c>
      <c r="M273" s="5">
        <v>43170</v>
      </c>
      <c r="N273" s="5">
        <v>46380</v>
      </c>
      <c r="O273" s="5">
        <v>49560</v>
      </c>
      <c r="P273" s="5">
        <v>52770</v>
      </c>
    </row>
    <row r="274" spans="1:16" x14ac:dyDescent="0.45">
      <c r="A274" s="77" t="s">
        <v>393</v>
      </c>
      <c r="B274" s="77" t="str">
        <f t="shared" si="4"/>
        <v>Eagle0.2</v>
      </c>
      <c r="C274" s="6">
        <v>0.2</v>
      </c>
      <c r="D274" s="5">
        <v>466</v>
      </c>
      <c r="E274" s="5">
        <v>499</v>
      </c>
      <c r="F274" s="5">
        <v>599</v>
      </c>
      <c r="G274" s="5">
        <v>692</v>
      </c>
      <c r="H274" s="5">
        <v>773</v>
      </c>
      <c r="I274" s="5">
        <v>18660</v>
      </c>
      <c r="J274" s="5">
        <v>21320</v>
      </c>
      <c r="K274" s="5">
        <v>23980</v>
      </c>
      <c r="L274" s="5">
        <v>26640</v>
      </c>
      <c r="M274" s="5">
        <v>28780</v>
      </c>
      <c r="N274" s="5">
        <v>30920</v>
      </c>
      <c r="O274" s="5">
        <v>33040</v>
      </c>
      <c r="P274" s="5">
        <v>35180</v>
      </c>
    </row>
    <row r="275" spans="1:16" x14ac:dyDescent="0.45">
      <c r="A275" s="77" t="s">
        <v>395</v>
      </c>
      <c r="B275" s="77" t="str">
        <f t="shared" si="4"/>
        <v>El Paso1.2</v>
      </c>
      <c r="C275" s="6">
        <v>1.2</v>
      </c>
      <c r="D275" s="5">
        <v>2364</v>
      </c>
      <c r="E275" s="5">
        <v>2532</v>
      </c>
      <c r="F275" s="5">
        <v>3039</v>
      </c>
      <c r="G275" s="5">
        <v>3510</v>
      </c>
      <c r="H275" s="5">
        <v>3915</v>
      </c>
      <c r="I275" s="7">
        <v>94560</v>
      </c>
      <c r="J275" s="7">
        <v>108000</v>
      </c>
      <c r="K275" s="7">
        <v>121560</v>
      </c>
      <c r="L275" s="7">
        <v>135000</v>
      </c>
      <c r="M275" s="7">
        <v>145800</v>
      </c>
      <c r="N275" s="7">
        <v>156600</v>
      </c>
      <c r="O275" s="7">
        <v>167400</v>
      </c>
      <c r="P275" s="7">
        <v>178200</v>
      </c>
    </row>
    <row r="276" spans="1:16" x14ac:dyDescent="0.45">
      <c r="A276" s="77" t="s">
        <v>395</v>
      </c>
      <c r="B276" s="77" t="str">
        <f t="shared" si="4"/>
        <v>El Paso1.1</v>
      </c>
      <c r="C276" s="6">
        <v>1.1000000000000001</v>
      </c>
      <c r="D276" s="5">
        <v>2167</v>
      </c>
      <c r="E276" s="5">
        <v>2321</v>
      </c>
      <c r="F276" s="5">
        <v>2785</v>
      </c>
      <c r="G276" s="5">
        <v>3217</v>
      </c>
      <c r="H276" s="5">
        <v>3588</v>
      </c>
      <c r="I276" s="7">
        <v>86680</v>
      </c>
      <c r="J276" s="7">
        <v>99000.000000000015</v>
      </c>
      <c r="K276" s="7">
        <v>111430.00000000001</v>
      </c>
      <c r="L276" s="7">
        <v>123750.00000000001</v>
      </c>
      <c r="M276" s="7">
        <v>133650</v>
      </c>
      <c r="N276" s="7">
        <v>143550</v>
      </c>
      <c r="O276" s="7">
        <v>153450</v>
      </c>
      <c r="P276" s="7">
        <v>163350</v>
      </c>
    </row>
    <row r="277" spans="1:16" x14ac:dyDescent="0.45">
      <c r="A277" s="77" t="s">
        <v>395</v>
      </c>
      <c r="B277" s="77" t="str">
        <f t="shared" si="4"/>
        <v>El Paso1</v>
      </c>
      <c r="C277" s="6">
        <v>1</v>
      </c>
      <c r="D277" s="5">
        <v>1970</v>
      </c>
      <c r="E277" s="5">
        <v>2110</v>
      </c>
      <c r="F277" s="5">
        <v>2532</v>
      </c>
      <c r="G277" s="5">
        <v>2925</v>
      </c>
      <c r="H277" s="5">
        <v>3262</v>
      </c>
      <c r="I277" s="5">
        <v>78800</v>
      </c>
      <c r="J277" s="5">
        <v>90000</v>
      </c>
      <c r="K277" s="5">
        <v>101300</v>
      </c>
      <c r="L277" s="5">
        <v>112500</v>
      </c>
      <c r="M277" s="5">
        <v>121500</v>
      </c>
      <c r="N277" s="8">
        <v>130500</v>
      </c>
      <c r="O277" s="8">
        <v>139500</v>
      </c>
      <c r="P277" s="8">
        <v>148500</v>
      </c>
    </row>
    <row r="278" spans="1:16" x14ac:dyDescent="0.45">
      <c r="A278" s="77" t="s">
        <v>395</v>
      </c>
      <c r="B278" s="77" t="str">
        <f t="shared" si="4"/>
        <v>El Paso0.9</v>
      </c>
      <c r="C278" s="6">
        <v>0.9</v>
      </c>
      <c r="D278" s="5">
        <v>1773</v>
      </c>
      <c r="E278" s="5">
        <v>1899</v>
      </c>
      <c r="F278" s="5">
        <v>2279</v>
      </c>
      <c r="G278" s="5">
        <v>2632</v>
      </c>
      <c r="H278" s="5">
        <v>2936</v>
      </c>
      <c r="I278" s="5">
        <v>70920</v>
      </c>
      <c r="J278" s="5">
        <v>81000</v>
      </c>
      <c r="K278" s="5">
        <v>91170</v>
      </c>
      <c r="L278" s="5">
        <v>101250</v>
      </c>
      <c r="M278" s="5">
        <v>109350</v>
      </c>
      <c r="N278" s="8">
        <v>117450</v>
      </c>
      <c r="O278" s="8">
        <v>125550</v>
      </c>
      <c r="P278" s="8">
        <v>133650</v>
      </c>
    </row>
    <row r="279" spans="1:16" x14ac:dyDescent="0.45">
      <c r="A279" s="77" t="s">
        <v>395</v>
      </c>
      <c r="B279" s="77" t="str">
        <f t="shared" si="4"/>
        <v>El Paso0.8</v>
      </c>
      <c r="C279" s="6">
        <v>0.8</v>
      </c>
      <c r="D279" s="5">
        <v>1576</v>
      </c>
      <c r="E279" s="5">
        <v>1688</v>
      </c>
      <c r="F279" s="5">
        <v>2026</v>
      </c>
      <c r="G279" s="5">
        <v>2340</v>
      </c>
      <c r="H279" s="5">
        <v>2610</v>
      </c>
      <c r="I279" s="5">
        <v>63040</v>
      </c>
      <c r="J279" s="5">
        <v>72000</v>
      </c>
      <c r="K279" s="5">
        <v>81040</v>
      </c>
      <c r="L279" s="5">
        <v>90000</v>
      </c>
      <c r="M279" s="5">
        <v>97200</v>
      </c>
      <c r="N279" s="8">
        <v>104400</v>
      </c>
      <c r="O279" s="8">
        <v>111600</v>
      </c>
      <c r="P279" s="8">
        <v>118800</v>
      </c>
    </row>
    <row r="280" spans="1:16" x14ac:dyDescent="0.45">
      <c r="A280" s="77" t="s">
        <v>395</v>
      </c>
      <c r="B280" s="77" t="str">
        <f t="shared" si="4"/>
        <v>El Paso0.7</v>
      </c>
      <c r="C280" s="6">
        <v>0.7</v>
      </c>
      <c r="D280" s="5">
        <v>1379</v>
      </c>
      <c r="E280" s="5">
        <v>1477</v>
      </c>
      <c r="F280" s="5">
        <v>1772</v>
      </c>
      <c r="G280" s="5">
        <v>2047</v>
      </c>
      <c r="H280" s="5">
        <v>2283</v>
      </c>
      <c r="I280" s="5">
        <v>55160</v>
      </c>
      <c r="J280" s="5">
        <v>62999.999999999993</v>
      </c>
      <c r="K280" s="5">
        <v>70910</v>
      </c>
      <c r="L280" s="5">
        <v>78750</v>
      </c>
      <c r="M280" s="5">
        <v>85050</v>
      </c>
      <c r="N280" s="8">
        <v>91350</v>
      </c>
      <c r="O280" s="8">
        <v>97650</v>
      </c>
      <c r="P280" s="8">
        <v>103950</v>
      </c>
    </row>
    <row r="281" spans="1:16" x14ac:dyDescent="0.45">
      <c r="A281" s="77" t="s">
        <v>395</v>
      </c>
      <c r="B281" s="77" t="str">
        <f t="shared" si="4"/>
        <v>El Paso0.6</v>
      </c>
      <c r="C281" s="6">
        <v>0.6</v>
      </c>
      <c r="D281" s="5">
        <v>1182</v>
      </c>
      <c r="E281" s="5">
        <v>1266</v>
      </c>
      <c r="F281" s="5">
        <v>1519</v>
      </c>
      <c r="G281" s="5">
        <v>1755</v>
      </c>
      <c r="H281" s="5">
        <v>1957</v>
      </c>
      <c r="I281" s="7">
        <v>47280</v>
      </c>
      <c r="J281" s="7">
        <v>54000</v>
      </c>
      <c r="K281" s="7">
        <v>60780</v>
      </c>
      <c r="L281" s="7">
        <v>67500</v>
      </c>
      <c r="M281" s="7">
        <v>72900</v>
      </c>
      <c r="N281" s="7">
        <v>78300</v>
      </c>
      <c r="O281" s="7">
        <v>83700</v>
      </c>
      <c r="P281" s="7">
        <v>89100</v>
      </c>
    </row>
    <row r="282" spans="1:16" x14ac:dyDescent="0.45">
      <c r="A282" s="77" t="s">
        <v>395</v>
      </c>
      <c r="B282" s="77" t="str">
        <f t="shared" si="4"/>
        <v>El Paso0.55</v>
      </c>
      <c r="C282" s="6">
        <v>0.55000000000000004</v>
      </c>
      <c r="D282" s="5">
        <v>1083</v>
      </c>
      <c r="E282" s="5">
        <v>1160</v>
      </c>
      <c r="F282" s="5">
        <v>1392</v>
      </c>
      <c r="G282" s="5">
        <v>1608</v>
      </c>
      <c r="H282" s="5">
        <v>1794</v>
      </c>
      <c r="I282" s="7">
        <v>43340</v>
      </c>
      <c r="J282" s="7">
        <v>49500.000000000007</v>
      </c>
      <c r="K282" s="7">
        <v>55715.000000000007</v>
      </c>
      <c r="L282" s="7">
        <v>61875.000000000007</v>
      </c>
      <c r="M282" s="7">
        <v>66825</v>
      </c>
      <c r="N282" s="7">
        <v>71775</v>
      </c>
      <c r="O282" s="7">
        <v>76725</v>
      </c>
      <c r="P282" s="7">
        <v>81675</v>
      </c>
    </row>
    <row r="283" spans="1:16" x14ac:dyDescent="0.45">
      <c r="A283" s="77" t="s">
        <v>395</v>
      </c>
      <c r="B283" s="77" t="str">
        <f t="shared" si="4"/>
        <v>El Paso0.5</v>
      </c>
      <c r="C283" s="6">
        <v>0.5</v>
      </c>
      <c r="D283" s="5">
        <v>985</v>
      </c>
      <c r="E283" s="5">
        <v>1055</v>
      </c>
      <c r="F283" s="5">
        <v>1266</v>
      </c>
      <c r="G283" s="5">
        <v>1462</v>
      </c>
      <c r="H283" s="5">
        <v>1631</v>
      </c>
      <c r="I283" s="5">
        <v>39400</v>
      </c>
      <c r="J283" s="5">
        <v>45000</v>
      </c>
      <c r="K283" s="5">
        <v>50650</v>
      </c>
      <c r="L283" s="5">
        <v>56250</v>
      </c>
      <c r="M283" s="5">
        <v>60750</v>
      </c>
      <c r="N283" s="5">
        <v>65250</v>
      </c>
      <c r="O283" s="5">
        <v>69750</v>
      </c>
      <c r="P283" s="5">
        <v>74250</v>
      </c>
    </row>
    <row r="284" spans="1:16" x14ac:dyDescent="0.45">
      <c r="A284" s="77" t="s">
        <v>395</v>
      </c>
      <c r="B284" s="77" t="str">
        <f t="shared" si="4"/>
        <v>El Paso0.45</v>
      </c>
      <c r="C284" s="6">
        <v>0.45</v>
      </c>
      <c r="D284" s="5">
        <v>886</v>
      </c>
      <c r="E284" s="5">
        <v>949</v>
      </c>
      <c r="F284" s="5">
        <v>1139</v>
      </c>
      <c r="G284" s="5">
        <v>1316</v>
      </c>
      <c r="H284" s="5">
        <v>1468</v>
      </c>
      <c r="I284" s="5">
        <v>35460</v>
      </c>
      <c r="J284" s="5">
        <v>40500</v>
      </c>
      <c r="K284" s="5">
        <v>45585</v>
      </c>
      <c r="L284" s="5">
        <v>50625</v>
      </c>
      <c r="M284" s="5">
        <v>54675</v>
      </c>
      <c r="N284" s="5">
        <v>58725</v>
      </c>
      <c r="O284" s="5">
        <v>62775</v>
      </c>
      <c r="P284" s="5">
        <v>66825</v>
      </c>
    </row>
    <row r="285" spans="1:16" x14ac:dyDescent="0.45">
      <c r="A285" s="77" t="s">
        <v>395</v>
      </c>
      <c r="B285" s="77" t="str">
        <f t="shared" si="4"/>
        <v>El Paso0.4</v>
      </c>
      <c r="C285" s="6">
        <v>0.4</v>
      </c>
      <c r="D285" s="5">
        <v>788</v>
      </c>
      <c r="E285" s="5">
        <v>844</v>
      </c>
      <c r="F285" s="5">
        <v>1013</v>
      </c>
      <c r="G285" s="5">
        <v>1170</v>
      </c>
      <c r="H285" s="5">
        <v>1305</v>
      </c>
      <c r="I285" s="7">
        <v>31520</v>
      </c>
      <c r="J285" s="7">
        <v>36000</v>
      </c>
      <c r="K285" s="7">
        <v>40520</v>
      </c>
      <c r="L285" s="7">
        <v>45000</v>
      </c>
      <c r="M285" s="7">
        <v>48600</v>
      </c>
      <c r="N285" s="7">
        <v>52200</v>
      </c>
      <c r="O285" s="7">
        <v>55800</v>
      </c>
      <c r="P285" s="7">
        <v>59400</v>
      </c>
    </row>
    <row r="286" spans="1:16" x14ac:dyDescent="0.45">
      <c r="A286" s="77" t="s">
        <v>395</v>
      </c>
      <c r="B286" s="77" t="str">
        <f t="shared" si="4"/>
        <v>El Paso0.3</v>
      </c>
      <c r="C286" s="6">
        <v>0.3</v>
      </c>
      <c r="D286" s="5">
        <v>591</v>
      </c>
      <c r="E286" s="5">
        <v>633</v>
      </c>
      <c r="F286" s="5">
        <v>759</v>
      </c>
      <c r="G286" s="5">
        <v>877</v>
      </c>
      <c r="H286" s="5">
        <v>978</v>
      </c>
      <c r="I286" s="7">
        <v>23640</v>
      </c>
      <c r="J286" s="7">
        <v>27000</v>
      </c>
      <c r="K286" s="7">
        <v>30390</v>
      </c>
      <c r="L286" s="7">
        <v>33750</v>
      </c>
      <c r="M286" s="7">
        <v>36450</v>
      </c>
      <c r="N286" s="7">
        <v>39150</v>
      </c>
      <c r="O286" s="7">
        <v>41850</v>
      </c>
      <c r="P286" s="7">
        <v>44550</v>
      </c>
    </row>
    <row r="287" spans="1:16" x14ac:dyDescent="0.45">
      <c r="A287" s="77" t="s">
        <v>395</v>
      </c>
      <c r="B287" s="77" t="str">
        <f t="shared" si="4"/>
        <v>El Paso0.2</v>
      </c>
      <c r="C287" s="6">
        <v>0.2</v>
      </c>
      <c r="D287" s="5">
        <v>394</v>
      </c>
      <c r="E287" s="5">
        <v>422</v>
      </c>
      <c r="F287" s="5">
        <v>506</v>
      </c>
      <c r="G287" s="5">
        <v>585</v>
      </c>
      <c r="H287" s="5">
        <v>652</v>
      </c>
      <c r="I287" s="5">
        <v>15760</v>
      </c>
      <c r="J287" s="5">
        <v>18000</v>
      </c>
      <c r="K287" s="5">
        <v>20260</v>
      </c>
      <c r="L287" s="5">
        <v>22500</v>
      </c>
      <c r="M287" s="5">
        <v>24300</v>
      </c>
      <c r="N287" s="8">
        <v>26100</v>
      </c>
      <c r="O287" s="8">
        <v>27900</v>
      </c>
      <c r="P287" s="8">
        <v>29700</v>
      </c>
    </row>
    <row r="288" spans="1:16" x14ac:dyDescent="0.45">
      <c r="A288" s="77" t="s">
        <v>394</v>
      </c>
      <c r="B288" s="77" t="str">
        <f t="shared" si="4"/>
        <v>Elbert1.2</v>
      </c>
      <c r="C288" s="6">
        <v>1.2</v>
      </c>
      <c r="D288" s="5">
        <v>2943</v>
      </c>
      <c r="E288" s="5">
        <v>3153</v>
      </c>
      <c r="F288" s="5">
        <v>3783</v>
      </c>
      <c r="G288" s="5">
        <v>4372</v>
      </c>
      <c r="H288" s="5">
        <v>4878</v>
      </c>
      <c r="I288" s="5">
        <v>117720</v>
      </c>
      <c r="J288" s="5">
        <v>134520</v>
      </c>
      <c r="K288" s="5">
        <v>151320</v>
      </c>
      <c r="L288" s="5">
        <v>168120</v>
      </c>
      <c r="M288" s="5">
        <v>181680</v>
      </c>
      <c r="N288" s="8">
        <v>195120</v>
      </c>
      <c r="O288" s="8">
        <v>208560</v>
      </c>
      <c r="P288" s="8">
        <v>222000</v>
      </c>
    </row>
    <row r="289" spans="1:16" x14ac:dyDescent="0.45">
      <c r="A289" s="77" t="s">
        <v>394</v>
      </c>
      <c r="B289" s="77" t="str">
        <f t="shared" si="4"/>
        <v>Elbert1.1</v>
      </c>
      <c r="C289" s="6">
        <v>1.1000000000000001</v>
      </c>
      <c r="D289" s="5">
        <v>2697</v>
      </c>
      <c r="E289" s="5">
        <v>2890</v>
      </c>
      <c r="F289" s="5">
        <v>3467</v>
      </c>
      <c r="G289" s="5">
        <v>4008</v>
      </c>
      <c r="H289" s="5">
        <v>4471</v>
      </c>
      <c r="I289" s="5">
        <v>107910.00000000001</v>
      </c>
      <c r="J289" s="5">
        <v>123310.00000000001</v>
      </c>
      <c r="K289" s="5">
        <v>138710</v>
      </c>
      <c r="L289" s="5">
        <v>154110</v>
      </c>
      <c r="M289" s="5">
        <v>166540</v>
      </c>
      <c r="N289" s="8">
        <v>178860</v>
      </c>
      <c r="O289" s="8">
        <v>191180.00000000003</v>
      </c>
      <c r="P289" s="8">
        <v>203500.00000000003</v>
      </c>
    </row>
    <row r="290" spans="1:16" x14ac:dyDescent="0.45">
      <c r="A290" s="77" t="s">
        <v>394</v>
      </c>
      <c r="B290" s="77" t="str">
        <f t="shared" si="4"/>
        <v>Elbert1</v>
      </c>
      <c r="C290" s="6">
        <v>1</v>
      </c>
      <c r="D290" s="5">
        <v>2452</v>
      </c>
      <c r="E290" s="5">
        <v>2627</v>
      </c>
      <c r="F290" s="5">
        <v>3152</v>
      </c>
      <c r="G290" s="5">
        <v>3643</v>
      </c>
      <c r="H290" s="5">
        <v>4065</v>
      </c>
      <c r="I290" s="5">
        <v>98100</v>
      </c>
      <c r="J290" s="5">
        <v>112100</v>
      </c>
      <c r="K290" s="5">
        <v>126100</v>
      </c>
      <c r="L290" s="5">
        <v>140100</v>
      </c>
      <c r="M290" s="5">
        <v>151400</v>
      </c>
      <c r="N290" s="8">
        <v>162600</v>
      </c>
      <c r="O290" s="8">
        <v>173800</v>
      </c>
      <c r="P290" s="8">
        <v>185000</v>
      </c>
    </row>
    <row r="291" spans="1:16" x14ac:dyDescent="0.45">
      <c r="A291" s="77" t="s">
        <v>394</v>
      </c>
      <c r="B291" s="77" t="str">
        <f t="shared" si="4"/>
        <v>Elbert0.9</v>
      </c>
      <c r="C291" s="6">
        <v>0.9</v>
      </c>
      <c r="D291" s="5">
        <v>2207</v>
      </c>
      <c r="E291" s="5">
        <v>2364</v>
      </c>
      <c r="F291" s="5">
        <v>2837</v>
      </c>
      <c r="G291" s="5">
        <v>3279</v>
      </c>
      <c r="H291" s="5">
        <v>3658</v>
      </c>
      <c r="I291" s="5">
        <v>88290</v>
      </c>
      <c r="J291" s="5">
        <v>100890</v>
      </c>
      <c r="K291" s="5">
        <v>113490</v>
      </c>
      <c r="L291" s="5">
        <v>126090</v>
      </c>
      <c r="M291" s="5">
        <v>136260</v>
      </c>
      <c r="N291" s="8">
        <v>146340</v>
      </c>
      <c r="O291" s="8">
        <v>156420</v>
      </c>
      <c r="P291" s="8">
        <v>166500</v>
      </c>
    </row>
    <row r="292" spans="1:16" x14ac:dyDescent="0.45">
      <c r="A292" s="77" t="s">
        <v>394</v>
      </c>
      <c r="B292" s="77" t="str">
        <f t="shared" si="4"/>
        <v>Elbert0.8</v>
      </c>
      <c r="C292" s="6">
        <v>0.8</v>
      </c>
      <c r="D292" s="5">
        <v>1962</v>
      </c>
      <c r="E292" s="5">
        <v>2102</v>
      </c>
      <c r="F292" s="5">
        <v>2522</v>
      </c>
      <c r="G292" s="5">
        <v>2915</v>
      </c>
      <c r="H292" s="5">
        <v>3252</v>
      </c>
      <c r="I292" s="5">
        <v>78480</v>
      </c>
      <c r="J292" s="5">
        <v>89680</v>
      </c>
      <c r="K292" s="5">
        <v>100880</v>
      </c>
      <c r="L292" s="5">
        <v>112080</v>
      </c>
      <c r="M292" s="5">
        <v>121120</v>
      </c>
      <c r="N292" s="5">
        <v>130080</v>
      </c>
      <c r="O292" s="5">
        <v>139040</v>
      </c>
      <c r="P292" s="5">
        <v>148000</v>
      </c>
    </row>
    <row r="293" spans="1:16" x14ac:dyDescent="0.45">
      <c r="A293" s="77" t="s">
        <v>394</v>
      </c>
      <c r="B293" s="77" t="str">
        <f t="shared" si="4"/>
        <v>Elbert0.7</v>
      </c>
      <c r="C293" s="6">
        <v>0.7</v>
      </c>
      <c r="D293" s="5">
        <v>1716</v>
      </c>
      <c r="E293" s="5">
        <v>1839</v>
      </c>
      <c r="F293" s="5">
        <v>2206</v>
      </c>
      <c r="G293" s="5">
        <v>2550</v>
      </c>
      <c r="H293" s="5">
        <v>2845</v>
      </c>
      <c r="I293" s="5">
        <v>68670</v>
      </c>
      <c r="J293" s="5">
        <v>78470</v>
      </c>
      <c r="K293" s="5">
        <v>88270</v>
      </c>
      <c r="L293" s="5">
        <v>98070</v>
      </c>
      <c r="M293" s="5">
        <v>105980</v>
      </c>
      <c r="N293" s="5">
        <v>113820</v>
      </c>
      <c r="O293" s="5">
        <v>121659.99999999999</v>
      </c>
      <c r="P293" s="5">
        <v>129499.99999999999</v>
      </c>
    </row>
    <row r="294" spans="1:16" x14ac:dyDescent="0.45">
      <c r="A294" s="77" t="s">
        <v>394</v>
      </c>
      <c r="B294" s="77" t="str">
        <f t="shared" si="4"/>
        <v>Elbert0.6</v>
      </c>
      <c r="C294" s="6">
        <v>0.6</v>
      </c>
      <c r="D294" s="5">
        <v>1471</v>
      </c>
      <c r="E294" s="5">
        <v>1576</v>
      </c>
      <c r="F294" s="5">
        <v>1891</v>
      </c>
      <c r="G294" s="5">
        <v>2186</v>
      </c>
      <c r="H294" s="5">
        <v>2439</v>
      </c>
      <c r="I294" s="5">
        <v>58860</v>
      </c>
      <c r="J294" s="5">
        <v>67260</v>
      </c>
      <c r="K294" s="5">
        <v>75660</v>
      </c>
      <c r="L294" s="5">
        <v>84060</v>
      </c>
      <c r="M294" s="5">
        <v>90840</v>
      </c>
      <c r="N294" s="5">
        <v>97560</v>
      </c>
      <c r="O294" s="5">
        <v>104280</v>
      </c>
      <c r="P294" s="5">
        <v>111000</v>
      </c>
    </row>
    <row r="295" spans="1:16" x14ac:dyDescent="0.45">
      <c r="A295" s="77" t="s">
        <v>394</v>
      </c>
      <c r="B295" s="77" t="str">
        <f t="shared" si="4"/>
        <v>Elbert0.55</v>
      </c>
      <c r="C295" s="6">
        <v>0.55000000000000004</v>
      </c>
      <c r="D295" s="5">
        <v>1348</v>
      </c>
      <c r="E295" s="5">
        <v>1445</v>
      </c>
      <c r="F295" s="5">
        <v>1733</v>
      </c>
      <c r="G295" s="5">
        <v>2004</v>
      </c>
      <c r="H295" s="5">
        <v>2235</v>
      </c>
      <c r="I295" s="7">
        <v>53955.000000000007</v>
      </c>
      <c r="J295" s="7">
        <v>61655.000000000007</v>
      </c>
      <c r="K295" s="7">
        <v>69355</v>
      </c>
      <c r="L295" s="7">
        <v>77055</v>
      </c>
      <c r="M295" s="7">
        <v>83270</v>
      </c>
      <c r="N295" s="7">
        <v>89430</v>
      </c>
      <c r="O295" s="7">
        <v>95590.000000000015</v>
      </c>
      <c r="P295" s="7">
        <v>101750.00000000001</v>
      </c>
    </row>
    <row r="296" spans="1:16" x14ac:dyDescent="0.45">
      <c r="A296" s="77" t="s">
        <v>394</v>
      </c>
      <c r="B296" s="77" t="str">
        <f t="shared" si="4"/>
        <v>Elbert0.5</v>
      </c>
      <c r="C296" s="6">
        <v>0.5</v>
      </c>
      <c r="D296" s="5">
        <v>1226</v>
      </c>
      <c r="E296" s="5">
        <v>1313</v>
      </c>
      <c r="F296" s="5">
        <v>1576</v>
      </c>
      <c r="G296" s="5">
        <v>1821</v>
      </c>
      <c r="H296" s="5">
        <v>2032</v>
      </c>
      <c r="I296" s="7">
        <v>49050</v>
      </c>
      <c r="J296" s="7">
        <v>56050</v>
      </c>
      <c r="K296" s="7">
        <v>63050</v>
      </c>
      <c r="L296" s="7">
        <v>70050</v>
      </c>
      <c r="M296" s="7">
        <v>75700</v>
      </c>
      <c r="N296" s="7">
        <v>81300</v>
      </c>
      <c r="O296" s="7">
        <v>86900</v>
      </c>
      <c r="P296" s="7">
        <v>92500</v>
      </c>
    </row>
    <row r="297" spans="1:16" x14ac:dyDescent="0.45">
      <c r="A297" s="77" t="s">
        <v>394</v>
      </c>
      <c r="B297" s="77" t="str">
        <f t="shared" si="4"/>
        <v>Elbert0.45</v>
      </c>
      <c r="C297" s="6">
        <v>0.45</v>
      </c>
      <c r="D297" s="5">
        <v>1103</v>
      </c>
      <c r="E297" s="5">
        <v>1182</v>
      </c>
      <c r="F297" s="5">
        <v>1418</v>
      </c>
      <c r="G297" s="5">
        <v>1639</v>
      </c>
      <c r="H297" s="5">
        <v>1829</v>
      </c>
      <c r="I297" s="5">
        <v>44145</v>
      </c>
      <c r="J297" s="5">
        <v>50445</v>
      </c>
      <c r="K297" s="5">
        <v>56745</v>
      </c>
      <c r="L297" s="5">
        <v>63045</v>
      </c>
      <c r="M297" s="5">
        <v>68130</v>
      </c>
      <c r="N297" s="8">
        <v>73170</v>
      </c>
      <c r="O297" s="8">
        <v>78210</v>
      </c>
      <c r="P297" s="8">
        <v>83250</v>
      </c>
    </row>
    <row r="298" spans="1:16" x14ac:dyDescent="0.45">
      <c r="A298" s="77" t="s">
        <v>394</v>
      </c>
      <c r="B298" s="77" t="str">
        <f t="shared" si="4"/>
        <v>Elbert0.4</v>
      </c>
      <c r="C298" s="6">
        <v>0.4</v>
      </c>
      <c r="D298" s="5">
        <v>981</v>
      </c>
      <c r="E298" s="5">
        <v>1051</v>
      </c>
      <c r="F298" s="5">
        <v>1261</v>
      </c>
      <c r="G298" s="5">
        <v>1457</v>
      </c>
      <c r="H298" s="5">
        <v>1626</v>
      </c>
      <c r="I298" s="5">
        <v>39240</v>
      </c>
      <c r="J298" s="5">
        <v>44840</v>
      </c>
      <c r="K298" s="5">
        <v>50440</v>
      </c>
      <c r="L298" s="5">
        <v>56040</v>
      </c>
      <c r="M298" s="5">
        <v>60560</v>
      </c>
      <c r="N298" s="8">
        <v>65040</v>
      </c>
      <c r="O298" s="8">
        <v>69520</v>
      </c>
      <c r="P298" s="8">
        <v>74000</v>
      </c>
    </row>
    <row r="299" spans="1:16" x14ac:dyDescent="0.45">
      <c r="A299" s="77" t="s">
        <v>394</v>
      </c>
      <c r="B299" s="77" t="str">
        <f t="shared" si="4"/>
        <v>Elbert0.3</v>
      </c>
      <c r="C299" s="6">
        <v>0.3</v>
      </c>
      <c r="D299" s="5">
        <v>735</v>
      </c>
      <c r="E299" s="5">
        <v>788</v>
      </c>
      <c r="F299" s="5">
        <v>945</v>
      </c>
      <c r="G299" s="5">
        <v>1093</v>
      </c>
      <c r="H299" s="5">
        <v>1219</v>
      </c>
      <c r="I299" s="5">
        <v>29430</v>
      </c>
      <c r="J299" s="5">
        <v>33630</v>
      </c>
      <c r="K299" s="5">
        <v>37830</v>
      </c>
      <c r="L299" s="5">
        <v>42030</v>
      </c>
      <c r="M299" s="5">
        <v>45420</v>
      </c>
      <c r="N299" s="8">
        <v>48780</v>
      </c>
      <c r="O299" s="8">
        <v>52140</v>
      </c>
      <c r="P299" s="8">
        <v>55500</v>
      </c>
    </row>
    <row r="300" spans="1:16" x14ac:dyDescent="0.45">
      <c r="A300" s="77" t="s">
        <v>394</v>
      </c>
      <c r="B300" s="77" t="str">
        <f t="shared" si="4"/>
        <v>Elbert0.2</v>
      </c>
      <c r="C300" s="6">
        <v>0.2</v>
      </c>
      <c r="D300" s="5">
        <v>490</v>
      </c>
      <c r="E300" s="5">
        <v>525</v>
      </c>
      <c r="F300" s="5">
        <v>630</v>
      </c>
      <c r="G300" s="5">
        <v>728</v>
      </c>
      <c r="H300" s="5">
        <v>813</v>
      </c>
      <c r="I300" s="5">
        <v>19620</v>
      </c>
      <c r="J300" s="5">
        <v>22420</v>
      </c>
      <c r="K300" s="5">
        <v>25220</v>
      </c>
      <c r="L300" s="5">
        <v>28020</v>
      </c>
      <c r="M300" s="5">
        <v>30280</v>
      </c>
      <c r="N300" s="8">
        <v>32520</v>
      </c>
      <c r="O300" s="8">
        <v>34760</v>
      </c>
      <c r="P300" s="8">
        <v>37000</v>
      </c>
    </row>
    <row r="301" spans="1:16" x14ac:dyDescent="0.45">
      <c r="A301" s="77" t="s">
        <v>396</v>
      </c>
      <c r="B301" s="77" t="str">
        <f t="shared" si="4"/>
        <v>Fremont1.2</v>
      </c>
      <c r="C301" s="6">
        <v>1.2</v>
      </c>
      <c r="D301" s="5">
        <v>2142</v>
      </c>
      <c r="E301" s="5">
        <v>2295</v>
      </c>
      <c r="F301" s="5">
        <v>2754</v>
      </c>
      <c r="G301" s="5">
        <v>3183</v>
      </c>
      <c r="H301" s="5">
        <v>3552</v>
      </c>
      <c r="I301" s="7">
        <v>85680</v>
      </c>
      <c r="J301" s="7">
        <v>97920</v>
      </c>
      <c r="K301" s="7">
        <v>110160</v>
      </c>
      <c r="L301" s="7">
        <v>122400</v>
      </c>
      <c r="M301" s="7">
        <v>132240</v>
      </c>
      <c r="N301" s="7">
        <v>142080</v>
      </c>
      <c r="O301" s="7">
        <v>151800</v>
      </c>
      <c r="P301" s="7">
        <v>161640</v>
      </c>
    </row>
    <row r="302" spans="1:16" x14ac:dyDescent="0.45">
      <c r="A302" s="77" t="s">
        <v>396</v>
      </c>
      <c r="B302" s="77" t="str">
        <f t="shared" si="4"/>
        <v>Fremont1.1</v>
      </c>
      <c r="C302" s="6">
        <v>1.1000000000000001</v>
      </c>
      <c r="D302" s="5">
        <v>1963</v>
      </c>
      <c r="E302" s="5">
        <v>2103</v>
      </c>
      <c r="F302" s="5">
        <v>2524</v>
      </c>
      <c r="G302" s="5">
        <v>2917</v>
      </c>
      <c r="H302" s="5">
        <v>3256</v>
      </c>
      <c r="I302" s="7">
        <v>78540</v>
      </c>
      <c r="J302" s="7">
        <v>89760</v>
      </c>
      <c r="K302" s="7">
        <v>100980.00000000001</v>
      </c>
      <c r="L302" s="7">
        <v>112200.00000000001</v>
      </c>
      <c r="M302" s="7">
        <v>121220.00000000001</v>
      </c>
      <c r="N302" s="7">
        <v>130240.00000000001</v>
      </c>
      <c r="O302" s="7">
        <v>139150</v>
      </c>
      <c r="P302" s="7">
        <v>148170</v>
      </c>
    </row>
    <row r="303" spans="1:16" x14ac:dyDescent="0.45">
      <c r="A303" s="77" t="s">
        <v>396</v>
      </c>
      <c r="B303" s="77" t="str">
        <f t="shared" si="4"/>
        <v>Fremont1</v>
      </c>
      <c r="C303" s="6">
        <v>1</v>
      </c>
      <c r="D303" s="5">
        <v>1785</v>
      </c>
      <c r="E303" s="5">
        <v>1912</v>
      </c>
      <c r="F303" s="5">
        <v>2295</v>
      </c>
      <c r="G303" s="5">
        <v>2652</v>
      </c>
      <c r="H303" s="5">
        <v>2960</v>
      </c>
      <c r="I303" s="5">
        <v>71400</v>
      </c>
      <c r="J303" s="5">
        <v>81600</v>
      </c>
      <c r="K303" s="5">
        <v>91800</v>
      </c>
      <c r="L303" s="5">
        <v>102000</v>
      </c>
      <c r="M303" s="5">
        <v>110200</v>
      </c>
      <c r="N303" s="5">
        <v>118400</v>
      </c>
      <c r="O303" s="5">
        <v>126500</v>
      </c>
      <c r="P303" s="5">
        <v>134700</v>
      </c>
    </row>
    <row r="304" spans="1:16" x14ac:dyDescent="0.45">
      <c r="A304" s="77" t="s">
        <v>396</v>
      </c>
      <c r="B304" s="77" t="str">
        <f t="shared" si="4"/>
        <v>Fremont0.9</v>
      </c>
      <c r="C304" s="6">
        <v>0.9</v>
      </c>
      <c r="D304" s="5">
        <v>1606</v>
      </c>
      <c r="E304" s="5">
        <v>1721</v>
      </c>
      <c r="F304" s="5">
        <v>2065</v>
      </c>
      <c r="G304" s="5">
        <v>2387</v>
      </c>
      <c r="H304" s="5">
        <v>2664</v>
      </c>
      <c r="I304" s="5">
        <v>64260</v>
      </c>
      <c r="J304" s="5">
        <v>73440</v>
      </c>
      <c r="K304" s="5">
        <v>82620</v>
      </c>
      <c r="L304" s="5">
        <v>91800</v>
      </c>
      <c r="M304" s="5">
        <v>99180</v>
      </c>
      <c r="N304" s="5">
        <v>106560</v>
      </c>
      <c r="O304" s="5">
        <v>113850</v>
      </c>
      <c r="P304" s="5">
        <v>121230</v>
      </c>
    </row>
    <row r="305" spans="1:16" x14ac:dyDescent="0.45">
      <c r="A305" s="77" t="s">
        <v>396</v>
      </c>
      <c r="B305" s="77" t="str">
        <f t="shared" si="4"/>
        <v>Fremont0.8</v>
      </c>
      <c r="C305" s="6">
        <v>0.8</v>
      </c>
      <c r="D305" s="5">
        <v>1428</v>
      </c>
      <c r="E305" s="5">
        <v>1530</v>
      </c>
      <c r="F305" s="5">
        <v>1836</v>
      </c>
      <c r="G305" s="5">
        <v>2122</v>
      </c>
      <c r="H305" s="5">
        <v>2368</v>
      </c>
      <c r="I305" s="7">
        <v>57120</v>
      </c>
      <c r="J305" s="7">
        <v>65280</v>
      </c>
      <c r="K305" s="7">
        <v>73440</v>
      </c>
      <c r="L305" s="7">
        <v>81600</v>
      </c>
      <c r="M305" s="7">
        <v>88160</v>
      </c>
      <c r="N305" s="7">
        <v>94720</v>
      </c>
      <c r="O305" s="7">
        <v>101200</v>
      </c>
      <c r="P305" s="7">
        <v>107760</v>
      </c>
    </row>
    <row r="306" spans="1:16" x14ac:dyDescent="0.45">
      <c r="A306" s="77" t="s">
        <v>396</v>
      </c>
      <c r="B306" s="77" t="str">
        <f t="shared" si="4"/>
        <v>Fremont0.7</v>
      </c>
      <c r="C306" s="6">
        <v>0.7</v>
      </c>
      <c r="D306" s="5">
        <v>1249</v>
      </c>
      <c r="E306" s="5">
        <v>1338</v>
      </c>
      <c r="F306" s="5">
        <v>1606</v>
      </c>
      <c r="G306" s="5">
        <v>1856</v>
      </c>
      <c r="H306" s="5">
        <v>2072</v>
      </c>
      <c r="I306" s="7">
        <v>49980</v>
      </c>
      <c r="J306" s="7">
        <v>57120</v>
      </c>
      <c r="K306" s="7">
        <v>64259.999999999993</v>
      </c>
      <c r="L306" s="7">
        <v>71400</v>
      </c>
      <c r="M306" s="7">
        <v>77140</v>
      </c>
      <c r="N306" s="7">
        <v>82880</v>
      </c>
      <c r="O306" s="7">
        <v>88550</v>
      </c>
      <c r="P306" s="7">
        <v>94290</v>
      </c>
    </row>
    <row r="307" spans="1:16" x14ac:dyDescent="0.45">
      <c r="A307" s="77" t="s">
        <v>396</v>
      </c>
      <c r="B307" s="77" t="str">
        <f t="shared" si="4"/>
        <v>Fremont0.6</v>
      </c>
      <c r="C307" s="6">
        <v>0.6</v>
      </c>
      <c r="D307" s="5">
        <v>1071</v>
      </c>
      <c r="E307" s="5">
        <v>1147</v>
      </c>
      <c r="F307" s="5">
        <v>1377</v>
      </c>
      <c r="G307" s="5">
        <v>1591</v>
      </c>
      <c r="H307" s="5">
        <v>1776</v>
      </c>
      <c r="I307" s="5">
        <v>42840</v>
      </c>
      <c r="J307" s="5">
        <v>48960</v>
      </c>
      <c r="K307" s="5">
        <v>55080</v>
      </c>
      <c r="L307" s="5">
        <v>61200</v>
      </c>
      <c r="M307" s="5">
        <v>66120</v>
      </c>
      <c r="N307" s="8">
        <v>71040</v>
      </c>
      <c r="O307" s="8">
        <v>75900</v>
      </c>
      <c r="P307" s="8">
        <v>80820</v>
      </c>
    </row>
    <row r="308" spans="1:16" x14ac:dyDescent="0.45">
      <c r="A308" s="77" t="s">
        <v>396</v>
      </c>
      <c r="B308" s="77" t="str">
        <f t="shared" si="4"/>
        <v>Fremont0.55</v>
      </c>
      <c r="C308" s="6">
        <v>0.55000000000000004</v>
      </c>
      <c r="D308" s="5">
        <v>981</v>
      </c>
      <c r="E308" s="5">
        <v>1051</v>
      </c>
      <c r="F308" s="5">
        <v>1262</v>
      </c>
      <c r="G308" s="5">
        <v>1458</v>
      </c>
      <c r="H308" s="5">
        <v>1628</v>
      </c>
      <c r="I308" s="7">
        <v>39270</v>
      </c>
      <c r="J308" s="7">
        <v>44880</v>
      </c>
      <c r="K308" s="7">
        <v>50490.000000000007</v>
      </c>
      <c r="L308" s="7">
        <v>56100.000000000007</v>
      </c>
      <c r="M308" s="7">
        <v>60610.000000000007</v>
      </c>
      <c r="N308" s="7">
        <v>65120.000000000007</v>
      </c>
      <c r="O308" s="7">
        <v>69575</v>
      </c>
      <c r="P308" s="7">
        <v>74085</v>
      </c>
    </row>
    <row r="309" spans="1:16" x14ac:dyDescent="0.45">
      <c r="A309" s="77" t="s">
        <v>396</v>
      </c>
      <c r="B309" s="77" t="str">
        <f t="shared" si="4"/>
        <v>Fremont0.5</v>
      </c>
      <c r="C309" s="6">
        <v>0.5</v>
      </c>
      <c r="D309" s="5">
        <v>892</v>
      </c>
      <c r="E309" s="5">
        <v>956</v>
      </c>
      <c r="F309" s="5">
        <v>1147</v>
      </c>
      <c r="G309" s="5">
        <v>1326</v>
      </c>
      <c r="H309" s="5">
        <v>1480</v>
      </c>
      <c r="I309" s="5">
        <v>35700</v>
      </c>
      <c r="J309" s="5">
        <v>40800</v>
      </c>
      <c r="K309" s="5">
        <v>45900</v>
      </c>
      <c r="L309" s="5">
        <v>51000</v>
      </c>
      <c r="M309" s="5">
        <v>55100</v>
      </c>
      <c r="N309" s="8">
        <v>59200</v>
      </c>
      <c r="O309" s="8">
        <v>63250</v>
      </c>
      <c r="P309" s="8">
        <v>67350</v>
      </c>
    </row>
    <row r="310" spans="1:16" x14ac:dyDescent="0.45">
      <c r="A310" s="77" t="s">
        <v>396</v>
      </c>
      <c r="B310" s="77" t="str">
        <f t="shared" si="4"/>
        <v>Fremont0.45</v>
      </c>
      <c r="C310" s="6">
        <v>0.45</v>
      </c>
      <c r="D310" s="5">
        <v>803</v>
      </c>
      <c r="E310" s="5">
        <v>860</v>
      </c>
      <c r="F310" s="5">
        <v>1032</v>
      </c>
      <c r="G310" s="5">
        <v>1193</v>
      </c>
      <c r="H310" s="5">
        <v>1332</v>
      </c>
      <c r="I310" s="5">
        <v>32130</v>
      </c>
      <c r="J310" s="5">
        <v>36720</v>
      </c>
      <c r="K310" s="5">
        <v>41310</v>
      </c>
      <c r="L310" s="5">
        <v>45900</v>
      </c>
      <c r="M310" s="5">
        <v>49590</v>
      </c>
      <c r="N310" s="8">
        <v>53280</v>
      </c>
      <c r="O310" s="8">
        <v>56925</v>
      </c>
      <c r="P310" s="8">
        <v>60615</v>
      </c>
    </row>
    <row r="311" spans="1:16" x14ac:dyDescent="0.45">
      <c r="A311" s="77" t="s">
        <v>396</v>
      </c>
      <c r="B311" s="77" t="str">
        <f t="shared" si="4"/>
        <v>Fremont0.4</v>
      </c>
      <c r="C311" s="6">
        <v>0.4</v>
      </c>
      <c r="D311" s="5">
        <v>714</v>
      </c>
      <c r="E311" s="5">
        <v>765</v>
      </c>
      <c r="F311" s="5">
        <v>918</v>
      </c>
      <c r="G311" s="5">
        <v>1061</v>
      </c>
      <c r="H311" s="5">
        <v>1184</v>
      </c>
      <c r="I311" s="7">
        <v>28560</v>
      </c>
      <c r="J311" s="7">
        <v>32640</v>
      </c>
      <c r="K311" s="7">
        <v>36720</v>
      </c>
      <c r="L311" s="7">
        <v>40800</v>
      </c>
      <c r="M311" s="7">
        <v>44080</v>
      </c>
      <c r="N311" s="7">
        <v>47360</v>
      </c>
      <c r="O311" s="7">
        <v>50600</v>
      </c>
      <c r="P311" s="7">
        <v>53880</v>
      </c>
    </row>
    <row r="312" spans="1:16" x14ac:dyDescent="0.45">
      <c r="A312" s="77" t="s">
        <v>396</v>
      </c>
      <c r="B312" s="77" t="str">
        <f t="shared" si="4"/>
        <v>Fremont0.3</v>
      </c>
      <c r="C312" s="6">
        <v>0.3</v>
      </c>
      <c r="D312" s="5">
        <v>535</v>
      </c>
      <c r="E312" s="5">
        <v>573</v>
      </c>
      <c r="F312" s="5">
        <v>688</v>
      </c>
      <c r="G312" s="5">
        <v>795</v>
      </c>
      <c r="H312" s="5">
        <v>888</v>
      </c>
      <c r="I312" s="7">
        <v>21420</v>
      </c>
      <c r="J312" s="7">
        <v>24480</v>
      </c>
      <c r="K312" s="7">
        <v>27540</v>
      </c>
      <c r="L312" s="7">
        <v>30600</v>
      </c>
      <c r="M312" s="7">
        <v>33060</v>
      </c>
      <c r="N312" s="7">
        <v>35520</v>
      </c>
      <c r="O312" s="7">
        <v>37950</v>
      </c>
      <c r="P312" s="7">
        <v>40410</v>
      </c>
    </row>
    <row r="313" spans="1:16" x14ac:dyDescent="0.45">
      <c r="A313" s="77" t="s">
        <v>396</v>
      </c>
      <c r="B313" s="77" t="str">
        <f t="shared" si="4"/>
        <v>Fremont0.2</v>
      </c>
      <c r="C313" s="6">
        <v>0.2</v>
      </c>
      <c r="D313" s="5">
        <v>357</v>
      </c>
      <c r="E313" s="5">
        <v>382</v>
      </c>
      <c r="F313" s="5">
        <v>459</v>
      </c>
      <c r="G313" s="5">
        <v>530</v>
      </c>
      <c r="H313" s="5">
        <v>592</v>
      </c>
      <c r="I313" s="5">
        <v>14280</v>
      </c>
      <c r="J313" s="5">
        <v>16320</v>
      </c>
      <c r="K313" s="5">
        <v>18360</v>
      </c>
      <c r="L313" s="5">
        <v>20400</v>
      </c>
      <c r="M313" s="5">
        <v>22040</v>
      </c>
      <c r="N313" s="5">
        <v>23680</v>
      </c>
      <c r="O313" s="5">
        <v>25300</v>
      </c>
      <c r="P313" s="5">
        <v>26940</v>
      </c>
    </row>
    <row r="314" spans="1:16" x14ac:dyDescent="0.45">
      <c r="A314" s="77" t="s">
        <v>397</v>
      </c>
      <c r="B314" s="77" t="str">
        <f t="shared" si="4"/>
        <v>Garfield1.2</v>
      </c>
      <c r="C314" s="6">
        <v>1.2</v>
      </c>
      <c r="D314" s="5">
        <v>2220</v>
      </c>
      <c r="E314" s="5">
        <v>2377</v>
      </c>
      <c r="F314" s="5">
        <v>2853</v>
      </c>
      <c r="G314" s="5">
        <v>3295</v>
      </c>
      <c r="H314" s="5">
        <v>3675</v>
      </c>
      <c r="I314" s="5">
        <v>88800</v>
      </c>
      <c r="J314" s="5">
        <v>101400</v>
      </c>
      <c r="K314" s="5">
        <v>114120</v>
      </c>
      <c r="L314" s="5">
        <v>126720</v>
      </c>
      <c r="M314" s="5">
        <v>136920</v>
      </c>
      <c r="N314" s="5">
        <v>147000</v>
      </c>
      <c r="O314" s="5">
        <v>157200</v>
      </c>
      <c r="P314" s="5">
        <v>167280</v>
      </c>
    </row>
    <row r="315" spans="1:16" x14ac:dyDescent="0.45">
      <c r="A315" s="77" t="s">
        <v>397</v>
      </c>
      <c r="B315" s="77" t="str">
        <f t="shared" si="4"/>
        <v>Garfield1.1</v>
      </c>
      <c r="C315" s="6">
        <v>1.1000000000000001</v>
      </c>
      <c r="D315" s="5">
        <v>2035</v>
      </c>
      <c r="E315" s="5">
        <v>2179</v>
      </c>
      <c r="F315" s="5">
        <v>2615</v>
      </c>
      <c r="G315" s="5">
        <v>3020</v>
      </c>
      <c r="H315" s="5">
        <v>3368</v>
      </c>
      <c r="I315" s="7">
        <v>81400</v>
      </c>
      <c r="J315" s="7">
        <v>92950.000000000015</v>
      </c>
      <c r="K315" s="7">
        <v>104610.00000000001</v>
      </c>
      <c r="L315" s="7">
        <v>116160.00000000001</v>
      </c>
      <c r="M315" s="7">
        <v>125510.00000000001</v>
      </c>
      <c r="N315" s="7">
        <v>134750</v>
      </c>
      <c r="O315" s="7">
        <v>144100</v>
      </c>
      <c r="P315" s="7">
        <v>153340</v>
      </c>
    </row>
    <row r="316" spans="1:16" x14ac:dyDescent="0.45">
      <c r="A316" s="77" t="s">
        <v>397</v>
      </c>
      <c r="B316" s="77" t="str">
        <f t="shared" si="4"/>
        <v>Garfield1</v>
      </c>
      <c r="C316" s="6">
        <v>1</v>
      </c>
      <c r="D316" s="5">
        <v>1850</v>
      </c>
      <c r="E316" s="5">
        <v>1981</v>
      </c>
      <c r="F316" s="5">
        <v>2377</v>
      </c>
      <c r="G316" s="5">
        <v>2746</v>
      </c>
      <c r="H316" s="5">
        <v>3062</v>
      </c>
      <c r="I316" s="7">
        <v>74000</v>
      </c>
      <c r="J316" s="7">
        <v>84500</v>
      </c>
      <c r="K316" s="7">
        <v>95100</v>
      </c>
      <c r="L316" s="7">
        <v>105600</v>
      </c>
      <c r="M316" s="7">
        <v>114100</v>
      </c>
      <c r="N316" s="7">
        <v>122500</v>
      </c>
      <c r="O316" s="7">
        <v>131000</v>
      </c>
      <c r="P316" s="7">
        <v>139400</v>
      </c>
    </row>
    <row r="317" spans="1:16" x14ac:dyDescent="0.45">
      <c r="A317" s="77" t="s">
        <v>397</v>
      </c>
      <c r="B317" s="77" t="str">
        <f t="shared" si="4"/>
        <v>Garfield0.9</v>
      </c>
      <c r="C317" s="6">
        <v>0.9</v>
      </c>
      <c r="D317" s="5">
        <v>1665</v>
      </c>
      <c r="E317" s="5">
        <v>1783</v>
      </c>
      <c r="F317" s="5">
        <v>2139</v>
      </c>
      <c r="G317" s="5">
        <v>2471</v>
      </c>
      <c r="H317" s="5">
        <v>2756</v>
      </c>
      <c r="I317" s="5">
        <v>66600</v>
      </c>
      <c r="J317" s="5">
        <v>76050</v>
      </c>
      <c r="K317" s="5">
        <v>85590</v>
      </c>
      <c r="L317" s="5">
        <v>95040</v>
      </c>
      <c r="M317" s="5">
        <v>102690</v>
      </c>
      <c r="N317" s="8">
        <v>110250</v>
      </c>
      <c r="O317" s="8">
        <v>117900</v>
      </c>
      <c r="P317" s="8">
        <v>125460</v>
      </c>
    </row>
    <row r="318" spans="1:16" x14ac:dyDescent="0.45">
      <c r="A318" s="77" t="s">
        <v>397</v>
      </c>
      <c r="B318" s="77" t="str">
        <f t="shared" si="4"/>
        <v>Garfield0.8</v>
      </c>
      <c r="C318" s="6">
        <v>0.8</v>
      </c>
      <c r="D318" s="5">
        <v>1480</v>
      </c>
      <c r="E318" s="5">
        <v>1585</v>
      </c>
      <c r="F318" s="5">
        <v>1902</v>
      </c>
      <c r="G318" s="5">
        <v>2197</v>
      </c>
      <c r="H318" s="5">
        <v>2450</v>
      </c>
      <c r="I318" s="7">
        <v>59200</v>
      </c>
      <c r="J318" s="7">
        <v>67600</v>
      </c>
      <c r="K318" s="7">
        <v>76080</v>
      </c>
      <c r="L318" s="7">
        <v>84480</v>
      </c>
      <c r="M318" s="7">
        <v>91280</v>
      </c>
      <c r="N318" s="7">
        <v>98000</v>
      </c>
      <c r="O318" s="7">
        <v>104800</v>
      </c>
      <c r="P318" s="7">
        <v>111520</v>
      </c>
    </row>
    <row r="319" spans="1:16" x14ac:dyDescent="0.45">
      <c r="A319" s="77" t="s">
        <v>397</v>
      </c>
      <c r="B319" s="77" t="str">
        <f t="shared" si="4"/>
        <v>Garfield0.7</v>
      </c>
      <c r="C319" s="6">
        <v>0.7</v>
      </c>
      <c r="D319" s="5">
        <v>1295</v>
      </c>
      <c r="E319" s="5">
        <v>1386</v>
      </c>
      <c r="F319" s="5">
        <v>1664</v>
      </c>
      <c r="G319" s="5">
        <v>1922</v>
      </c>
      <c r="H319" s="5">
        <v>2143</v>
      </c>
      <c r="I319" s="5">
        <v>51800</v>
      </c>
      <c r="J319" s="5">
        <v>59149.999999999993</v>
      </c>
      <c r="K319" s="5">
        <v>66570</v>
      </c>
      <c r="L319" s="5">
        <v>73920</v>
      </c>
      <c r="M319" s="5">
        <v>79870</v>
      </c>
      <c r="N319" s="8">
        <v>85750</v>
      </c>
      <c r="O319" s="8">
        <v>91700</v>
      </c>
      <c r="P319" s="8">
        <v>97580</v>
      </c>
    </row>
    <row r="320" spans="1:16" x14ac:dyDescent="0.45">
      <c r="A320" s="77" t="s">
        <v>397</v>
      </c>
      <c r="B320" s="77" t="str">
        <f t="shared" si="4"/>
        <v>Garfield0.6</v>
      </c>
      <c r="C320" s="6">
        <v>0.6</v>
      </c>
      <c r="D320" s="5">
        <v>1110</v>
      </c>
      <c r="E320" s="5">
        <v>1188</v>
      </c>
      <c r="F320" s="5">
        <v>1426</v>
      </c>
      <c r="G320" s="5">
        <v>1647</v>
      </c>
      <c r="H320" s="5">
        <v>1837</v>
      </c>
      <c r="I320" s="5">
        <v>44400</v>
      </c>
      <c r="J320" s="5">
        <v>50700</v>
      </c>
      <c r="K320" s="5">
        <v>57060</v>
      </c>
      <c r="L320" s="5">
        <v>63360</v>
      </c>
      <c r="M320" s="5">
        <v>68460</v>
      </c>
      <c r="N320" s="8">
        <v>73500</v>
      </c>
      <c r="O320" s="8">
        <v>78600</v>
      </c>
      <c r="P320" s="8">
        <v>83640</v>
      </c>
    </row>
    <row r="321" spans="1:16" x14ac:dyDescent="0.45">
      <c r="A321" s="77" t="s">
        <v>397</v>
      </c>
      <c r="B321" s="77" t="str">
        <f t="shared" si="4"/>
        <v>Garfield0.55</v>
      </c>
      <c r="C321" s="6">
        <v>0.55000000000000004</v>
      </c>
      <c r="D321" s="5">
        <v>1017</v>
      </c>
      <c r="E321" s="5">
        <v>1089</v>
      </c>
      <c r="F321" s="5">
        <v>1307</v>
      </c>
      <c r="G321" s="5">
        <v>1510</v>
      </c>
      <c r="H321" s="5">
        <v>1684</v>
      </c>
      <c r="I321" s="5">
        <v>40700</v>
      </c>
      <c r="J321" s="5">
        <v>46475.000000000007</v>
      </c>
      <c r="K321" s="5">
        <v>52305.000000000007</v>
      </c>
      <c r="L321" s="5">
        <v>58080.000000000007</v>
      </c>
      <c r="M321" s="5">
        <v>62755.000000000007</v>
      </c>
      <c r="N321" s="8">
        <v>67375</v>
      </c>
      <c r="O321" s="8">
        <v>72050</v>
      </c>
      <c r="P321" s="8">
        <v>76670</v>
      </c>
    </row>
    <row r="322" spans="1:16" x14ac:dyDescent="0.45">
      <c r="A322" s="77" t="s">
        <v>397</v>
      </c>
      <c r="B322" s="77" t="str">
        <f t="shared" si="4"/>
        <v>Garfield0.5</v>
      </c>
      <c r="C322" s="6">
        <v>0.5</v>
      </c>
      <c r="D322" s="5">
        <v>925</v>
      </c>
      <c r="E322" s="5">
        <v>990</v>
      </c>
      <c r="F322" s="5">
        <v>1188</v>
      </c>
      <c r="G322" s="5">
        <v>1373</v>
      </c>
      <c r="H322" s="5">
        <v>1531</v>
      </c>
      <c r="I322" s="5">
        <v>37000</v>
      </c>
      <c r="J322" s="5">
        <v>42250</v>
      </c>
      <c r="K322" s="5">
        <v>47550</v>
      </c>
      <c r="L322" s="5">
        <v>52800</v>
      </c>
      <c r="M322" s="5">
        <v>57050</v>
      </c>
      <c r="N322" s="5">
        <v>61250</v>
      </c>
      <c r="O322" s="5">
        <v>65500</v>
      </c>
      <c r="P322" s="5">
        <v>69700</v>
      </c>
    </row>
    <row r="323" spans="1:16" x14ac:dyDescent="0.45">
      <c r="A323" s="77" t="s">
        <v>397</v>
      </c>
      <c r="B323" s="77" t="str">
        <f t="shared" ref="B323:B386" si="5">CONCATENATE(A323,C323)</f>
        <v>Garfield0.45</v>
      </c>
      <c r="C323" s="6">
        <v>0.45</v>
      </c>
      <c r="D323" s="5">
        <v>832</v>
      </c>
      <c r="E323" s="5">
        <v>891</v>
      </c>
      <c r="F323" s="5">
        <v>1069</v>
      </c>
      <c r="G323" s="5">
        <v>1235</v>
      </c>
      <c r="H323" s="5">
        <v>1378</v>
      </c>
      <c r="I323" s="5">
        <v>33300</v>
      </c>
      <c r="J323" s="5">
        <v>38025</v>
      </c>
      <c r="K323" s="5">
        <v>42795</v>
      </c>
      <c r="L323" s="5">
        <v>47520</v>
      </c>
      <c r="M323" s="5">
        <v>51345</v>
      </c>
      <c r="N323" s="5">
        <v>55125</v>
      </c>
      <c r="O323" s="5">
        <v>58950</v>
      </c>
      <c r="P323" s="5">
        <v>62730</v>
      </c>
    </row>
    <row r="324" spans="1:16" x14ac:dyDescent="0.45">
      <c r="A324" s="77" t="s">
        <v>397</v>
      </c>
      <c r="B324" s="77" t="str">
        <f t="shared" si="5"/>
        <v>Garfield0.4</v>
      </c>
      <c r="C324" s="6">
        <v>0.4</v>
      </c>
      <c r="D324" s="5">
        <v>740</v>
      </c>
      <c r="E324" s="5">
        <v>792</v>
      </c>
      <c r="F324" s="5">
        <v>951</v>
      </c>
      <c r="G324" s="5">
        <v>1098</v>
      </c>
      <c r="H324" s="5">
        <v>1225</v>
      </c>
      <c r="I324" s="5">
        <v>29600</v>
      </c>
      <c r="J324" s="5">
        <v>33800</v>
      </c>
      <c r="K324" s="5">
        <v>38040</v>
      </c>
      <c r="L324" s="5">
        <v>42240</v>
      </c>
      <c r="M324" s="5">
        <v>45640</v>
      </c>
      <c r="N324" s="5">
        <v>49000</v>
      </c>
      <c r="O324" s="5">
        <v>52400</v>
      </c>
      <c r="P324" s="5">
        <v>55760</v>
      </c>
    </row>
    <row r="325" spans="1:16" x14ac:dyDescent="0.45">
      <c r="A325" s="77" t="s">
        <v>397</v>
      </c>
      <c r="B325" s="77" t="str">
        <f t="shared" si="5"/>
        <v>Garfield0.3</v>
      </c>
      <c r="C325" s="6">
        <v>0.3</v>
      </c>
      <c r="D325" s="5">
        <v>555</v>
      </c>
      <c r="E325" s="5">
        <v>594</v>
      </c>
      <c r="F325" s="5">
        <v>713</v>
      </c>
      <c r="G325" s="5">
        <v>823</v>
      </c>
      <c r="H325" s="5">
        <v>918</v>
      </c>
      <c r="I325" s="7">
        <v>22200</v>
      </c>
      <c r="J325" s="7">
        <v>25350</v>
      </c>
      <c r="K325" s="7">
        <v>28530</v>
      </c>
      <c r="L325" s="7">
        <v>31680</v>
      </c>
      <c r="M325" s="7">
        <v>34230</v>
      </c>
      <c r="N325" s="7">
        <v>36750</v>
      </c>
      <c r="O325" s="7">
        <v>39300</v>
      </c>
      <c r="P325" s="7">
        <v>41820</v>
      </c>
    </row>
    <row r="326" spans="1:16" x14ac:dyDescent="0.45">
      <c r="A326" s="77" t="s">
        <v>397</v>
      </c>
      <c r="B326" s="77" t="str">
        <f t="shared" si="5"/>
        <v>Garfield0.2</v>
      </c>
      <c r="C326" s="6">
        <v>0.2</v>
      </c>
      <c r="D326" s="5">
        <v>370</v>
      </c>
      <c r="E326" s="5">
        <v>396</v>
      </c>
      <c r="F326" s="5">
        <v>475</v>
      </c>
      <c r="G326" s="5">
        <v>549</v>
      </c>
      <c r="H326" s="5">
        <v>612</v>
      </c>
      <c r="I326" s="7">
        <v>14800</v>
      </c>
      <c r="J326" s="7">
        <v>16900</v>
      </c>
      <c r="K326" s="7">
        <v>19020</v>
      </c>
      <c r="L326" s="7">
        <v>21120</v>
      </c>
      <c r="M326" s="7">
        <v>22820</v>
      </c>
      <c r="N326" s="7">
        <v>24500</v>
      </c>
      <c r="O326" s="7">
        <v>26200</v>
      </c>
      <c r="P326" s="7">
        <v>27880</v>
      </c>
    </row>
    <row r="327" spans="1:16" x14ac:dyDescent="0.45">
      <c r="A327" s="77" t="s">
        <v>398</v>
      </c>
      <c r="B327" s="77" t="str">
        <f t="shared" si="5"/>
        <v>Gilpin1.2</v>
      </c>
      <c r="C327" s="6">
        <v>1.2</v>
      </c>
      <c r="D327" s="5">
        <v>2943</v>
      </c>
      <c r="E327" s="5">
        <v>3153</v>
      </c>
      <c r="F327" s="5">
        <v>3783</v>
      </c>
      <c r="G327" s="5">
        <v>4372</v>
      </c>
      <c r="H327" s="5">
        <v>4878</v>
      </c>
      <c r="I327" s="5">
        <v>117720</v>
      </c>
      <c r="J327" s="5">
        <v>134520</v>
      </c>
      <c r="K327" s="5">
        <v>151320</v>
      </c>
      <c r="L327" s="5">
        <v>168120</v>
      </c>
      <c r="M327" s="5">
        <v>181680</v>
      </c>
      <c r="N327" s="8">
        <v>195120</v>
      </c>
      <c r="O327" s="8">
        <v>208560</v>
      </c>
      <c r="P327" s="8">
        <v>222000</v>
      </c>
    </row>
    <row r="328" spans="1:16" x14ac:dyDescent="0.45">
      <c r="A328" s="77" t="s">
        <v>398</v>
      </c>
      <c r="B328" s="77" t="str">
        <f t="shared" si="5"/>
        <v>Gilpin1.1</v>
      </c>
      <c r="C328" s="6">
        <v>1.1000000000000001</v>
      </c>
      <c r="D328" s="5">
        <v>2697</v>
      </c>
      <c r="E328" s="5">
        <v>2890</v>
      </c>
      <c r="F328" s="5">
        <v>3467</v>
      </c>
      <c r="G328" s="5">
        <v>4008</v>
      </c>
      <c r="H328" s="5">
        <v>4471</v>
      </c>
      <c r="I328" s="7">
        <v>107910.00000000001</v>
      </c>
      <c r="J328" s="7">
        <v>123310.00000000001</v>
      </c>
      <c r="K328" s="7">
        <v>138710</v>
      </c>
      <c r="L328" s="7">
        <v>154110</v>
      </c>
      <c r="M328" s="7">
        <v>166540</v>
      </c>
      <c r="N328" s="7">
        <v>178860</v>
      </c>
      <c r="O328" s="7">
        <v>191180.00000000003</v>
      </c>
      <c r="P328" s="7">
        <v>203500.00000000003</v>
      </c>
    </row>
    <row r="329" spans="1:16" x14ac:dyDescent="0.45">
      <c r="A329" s="77" t="s">
        <v>398</v>
      </c>
      <c r="B329" s="77" t="str">
        <f t="shared" si="5"/>
        <v>Gilpin1</v>
      </c>
      <c r="C329" s="6">
        <v>1</v>
      </c>
      <c r="D329" s="5">
        <v>2452</v>
      </c>
      <c r="E329" s="5">
        <v>2627</v>
      </c>
      <c r="F329" s="5">
        <v>3152</v>
      </c>
      <c r="G329" s="5">
        <v>3643</v>
      </c>
      <c r="H329" s="5">
        <v>4065</v>
      </c>
      <c r="I329" s="5">
        <v>98100</v>
      </c>
      <c r="J329" s="5">
        <v>112100</v>
      </c>
      <c r="K329" s="5">
        <v>126100</v>
      </c>
      <c r="L329" s="5">
        <v>140100</v>
      </c>
      <c r="M329" s="5">
        <v>151400</v>
      </c>
      <c r="N329" s="8">
        <v>162600</v>
      </c>
      <c r="O329" s="8">
        <v>173800</v>
      </c>
      <c r="P329" s="8">
        <v>185000</v>
      </c>
    </row>
    <row r="330" spans="1:16" x14ac:dyDescent="0.45">
      <c r="A330" s="77" t="s">
        <v>398</v>
      </c>
      <c r="B330" s="77" t="str">
        <f t="shared" si="5"/>
        <v>Gilpin0.9</v>
      </c>
      <c r="C330" s="6">
        <v>0.9</v>
      </c>
      <c r="D330" s="5">
        <v>2207</v>
      </c>
      <c r="E330" s="5">
        <v>2364</v>
      </c>
      <c r="F330" s="5">
        <v>2837</v>
      </c>
      <c r="G330" s="5">
        <v>3279</v>
      </c>
      <c r="H330" s="5">
        <v>3658</v>
      </c>
      <c r="I330" s="5">
        <v>88290</v>
      </c>
      <c r="J330" s="5">
        <v>100890</v>
      </c>
      <c r="K330" s="5">
        <v>113490</v>
      </c>
      <c r="L330" s="5">
        <v>126090</v>
      </c>
      <c r="M330" s="5">
        <v>136260</v>
      </c>
      <c r="N330" s="8">
        <v>146340</v>
      </c>
      <c r="O330" s="8">
        <v>156420</v>
      </c>
      <c r="P330" s="8">
        <v>166500</v>
      </c>
    </row>
    <row r="331" spans="1:16" x14ac:dyDescent="0.45">
      <c r="A331" s="77" t="s">
        <v>398</v>
      </c>
      <c r="B331" s="77" t="str">
        <f t="shared" si="5"/>
        <v>Gilpin0.8</v>
      </c>
      <c r="C331" s="6">
        <v>0.8</v>
      </c>
      <c r="D331" s="5">
        <v>1962</v>
      </c>
      <c r="E331" s="5">
        <v>2102</v>
      </c>
      <c r="F331" s="5">
        <v>2522</v>
      </c>
      <c r="G331" s="5">
        <v>2915</v>
      </c>
      <c r="H331" s="5">
        <v>3252</v>
      </c>
      <c r="I331" s="5">
        <v>78480</v>
      </c>
      <c r="J331" s="5">
        <v>89680</v>
      </c>
      <c r="K331" s="5">
        <v>100880</v>
      </c>
      <c r="L331" s="5">
        <v>112080</v>
      </c>
      <c r="M331" s="5">
        <v>121120</v>
      </c>
      <c r="N331" s="8">
        <v>130080</v>
      </c>
      <c r="O331" s="8">
        <v>139040</v>
      </c>
      <c r="P331" s="8">
        <v>148000</v>
      </c>
    </row>
    <row r="332" spans="1:16" x14ac:dyDescent="0.45">
      <c r="A332" s="77" t="s">
        <v>398</v>
      </c>
      <c r="B332" s="77" t="str">
        <f t="shared" si="5"/>
        <v>Gilpin0.7</v>
      </c>
      <c r="C332" s="6">
        <v>0.7</v>
      </c>
      <c r="D332" s="5">
        <v>1716</v>
      </c>
      <c r="E332" s="5">
        <v>1839</v>
      </c>
      <c r="F332" s="5">
        <v>2206</v>
      </c>
      <c r="G332" s="5">
        <v>2550</v>
      </c>
      <c r="H332" s="5">
        <v>2845</v>
      </c>
      <c r="I332" s="5">
        <v>68670</v>
      </c>
      <c r="J332" s="5">
        <v>78470</v>
      </c>
      <c r="K332" s="5">
        <v>88270</v>
      </c>
      <c r="L332" s="5">
        <v>98070</v>
      </c>
      <c r="M332" s="5">
        <v>105980</v>
      </c>
      <c r="N332" s="5">
        <v>113820</v>
      </c>
      <c r="O332" s="5">
        <v>121659.99999999999</v>
      </c>
      <c r="P332" s="5">
        <v>129499.99999999999</v>
      </c>
    </row>
    <row r="333" spans="1:16" x14ac:dyDescent="0.45">
      <c r="A333" s="77" t="s">
        <v>398</v>
      </c>
      <c r="B333" s="77" t="str">
        <f t="shared" si="5"/>
        <v>Gilpin0.6</v>
      </c>
      <c r="C333" s="6">
        <v>0.6</v>
      </c>
      <c r="D333" s="5">
        <v>1471</v>
      </c>
      <c r="E333" s="5">
        <v>1576</v>
      </c>
      <c r="F333" s="5">
        <v>1891</v>
      </c>
      <c r="G333" s="5">
        <v>2186</v>
      </c>
      <c r="H333" s="5">
        <v>2439</v>
      </c>
      <c r="I333" s="5">
        <v>58860</v>
      </c>
      <c r="J333" s="5">
        <v>67260</v>
      </c>
      <c r="K333" s="5">
        <v>75660</v>
      </c>
      <c r="L333" s="5">
        <v>84060</v>
      </c>
      <c r="M333" s="5">
        <v>90840</v>
      </c>
      <c r="N333" s="5">
        <v>97560</v>
      </c>
      <c r="O333" s="5">
        <v>104280</v>
      </c>
      <c r="P333" s="5">
        <v>111000</v>
      </c>
    </row>
    <row r="334" spans="1:16" x14ac:dyDescent="0.45">
      <c r="A334" s="77" t="s">
        <v>398</v>
      </c>
      <c r="B334" s="77" t="str">
        <f t="shared" si="5"/>
        <v>Gilpin0.55</v>
      </c>
      <c r="C334" s="6">
        <v>0.55000000000000004</v>
      </c>
      <c r="D334" s="5">
        <v>1348</v>
      </c>
      <c r="E334" s="5">
        <v>1445</v>
      </c>
      <c r="F334" s="5">
        <v>1733</v>
      </c>
      <c r="G334" s="5">
        <v>2004</v>
      </c>
      <c r="H334" s="5">
        <v>2235</v>
      </c>
      <c r="I334" s="5">
        <v>53955.000000000007</v>
      </c>
      <c r="J334" s="5">
        <v>61655.000000000007</v>
      </c>
      <c r="K334" s="5">
        <v>69355</v>
      </c>
      <c r="L334" s="5">
        <v>77055</v>
      </c>
      <c r="M334" s="5">
        <v>83270</v>
      </c>
      <c r="N334" s="5">
        <v>89430</v>
      </c>
      <c r="O334" s="5">
        <v>95590.000000000015</v>
      </c>
      <c r="P334" s="5">
        <v>101750.00000000001</v>
      </c>
    </row>
    <row r="335" spans="1:16" x14ac:dyDescent="0.45">
      <c r="A335" s="77" t="s">
        <v>398</v>
      </c>
      <c r="B335" s="77" t="str">
        <f t="shared" si="5"/>
        <v>Gilpin0.5</v>
      </c>
      <c r="C335" s="6">
        <v>0.5</v>
      </c>
      <c r="D335" s="5">
        <v>1226</v>
      </c>
      <c r="E335" s="5">
        <v>1313</v>
      </c>
      <c r="F335" s="5">
        <v>1576</v>
      </c>
      <c r="G335" s="5">
        <v>1821</v>
      </c>
      <c r="H335" s="5">
        <v>2032</v>
      </c>
      <c r="I335" s="7">
        <v>49050</v>
      </c>
      <c r="J335" s="7">
        <v>56050</v>
      </c>
      <c r="K335" s="7">
        <v>63050</v>
      </c>
      <c r="L335" s="7">
        <v>70050</v>
      </c>
      <c r="M335" s="7">
        <v>75700</v>
      </c>
      <c r="N335" s="7">
        <v>81300</v>
      </c>
      <c r="O335" s="7">
        <v>86900</v>
      </c>
      <c r="P335" s="7">
        <v>92500</v>
      </c>
    </row>
    <row r="336" spans="1:16" x14ac:dyDescent="0.45">
      <c r="A336" s="77" t="s">
        <v>398</v>
      </c>
      <c r="B336" s="77" t="str">
        <f t="shared" si="5"/>
        <v>Gilpin0.45</v>
      </c>
      <c r="C336" s="6">
        <v>0.45</v>
      </c>
      <c r="D336" s="5">
        <v>1103</v>
      </c>
      <c r="E336" s="5">
        <v>1182</v>
      </c>
      <c r="F336" s="5">
        <v>1418</v>
      </c>
      <c r="G336" s="5">
        <v>1639</v>
      </c>
      <c r="H336" s="5">
        <v>1829</v>
      </c>
      <c r="I336" s="7">
        <v>44145</v>
      </c>
      <c r="J336" s="7">
        <v>50445</v>
      </c>
      <c r="K336" s="7">
        <v>56745</v>
      </c>
      <c r="L336" s="7">
        <v>63045</v>
      </c>
      <c r="M336" s="7">
        <v>68130</v>
      </c>
      <c r="N336" s="7">
        <v>73170</v>
      </c>
      <c r="O336" s="7">
        <v>78210</v>
      </c>
      <c r="P336" s="7">
        <v>83250</v>
      </c>
    </row>
    <row r="337" spans="1:16" x14ac:dyDescent="0.45">
      <c r="A337" s="77" t="s">
        <v>398</v>
      </c>
      <c r="B337" s="77" t="str">
        <f t="shared" si="5"/>
        <v>Gilpin0.4</v>
      </c>
      <c r="C337" s="6">
        <v>0.4</v>
      </c>
      <c r="D337" s="5">
        <v>981</v>
      </c>
      <c r="E337" s="5">
        <v>1051</v>
      </c>
      <c r="F337" s="5">
        <v>1261</v>
      </c>
      <c r="G337" s="5">
        <v>1457</v>
      </c>
      <c r="H337" s="5">
        <v>1626</v>
      </c>
      <c r="I337" s="5">
        <v>39240</v>
      </c>
      <c r="J337" s="5">
        <v>44840</v>
      </c>
      <c r="K337" s="5">
        <v>50440</v>
      </c>
      <c r="L337" s="5">
        <v>56040</v>
      </c>
      <c r="M337" s="5">
        <v>60560</v>
      </c>
      <c r="N337" s="8">
        <v>65040</v>
      </c>
      <c r="O337" s="8">
        <v>69520</v>
      </c>
      <c r="P337" s="8">
        <v>74000</v>
      </c>
    </row>
    <row r="338" spans="1:16" x14ac:dyDescent="0.45">
      <c r="A338" s="77" t="s">
        <v>398</v>
      </c>
      <c r="B338" s="77" t="str">
        <f t="shared" si="5"/>
        <v>Gilpin0.3</v>
      </c>
      <c r="C338" s="6">
        <v>0.3</v>
      </c>
      <c r="D338" s="5">
        <v>735</v>
      </c>
      <c r="E338" s="5">
        <v>788</v>
      </c>
      <c r="F338" s="5">
        <v>945</v>
      </c>
      <c r="G338" s="5">
        <v>1093</v>
      </c>
      <c r="H338" s="5">
        <v>1219</v>
      </c>
      <c r="I338" s="7">
        <v>29430</v>
      </c>
      <c r="J338" s="7">
        <v>33630</v>
      </c>
      <c r="K338" s="7">
        <v>37830</v>
      </c>
      <c r="L338" s="7">
        <v>42030</v>
      </c>
      <c r="M338" s="7">
        <v>45420</v>
      </c>
      <c r="N338" s="7">
        <v>48780</v>
      </c>
      <c r="O338" s="7">
        <v>52140</v>
      </c>
      <c r="P338" s="7">
        <v>55500</v>
      </c>
    </row>
    <row r="339" spans="1:16" x14ac:dyDescent="0.45">
      <c r="A339" s="77" t="s">
        <v>398</v>
      </c>
      <c r="B339" s="77" t="str">
        <f t="shared" si="5"/>
        <v>Gilpin0.2</v>
      </c>
      <c r="C339" s="6">
        <v>0.2</v>
      </c>
      <c r="D339" s="5">
        <v>490</v>
      </c>
      <c r="E339" s="5">
        <v>525</v>
      </c>
      <c r="F339" s="5">
        <v>630</v>
      </c>
      <c r="G339" s="5">
        <v>728</v>
      </c>
      <c r="H339" s="5">
        <v>813</v>
      </c>
      <c r="I339" s="5">
        <v>19620</v>
      </c>
      <c r="J339" s="5">
        <v>22420</v>
      </c>
      <c r="K339" s="5">
        <v>25220</v>
      </c>
      <c r="L339" s="5">
        <v>28020</v>
      </c>
      <c r="M339" s="5">
        <v>30280</v>
      </c>
      <c r="N339" s="8">
        <v>32520</v>
      </c>
      <c r="O339" s="8">
        <v>34760</v>
      </c>
      <c r="P339" s="8">
        <v>37000</v>
      </c>
    </row>
    <row r="340" spans="1:16" x14ac:dyDescent="0.45">
      <c r="A340" s="77" t="s">
        <v>399</v>
      </c>
      <c r="B340" s="77" t="str">
        <f t="shared" si="5"/>
        <v>Grand1.6</v>
      </c>
      <c r="C340" s="6">
        <v>1.6</v>
      </c>
      <c r="D340" s="5">
        <v>3136</v>
      </c>
      <c r="E340" s="5">
        <v>3360</v>
      </c>
      <c r="F340" s="5">
        <v>4032</v>
      </c>
      <c r="G340" s="5">
        <v>4660</v>
      </c>
      <c r="H340" s="5">
        <v>5200</v>
      </c>
      <c r="I340" s="5">
        <v>125440</v>
      </c>
      <c r="J340" s="5">
        <v>143360</v>
      </c>
      <c r="K340" s="5">
        <v>161280</v>
      </c>
      <c r="L340" s="5">
        <v>179200</v>
      </c>
      <c r="M340" s="5">
        <v>193600</v>
      </c>
      <c r="N340" s="8">
        <v>208000</v>
      </c>
      <c r="O340" s="8">
        <v>222240</v>
      </c>
      <c r="P340" s="8">
        <v>236640</v>
      </c>
    </row>
    <row r="341" spans="1:16" x14ac:dyDescent="0.45">
      <c r="A341" s="77" t="s">
        <v>399</v>
      </c>
      <c r="B341" s="77" t="str">
        <f t="shared" si="5"/>
        <v>Grand1.5</v>
      </c>
      <c r="C341" s="6">
        <v>1.5</v>
      </c>
      <c r="D341" s="5">
        <v>2940</v>
      </c>
      <c r="E341" s="5">
        <v>3150</v>
      </c>
      <c r="F341" s="5">
        <v>3780</v>
      </c>
      <c r="G341" s="5">
        <v>4368</v>
      </c>
      <c r="H341" s="5">
        <v>4875</v>
      </c>
      <c r="I341" s="7">
        <v>117600</v>
      </c>
      <c r="J341" s="7">
        <v>134400</v>
      </c>
      <c r="K341" s="7">
        <v>151200</v>
      </c>
      <c r="L341" s="7">
        <v>168000</v>
      </c>
      <c r="M341" s="7">
        <v>181500</v>
      </c>
      <c r="N341" s="7">
        <v>195000</v>
      </c>
      <c r="O341" s="7">
        <v>208350</v>
      </c>
      <c r="P341" s="7">
        <v>221850</v>
      </c>
    </row>
    <row r="342" spans="1:16" x14ac:dyDescent="0.45">
      <c r="A342" s="77" t="s">
        <v>399</v>
      </c>
      <c r="B342" s="77" t="str">
        <f t="shared" si="5"/>
        <v>Grand1.4</v>
      </c>
      <c r="C342" s="6">
        <v>1.4</v>
      </c>
      <c r="D342" s="5">
        <v>2744</v>
      </c>
      <c r="E342" s="5">
        <v>2940</v>
      </c>
      <c r="F342" s="5">
        <v>3528</v>
      </c>
      <c r="G342" s="5">
        <v>4077</v>
      </c>
      <c r="H342" s="5">
        <v>4550</v>
      </c>
      <c r="I342" s="7">
        <v>109760</v>
      </c>
      <c r="J342" s="7">
        <v>125439.99999999999</v>
      </c>
      <c r="K342" s="7">
        <v>141120</v>
      </c>
      <c r="L342" s="7">
        <v>156800</v>
      </c>
      <c r="M342" s="7">
        <v>169400</v>
      </c>
      <c r="N342" s="7">
        <v>182000</v>
      </c>
      <c r="O342" s="7">
        <v>194460</v>
      </c>
      <c r="P342" s="7">
        <v>207060</v>
      </c>
    </row>
    <row r="343" spans="1:16" x14ac:dyDescent="0.45">
      <c r="A343" s="77" t="s">
        <v>399</v>
      </c>
      <c r="B343" s="77" t="str">
        <f t="shared" si="5"/>
        <v>Grand1.3</v>
      </c>
      <c r="C343" s="6">
        <v>1.3</v>
      </c>
      <c r="D343" s="5">
        <v>2548</v>
      </c>
      <c r="E343" s="5">
        <v>2730</v>
      </c>
      <c r="F343" s="5">
        <v>3276</v>
      </c>
      <c r="G343" s="5">
        <v>3786</v>
      </c>
      <c r="H343" s="5">
        <v>4225</v>
      </c>
      <c r="I343" s="5">
        <v>101920</v>
      </c>
      <c r="J343" s="5">
        <v>116480</v>
      </c>
      <c r="K343" s="5">
        <v>131040</v>
      </c>
      <c r="L343" s="5">
        <v>145600</v>
      </c>
      <c r="M343" s="5">
        <v>157300</v>
      </c>
      <c r="N343" s="5">
        <v>169000</v>
      </c>
      <c r="O343" s="5">
        <v>180570</v>
      </c>
      <c r="P343" s="5">
        <v>192270</v>
      </c>
    </row>
    <row r="344" spans="1:16" x14ac:dyDescent="0.45">
      <c r="A344" s="77" t="s">
        <v>399</v>
      </c>
      <c r="B344" s="77" t="str">
        <f t="shared" si="5"/>
        <v>Grand1.2</v>
      </c>
      <c r="C344" s="6">
        <v>1.2</v>
      </c>
      <c r="D344" s="5">
        <v>2352</v>
      </c>
      <c r="E344" s="5">
        <v>2520</v>
      </c>
      <c r="F344" s="5">
        <v>3024</v>
      </c>
      <c r="G344" s="5">
        <v>3495</v>
      </c>
      <c r="H344" s="5">
        <v>3900</v>
      </c>
      <c r="I344" s="5">
        <v>94080</v>
      </c>
      <c r="J344" s="5">
        <v>107520</v>
      </c>
      <c r="K344" s="5">
        <v>120960</v>
      </c>
      <c r="L344" s="5">
        <v>134400</v>
      </c>
      <c r="M344" s="5">
        <v>145200</v>
      </c>
      <c r="N344" s="5">
        <v>156000</v>
      </c>
      <c r="O344" s="5">
        <v>166680</v>
      </c>
      <c r="P344" s="5">
        <v>177480</v>
      </c>
    </row>
    <row r="345" spans="1:16" x14ac:dyDescent="0.45">
      <c r="A345" s="77" t="s">
        <v>399</v>
      </c>
      <c r="B345" s="77" t="str">
        <f t="shared" si="5"/>
        <v>Grand1.1</v>
      </c>
      <c r="C345" s="6">
        <v>1.1000000000000001</v>
      </c>
      <c r="D345" s="5">
        <v>2156</v>
      </c>
      <c r="E345" s="5">
        <v>2310</v>
      </c>
      <c r="F345" s="5">
        <v>2772</v>
      </c>
      <c r="G345" s="5">
        <v>3203</v>
      </c>
      <c r="H345" s="5">
        <v>3575</v>
      </c>
      <c r="I345" s="7">
        <v>86240</v>
      </c>
      <c r="J345" s="7">
        <v>98560.000000000015</v>
      </c>
      <c r="K345" s="7">
        <v>110880.00000000001</v>
      </c>
      <c r="L345" s="7">
        <v>123200.00000000001</v>
      </c>
      <c r="M345" s="7">
        <v>133100</v>
      </c>
      <c r="N345" s="7">
        <v>143000</v>
      </c>
      <c r="O345" s="7">
        <v>152790</v>
      </c>
      <c r="P345" s="7">
        <v>162690</v>
      </c>
    </row>
    <row r="346" spans="1:16" x14ac:dyDescent="0.45">
      <c r="A346" s="77" t="s">
        <v>399</v>
      </c>
      <c r="B346" s="77" t="str">
        <f t="shared" si="5"/>
        <v>Grand1</v>
      </c>
      <c r="C346" s="6">
        <v>1</v>
      </c>
      <c r="D346" s="5">
        <v>1960</v>
      </c>
      <c r="E346" s="5">
        <v>2100</v>
      </c>
      <c r="F346" s="5">
        <v>2520</v>
      </c>
      <c r="G346" s="5">
        <v>2912</v>
      </c>
      <c r="H346" s="5">
        <v>3250</v>
      </c>
      <c r="I346" s="7">
        <v>78400</v>
      </c>
      <c r="J346" s="7">
        <v>89600</v>
      </c>
      <c r="K346" s="7">
        <v>100800</v>
      </c>
      <c r="L346" s="7">
        <v>112000</v>
      </c>
      <c r="M346" s="7">
        <v>121000</v>
      </c>
      <c r="N346" s="7">
        <v>130000</v>
      </c>
      <c r="O346" s="7">
        <v>138900</v>
      </c>
      <c r="P346" s="7">
        <v>147900</v>
      </c>
    </row>
    <row r="347" spans="1:16" x14ac:dyDescent="0.45">
      <c r="A347" s="77" t="s">
        <v>399</v>
      </c>
      <c r="B347" s="77" t="str">
        <f t="shared" si="5"/>
        <v>Grand0.9</v>
      </c>
      <c r="C347" s="6">
        <v>0.9</v>
      </c>
      <c r="D347" s="5">
        <v>1764</v>
      </c>
      <c r="E347" s="5">
        <v>1890</v>
      </c>
      <c r="F347" s="5">
        <v>2268</v>
      </c>
      <c r="G347" s="5">
        <v>2621</v>
      </c>
      <c r="H347" s="5">
        <v>2925</v>
      </c>
      <c r="I347" s="5">
        <v>70560</v>
      </c>
      <c r="J347" s="5">
        <v>80640</v>
      </c>
      <c r="K347" s="5">
        <v>90720</v>
      </c>
      <c r="L347" s="5">
        <v>100800</v>
      </c>
      <c r="M347" s="5">
        <v>108900</v>
      </c>
      <c r="N347" s="8">
        <v>117000</v>
      </c>
      <c r="O347" s="8">
        <v>125010</v>
      </c>
      <c r="P347" s="8">
        <v>133110</v>
      </c>
    </row>
    <row r="348" spans="1:16" x14ac:dyDescent="0.45">
      <c r="A348" s="77" t="s">
        <v>399</v>
      </c>
      <c r="B348" s="77" t="str">
        <f t="shared" si="5"/>
        <v>Grand0.8</v>
      </c>
      <c r="C348" s="6">
        <v>0.8</v>
      </c>
      <c r="D348" s="5">
        <v>1568</v>
      </c>
      <c r="E348" s="5">
        <v>1680</v>
      </c>
      <c r="F348" s="5">
        <v>2016</v>
      </c>
      <c r="G348" s="5">
        <v>2330</v>
      </c>
      <c r="H348" s="5">
        <v>2600</v>
      </c>
      <c r="I348" s="7">
        <v>62720</v>
      </c>
      <c r="J348" s="7">
        <v>71680</v>
      </c>
      <c r="K348" s="7">
        <v>80640</v>
      </c>
      <c r="L348" s="7">
        <v>89600</v>
      </c>
      <c r="M348" s="7">
        <v>96800</v>
      </c>
      <c r="N348" s="7">
        <v>104000</v>
      </c>
      <c r="O348" s="7">
        <v>111120</v>
      </c>
      <c r="P348" s="7">
        <v>118320</v>
      </c>
    </row>
    <row r="349" spans="1:16" x14ac:dyDescent="0.45">
      <c r="A349" s="77" t="s">
        <v>399</v>
      </c>
      <c r="B349" s="77" t="str">
        <f t="shared" si="5"/>
        <v>Grand0.7</v>
      </c>
      <c r="C349" s="6">
        <v>0.7</v>
      </c>
      <c r="D349" s="5">
        <v>1372</v>
      </c>
      <c r="E349" s="5">
        <v>1470</v>
      </c>
      <c r="F349" s="5">
        <v>1764</v>
      </c>
      <c r="G349" s="5">
        <v>2038</v>
      </c>
      <c r="H349" s="5">
        <v>2275</v>
      </c>
      <c r="I349" s="5">
        <v>54880</v>
      </c>
      <c r="J349" s="5">
        <v>62719.999999999993</v>
      </c>
      <c r="K349" s="5">
        <v>70560</v>
      </c>
      <c r="L349" s="5">
        <v>78400</v>
      </c>
      <c r="M349" s="5">
        <v>84700</v>
      </c>
      <c r="N349" s="8">
        <v>91000</v>
      </c>
      <c r="O349" s="8">
        <v>97230</v>
      </c>
      <c r="P349" s="8">
        <v>103530</v>
      </c>
    </row>
    <row r="350" spans="1:16" x14ac:dyDescent="0.45">
      <c r="A350" s="77" t="s">
        <v>399</v>
      </c>
      <c r="B350" s="77" t="str">
        <f t="shared" si="5"/>
        <v>Grand0.6</v>
      </c>
      <c r="C350" s="6">
        <v>0.6</v>
      </c>
      <c r="D350" s="5">
        <v>1176</v>
      </c>
      <c r="E350" s="5">
        <v>1260</v>
      </c>
      <c r="F350" s="5">
        <v>1512</v>
      </c>
      <c r="G350" s="5">
        <v>1747</v>
      </c>
      <c r="H350" s="5">
        <v>1950</v>
      </c>
      <c r="I350" s="5">
        <v>47040</v>
      </c>
      <c r="J350" s="5">
        <v>53760</v>
      </c>
      <c r="K350" s="5">
        <v>60480</v>
      </c>
      <c r="L350" s="5">
        <v>67200</v>
      </c>
      <c r="M350" s="5">
        <v>72600</v>
      </c>
      <c r="N350" s="8">
        <v>78000</v>
      </c>
      <c r="O350" s="8">
        <v>83340</v>
      </c>
      <c r="P350" s="8">
        <v>88740</v>
      </c>
    </row>
    <row r="351" spans="1:16" x14ac:dyDescent="0.45">
      <c r="A351" s="77" t="s">
        <v>399</v>
      </c>
      <c r="B351" s="77" t="str">
        <f t="shared" si="5"/>
        <v>Grand0.55</v>
      </c>
      <c r="C351" s="6">
        <v>0.55000000000000004</v>
      </c>
      <c r="D351" s="5">
        <v>1078</v>
      </c>
      <c r="E351" s="5">
        <v>1155</v>
      </c>
      <c r="F351" s="5">
        <v>1386</v>
      </c>
      <c r="G351" s="5">
        <v>1601</v>
      </c>
      <c r="H351" s="5">
        <v>1787</v>
      </c>
      <c r="I351" s="5">
        <v>43120</v>
      </c>
      <c r="J351" s="5">
        <v>49280.000000000007</v>
      </c>
      <c r="K351" s="5">
        <v>55440.000000000007</v>
      </c>
      <c r="L351" s="5">
        <v>61600.000000000007</v>
      </c>
      <c r="M351" s="5">
        <v>66550</v>
      </c>
      <c r="N351" s="5">
        <v>71500</v>
      </c>
      <c r="O351" s="5">
        <v>76395</v>
      </c>
      <c r="P351" s="5">
        <v>81345</v>
      </c>
    </row>
    <row r="352" spans="1:16" x14ac:dyDescent="0.45">
      <c r="A352" s="77" t="s">
        <v>399</v>
      </c>
      <c r="B352" s="77" t="str">
        <f t="shared" si="5"/>
        <v>Grand0.5</v>
      </c>
      <c r="C352" s="6">
        <v>0.5</v>
      </c>
      <c r="D352" s="5">
        <v>980</v>
      </c>
      <c r="E352" s="5">
        <v>1050</v>
      </c>
      <c r="F352" s="5">
        <v>1260</v>
      </c>
      <c r="G352" s="5">
        <v>1456</v>
      </c>
      <c r="H352" s="5">
        <v>1625</v>
      </c>
      <c r="I352" s="5">
        <v>39200</v>
      </c>
      <c r="J352" s="5">
        <v>44800</v>
      </c>
      <c r="K352" s="5">
        <v>50400</v>
      </c>
      <c r="L352" s="5">
        <v>56000</v>
      </c>
      <c r="M352" s="5">
        <v>60500</v>
      </c>
      <c r="N352" s="5">
        <v>65000</v>
      </c>
      <c r="O352" s="5">
        <v>69450</v>
      </c>
      <c r="P352" s="5">
        <v>73950</v>
      </c>
    </row>
    <row r="353" spans="1:16" x14ac:dyDescent="0.45">
      <c r="A353" s="77" t="s">
        <v>399</v>
      </c>
      <c r="B353" s="77" t="str">
        <f t="shared" si="5"/>
        <v>Grand0.45</v>
      </c>
      <c r="C353" s="6">
        <v>0.45</v>
      </c>
      <c r="D353" s="5">
        <v>882</v>
      </c>
      <c r="E353" s="5">
        <v>945</v>
      </c>
      <c r="F353" s="5">
        <v>1134</v>
      </c>
      <c r="G353" s="5">
        <v>1310</v>
      </c>
      <c r="H353" s="5">
        <v>1462</v>
      </c>
      <c r="I353" s="5">
        <v>35280</v>
      </c>
      <c r="J353" s="5">
        <v>40320</v>
      </c>
      <c r="K353" s="5">
        <v>45360</v>
      </c>
      <c r="L353" s="5">
        <v>50400</v>
      </c>
      <c r="M353" s="5">
        <v>54450</v>
      </c>
      <c r="N353" s="5">
        <v>58500</v>
      </c>
      <c r="O353" s="5">
        <v>62505</v>
      </c>
      <c r="P353" s="5">
        <v>66555</v>
      </c>
    </row>
    <row r="354" spans="1:16" x14ac:dyDescent="0.45">
      <c r="A354" s="77" t="s">
        <v>399</v>
      </c>
      <c r="B354" s="77" t="str">
        <f t="shared" si="5"/>
        <v>Grand0.4</v>
      </c>
      <c r="C354" s="6">
        <v>0.4</v>
      </c>
      <c r="D354" s="5">
        <v>784</v>
      </c>
      <c r="E354" s="5">
        <v>840</v>
      </c>
      <c r="F354" s="5">
        <v>1008</v>
      </c>
      <c r="G354" s="5">
        <v>1165</v>
      </c>
      <c r="H354" s="5">
        <v>1300</v>
      </c>
      <c r="I354" s="5">
        <v>31360</v>
      </c>
      <c r="J354" s="5">
        <v>35840</v>
      </c>
      <c r="K354" s="5">
        <v>40320</v>
      </c>
      <c r="L354" s="5">
        <v>44800</v>
      </c>
      <c r="M354" s="5">
        <v>48400</v>
      </c>
      <c r="N354" s="5">
        <v>52000</v>
      </c>
      <c r="O354" s="5">
        <v>55560</v>
      </c>
      <c r="P354" s="5">
        <v>59160</v>
      </c>
    </row>
    <row r="355" spans="1:16" x14ac:dyDescent="0.45">
      <c r="A355" s="77" t="s">
        <v>399</v>
      </c>
      <c r="B355" s="77" t="str">
        <f t="shared" si="5"/>
        <v>Grand0.3</v>
      </c>
      <c r="C355" s="6">
        <v>0.3</v>
      </c>
      <c r="D355" s="5">
        <v>588</v>
      </c>
      <c r="E355" s="5">
        <v>630</v>
      </c>
      <c r="F355" s="5">
        <v>756</v>
      </c>
      <c r="G355" s="5">
        <v>873</v>
      </c>
      <c r="H355" s="5">
        <v>975</v>
      </c>
      <c r="I355" s="7">
        <v>23520</v>
      </c>
      <c r="J355" s="7">
        <v>26880</v>
      </c>
      <c r="K355" s="7">
        <v>30240</v>
      </c>
      <c r="L355" s="7">
        <v>33600</v>
      </c>
      <c r="M355" s="7">
        <v>36300</v>
      </c>
      <c r="N355" s="7">
        <v>39000</v>
      </c>
      <c r="O355" s="7">
        <v>41670</v>
      </c>
      <c r="P355" s="7">
        <v>44370</v>
      </c>
    </row>
    <row r="356" spans="1:16" x14ac:dyDescent="0.45">
      <c r="A356" s="77" t="s">
        <v>399</v>
      </c>
      <c r="B356" s="77" t="str">
        <f t="shared" si="5"/>
        <v>Grand0.2</v>
      </c>
      <c r="C356" s="6">
        <v>0.2</v>
      </c>
      <c r="D356" s="5">
        <v>392</v>
      </c>
      <c r="E356" s="5">
        <v>420</v>
      </c>
      <c r="F356" s="5">
        <v>504</v>
      </c>
      <c r="G356" s="5">
        <v>582</v>
      </c>
      <c r="H356" s="5">
        <v>650</v>
      </c>
      <c r="I356" s="7">
        <v>15680</v>
      </c>
      <c r="J356" s="7">
        <v>17920</v>
      </c>
      <c r="K356" s="7">
        <v>20160</v>
      </c>
      <c r="L356" s="7">
        <v>22400</v>
      </c>
      <c r="M356" s="7">
        <v>24200</v>
      </c>
      <c r="N356" s="7">
        <v>26000</v>
      </c>
      <c r="O356" s="7">
        <v>27780</v>
      </c>
      <c r="P356" s="7">
        <v>29580</v>
      </c>
    </row>
    <row r="357" spans="1:16" x14ac:dyDescent="0.45">
      <c r="A357" s="77" t="s">
        <v>400</v>
      </c>
      <c r="B357" s="77" t="str">
        <f t="shared" si="5"/>
        <v>Gunnison1.6</v>
      </c>
      <c r="C357" s="6">
        <v>1.6</v>
      </c>
      <c r="D357" s="5">
        <v>3148</v>
      </c>
      <c r="E357" s="5">
        <v>3374</v>
      </c>
      <c r="F357" s="5">
        <v>4048</v>
      </c>
      <c r="G357" s="5">
        <v>4680</v>
      </c>
      <c r="H357" s="5">
        <v>5220</v>
      </c>
      <c r="I357" s="5">
        <v>125920</v>
      </c>
      <c r="J357" s="5">
        <v>144000</v>
      </c>
      <c r="K357" s="5">
        <v>161920</v>
      </c>
      <c r="L357" s="5">
        <v>180000</v>
      </c>
      <c r="M357" s="5">
        <v>194400</v>
      </c>
      <c r="N357" s="8">
        <v>208800</v>
      </c>
      <c r="O357" s="8">
        <v>223200</v>
      </c>
      <c r="P357" s="8">
        <v>237600</v>
      </c>
    </row>
    <row r="358" spans="1:16" x14ac:dyDescent="0.45">
      <c r="A358" s="77" t="s">
        <v>400</v>
      </c>
      <c r="B358" s="77" t="str">
        <f t="shared" si="5"/>
        <v>Gunnison1.5</v>
      </c>
      <c r="C358" s="6">
        <v>1.5</v>
      </c>
      <c r="D358" s="5">
        <v>2951</v>
      </c>
      <c r="E358" s="5">
        <v>3163</v>
      </c>
      <c r="F358" s="5">
        <v>3795</v>
      </c>
      <c r="G358" s="5">
        <v>4387</v>
      </c>
      <c r="H358" s="5">
        <v>4893</v>
      </c>
      <c r="I358" s="5">
        <v>118050</v>
      </c>
      <c r="J358" s="5">
        <v>135000</v>
      </c>
      <c r="K358" s="5">
        <v>151800</v>
      </c>
      <c r="L358" s="5">
        <v>168750</v>
      </c>
      <c r="M358" s="5">
        <v>182250</v>
      </c>
      <c r="N358" s="5">
        <v>195750</v>
      </c>
      <c r="O358" s="5">
        <v>209250</v>
      </c>
      <c r="P358" s="5">
        <v>222750</v>
      </c>
    </row>
    <row r="359" spans="1:16" x14ac:dyDescent="0.45">
      <c r="A359" s="77" t="s">
        <v>400</v>
      </c>
      <c r="B359" s="77" t="str">
        <f t="shared" si="5"/>
        <v>Gunnison1.4</v>
      </c>
      <c r="C359" s="6">
        <v>1.4</v>
      </c>
      <c r="D359" s="5">
        <v>2754</v>
      </c>
      <c r="E359" s="5">
        <v>2952</v>
      </c>
      <c r="F359" s="5">
        <v>3542</v>
      </c>
      <c r="G359" s="5">
        <v>4095</v>
      </c>
      <c r="H359" s="5">
        <v>4567</v>
      </c>
      <c r="I359" s="5">
        <v>110180</v>
      </c>
      <c r="J359" s="5">
        <v>125999.99999999999</v>
      </c>
      <c r="K359" s="5">
        <v>141680</v>
      </c>
      <c r="L359" s="5">
        <v>157500</v>
      </c>
      <c r="M359" s="5">
        <v>170100</v>
      </c>
      <c r="N359" s="8">
        <v>182700</v>
      </c>
      <c r="O359" s="8">
        <v>195300</v>
      </c>
      <c r="P359" s="8">
        <v>207900</v>
      </c>
    </row>
    <row r="360" spans="1:16" x14ac:dyDescent="0.45">
      <c r="A360" s="77" t="s">
        <v>400</v>
      </c>
      <c r="B360" s="77" t="str">
        <f t="shared" si="5"/>
        <v>Gunnison1.3</v>
      </c>
      <c r="C360" s="6">
        <v>1.3</v>
      </c>
      <c r="D360" s="5">
        <v>2557</v>
      </c>
      <c r="E360" s="5">
        <v>2741</v>
      </c>
      <c r="F360" s="5">
        <v>3289</v>
      </c>
      <c r="G360" s="5">
        <v>3802</v>
      </c>
      <c r="H360" s="5">
        <v>4241</v>
      </c>
      <c r="I360" s="5">
        <v>102310</v>
      </c>
      <c r="J360" s="5">
        <v>117000</v>
      </c>
      <c r="K360" s="5">
        <v>131560</v>
      </c>
      <c r="L360" s="5">
        <v>146250</v>
      </c>
      <c r="M360" s="5">
        <v>157950</v>
      </c>
      <c r="N360" s="8">
        <v>169650</v>
      </c>
      <c r="O360" s="8">
        <v>181350</v>
      </c>
      <c r="P360" s="8">
        <v>193050</v>
      </c>
    </row>
    <row r="361" spans="1:16" x14ac:dyDescent="0.45">
      <c r="A361" s="77" t="s">
        <v>400</v>
      </c>
      <c r="B361" s="77" t="str">
        <f t="shared" si="5"/>
        <v>Gunnison1.2</v>
      </c>
      <c r="C361" s="6">
        <v>1.2</v>
      </c>
      <c r="D361" s="5">
        <v>2361</v>
      </c>
      <c r="E361" s="5">
        <v>2530</v>
      </c>
      <c r="F361" s="5">
        <v>3036</v>
      </c>
      <c r="G361" s="5">
        <v>3510</v>
      </c>
      <c r="H361" s="5">
        <v>3915</v>
      </c>
      <c r="I361" s="7">
        <v>94440</v>
      </c>
      <c r="J361" s="7">
        <v>108000</v>
      </c>
      <c r="K361" s="7">
        <v>121440</v>
      </c>
      <c r="L361" s="7">
        <v>135000</v>
      </c>
      <c r="M361" s="7">
        <v>145800</v>
      </c>
      <c r="N361" s="7">
        <v>156600</v>
      </c>
      <c r="O361" s="7">
        <v>167400</v>
      </c>
      <c r="P361" s="7">
        <v>178200</v>
      </c>
    </row>
    <row r="362" spans="1:16" x14ac:dyDescent="0.45">
      <c r="A362" s="77" t="s">
        <v>400</v>
      </c>
      <c r="B362" s="77" t="str">
        <f t="shared" si="5"/>
        <v>Gunnison1.1</v>
      </c>
      <c r="C362" s="6">
        <v>1.1000000000000001</v>
      </c>
      <c r="D362" s="5">
        <v>2164</v>
      </c>
      <c r="E362" s="5">
        <v>2319</v>
      </c>
      <c r="F362" s="5">
        <v>2783</v>
      </c>
      <c r="G362" s="5">
        <v>3217</v>
      </c>
      <c r="H362" s="5">
        <v>3588</v>
      </c>
      <c r="I362" s="7">
        <v>86570</v>
      </c>
      <c r="J362" s="7">
        <v>99000.000000000015</v>
      </c>
      <c r="K362" s="7">
        <v>111320.00000000001</v>
      </c>
      <c r="L362" s="7">
        <v>123750.00000000001</v>
      </c>
      <c r="M362" s="7">
        <v>133650</v>
      </c>
      <c r="N362" s="7">
        <v>143550</v>
      </c>
      <c r="O362" s="7">
        <v>153450</v>
      </c>
      <c r="P362" s="7">
        <v>163350</v>
      </c>
    </row>
    <row r="363" spans="1:16" x14ac:dyDescent="0.45">
      <c r="A363" s="77" t="s">
        <v>400</v>
      </c>
      <c r="B363" s="77" t="str">
        <f t="shared" si="5"/>
        <v>Gunnison1</v>
      </c>
      <c r="C363" s="6">
        <v>1</v>
      </c>
      <c r="D363" s="5">
        <v>1967</v>
      </c>
      <c r="E363" s="5">
        <v>2108</v>
      </c>
      <c r="F363" s="5">
        <v>2530</v>
      </c>
      <c r="G363" s="5">
        <v>2925</v>
      </c>
      <c r="H363" s="5">
        <v>3262</v>
      </c>
      <c r="I363" s="5">
        <v>78700</v>
      </c>
      <c r="J363" s="5">
        <v>90000</v>
      </c>
      <c r="K363" s="5">
        <v>101200</v>
      </c>
      <c r="L363" s="5">
        <v>112500</v>
      </c>
      <c r="M363" s="5">
        <v>121500</v>
      </c>
      <c r="N363" s="5">
        <v>130500</v>
      </c>
      <c r="O363" s="5">
        <v>139500</v>
      </c>
      <c r="P363" s="5">
        <v>148500</v>
      </c>
    </row>
    <row r="364" spans="1:16" x14ac:dyDescent="0.45">
      <c r="A364" s="77" t="s">
        <v>400</v>
      </c>
      <c r="B364" s="77" t="str">
        <f t="shared" si="5"/>
        <v>Gunnison0.9</v>
      </c>
      <c r="C364" s="6">
        <v>0.9</v>
      </c>
      <c r="D364" s="5">
        <v>1770</v>
      </c>
      <c r="E364" s="5">
        <v>1897</v>
      </c>
      <c r="F364" s="5">
        <v>2277</v>
      </c>
      <c r="G364" s="5">
        <v>2632</v>
      </c>
      <c r="H364" s="5">
        <v>2936</v>
      </c>
      <c r="I364" s="5">
        <v>70830</v>
      </c>
      <c r="J364" s="5">
        <v>81000</v>
      </c>
      <c r="K364" s="5">
        <v>91080</v>
      </c>
      <c r="L364" s="5">
        <v>101250</v>
      </c>
      <c r="M364" s="5">
        <v>109350</v>
      </c>
      <c r="N364" s="5">
        <v>117450</v>
      </c>
      <c r="O364" s="5">
        <v>125550</v>
      </c>
      <c r="P364" s="5">
        <v>133650</v>
      </c>
    </row>
    <row r="365" spans="1:16" x14ac:dyDescent="0.45">
      <c r="A365" s="77" t="s">
        <v>400</v>
      </c>
      <c r="B365" s="77" t="str">
        <f t="shared" si="5"/>
        <v>Gunnison0.8</v>
      </c>
      <c r="C365" s="6">
        <v>0.8</v>
      </c>
      <c r="D365" s="5">
        <v>1574</v>
      </c>
      <c r="E365" s="5">
        <v>1687</v>
      </c>
      <c r="F365" s="5">
        <v>2024</v>
      </c>
      <c r="G365" s="5">
        <v>2340</v>
      </c>
      <c r="H365" s="5">
        <v>2610</v>
      </c>
      <c r="I365" s="7">
        <v>62960</v>
      </c>
      <c r="J365" s="7">
        <v>72000</v>
      </c>
      <c r="K365" s="7">
        <v>80960</v>
      </c>
      <c r="L365" s="7">
        <v>90000</v>
      </c>
      <c r="M365" s="7">
        <v>97200</v>
      </c>
      <c r="N365" s="7">
        <v>104400</v>
      </c>
      <c r="O365" s="7">
        <v>111600</v>
      </c>
      <c r="P365" s="7">
        <v>118800</v>
      </c>
    </row>
    <row r="366" spans="1:16" x14ac:dyDescent="0.45">
      <c r="A366" s="77" t="s">
        <v>400</v>
      </c>
      <c r="B366" s="77" t="str">
        <f t="shared" si="5"/>
        <v>Gunnison0.7</v>
      </c>
      <c r="C366" s="6">
        <v>0.7</v>
      </c>
      <c r="D366" s="5">
        <v>1377</v>
      </c>
      <c r="E366" s="5">
        <v>1476</v>
      </c>
      <c r="F366" s="5">
        <v>1771</v>
      </c>
      <c r="G366" s="5">
        <v>2047</v>
      </c>
      <c r="H366" s="5">
        <v>2283</v>
      </c>
      <c r="I366" s="7">
        <v>55090</v>
      </c>
      <c r="J366" s="7">
        <v>62999.999999999993</v>
      </c>
      <c r="K366" s="7">
        <v>70840</v>
      </c>
      <c r="L366" s="7">
        <v>78750</v>
      </c>
      <c r="M366" s="7">
        <v>85050</v>
      </c>
      <c r="N366" s="7">
        <v>91350</v>
      </c>
      <c r="O366" s="7">
        <v>97650</v>
      </c>
      <c r="P366" s="7">
        <v>103950</v>
      </c>
    </row>
    <row r="367" spans="1:16" x14ac:dyDescent="0.45">
      <c r="A367" s="77" t="s">
        <v>400</v>
      </c>
      <c r="B367" s="77" t="str">
        <f t="shared" si="5"/>
        <v>Gunnison0.6</v>
      </c>
      <c r="C367" s="6">
        <v>0.6</v>
      </c>
      <c r="D367" s="5">
        <v>1180</v>
      </c>
      <c r="E367" s="5">
        <v>1265</v>
      </c>
      <c r="F367" s="5">
        <v>1518</v>
      </c>
      <c r="G367" s="5">
        <v>1755</v>
      </c>
      <c r="H367" s="5">
        <v>1957</v>
      </c>
      <c r="I367" s="5">
        <v>47220</v>
      </c>
      <c r="J367" s="5">
        <v>54000</v>
      </c>
      <c r="K367" s="5">
        <v>60720</v>
      </c>
      <c r="L367" s="5">
        <v>67500</v>
      </c>
      <c r="M367" s="5">
        <v>72900</v>
      </c>
      <c r="N367" s="8">
        <v>78300</v>
      </c>
      <c r="O367" s="8">
        <v>83700</v>
      </c>
      <c r="P367" s="8">
        <v>89100</v>
      </c>
    </row>
    <row r="368" spans="1:16" x14ac:dyDescent="0.45">
      <c r="A368" s="77" t="s">
        <v>400</v>
      </c>
      <c r="B368" s="77" t="str">
        <f t="shared" si="5"/>
        <v>Gunnison0.55</v>
      </c>
      <c r="C368" s="6">
        <v>0.55000000000000004</v>
      </c>
      <c r="D368" s="5">
        <v>1082</v>
      </c>
      <c r="E368" s="5">
        <v>1159</v>
      </c>
      <c r="F368" s="5">
        <v>1391</v>
      </c>
      <c r="G368" s="5">
        <v>1608</v>
      </c>
      <c r="H368" s="5">
        <v>1794</v>
      </c>
      <c r="I368" s="5">
        <v>43285</v>
      </c>
      <c r="J368" s="5">
        <v>49500.000000000007</v>
      </c>
      <c r="K368" s="5">
        <v>55660.000000000007</v>
      </c>
      <c r="L368" s="5">
        <v>61875.000000000007</v>
      </c>
      <c r="M368" s="5">
        <v>66825</v>
      </c>
      <c r="N368" s="5">
        <v>71775</v>
      </c>
      <c r="O368" s="5">
        <v>76725</v>
      </c>
      <c r="P368" s="5">
        <v>81675</v>
      </c>
    </row>
    <row r="369" spans="1:16" x14ac:dyDescent="0.45">
      <c r="A369" s="77" t="s">
        <v>400</v>
      </c>
      <c r="B369" s="77" t="str">
        <f t="shared" si="5"/>
        <v>Gunnison0.5</v>
      </c>
      <c r="C369" s="6">
        <v>0.5</v>
      </c>
      <c r="D369" s="5">
        <v>983</v>
      </c>
      <c r="E369" s="5">
        <v>1054</v>
      </c>
      <c r="F369" s="5">
        <v>1265</v>
      </c>
      <c r="G369" s="5">
        <v>1462</v>
      </c>
      <c r="H369" s="5">
        <v>1631</v>
      </c>
      <c r="I369" s="5">
        <v>39350</v>
      </c>
      <c r="J369" s="5">
        <v>45000</v>
      </c>
      <c r="K369" s="5">
        <v>50600</v>
      </c>
      <c r="L369" s="5">
        <v>56250</v>
      </c>
      <c r="M369" s="5">
        <v>60750</v>
      </c>
      <c r="N369" s="8">
        <v>65250</v>
      </c>
      <c r="O369" s="8">
        <v>69750</v>
      </c>
      <c r="P369" s="8">
        <v>74250</v>
      </c>
    </row>
    <row r="370" spans="1:16" x14ac:dyDescent="0.45">
      <c r="A370" s="77" t="s">
        <v>400</v>
      </c>
      <c r="B370" s="77" t="str">
        <f t="shared" si="5"/>
        <v>Gunnison0.45</v>
      </c>
      <c r="C370" s="6">
        <v>0.45</v>
      </c>
      <c r="D370" s="5">
        <v>885</v>
      </c>
      <c r="E370" s="5">
        <v>948</v>
      </c>
      <c r="F370" s="5">
        <v>1138</v>
      </c>
      <c r="G370" s="5">
        <v>1316</v>
      </c>
      <c r="H370" s="5">
        <v>1468</v>
      </c>
      <c r="I370" s="5">
        <v>35415</v>
      </c>
      <c r="J370" s="5">
        <v>40500</v>
      </c>
      <c r="K370" s="5">
        <v>45540</v>
      </c>
      <c r="L370" s="5">
        <v>50625</v>
      </c>
      <c r="M370" s="5">
        <v>54675</v>
      </c>
      <c r="N370" s="8">
        <v>58725</v>
      </c>
      <c r="O370" s="8">
        <v>62775</v>
      </c>
      <c r="P370" s="8">
        <v>66825</v>
      </c>
    </row>
    <row r="371" spans="1:16" x14ac:dyDescent="0.45">
      <c r="A371" s="77" t="s">
        <v>400</v>
      </c>
      <c r="B371" s="77" t="str">
        <f t="shared" si="5"/>
        <v>Gunnison0.4</v>
      </c>
      <c r="C371" s="6">
        <v>0.4</v>
      </c>
      <c r="D371" s="5">
        <v>787</v>
      </c>
      <c r="E371" s="5">
        <v>843</v>
      </c>
      <c r="F371" s="5">
        <v>1012</v>
      </c>
      <c r="G371" s="5">
        <v>1170</v>
      </c>
      <c r="H371" s="5">
        <v>1305</v>
      </c>
      <c r="I371" s="5">
        <v>31480</v>
      </c>
      <c r="J371" s="5">
        <v>36000</v>
      </c>
      <c r="K371" s="5">
        <v>40480</v>
      </c>
      <c r="L371" s="5">
        <v>45000</v>
      </c>
      <c r="M371" s="5">
        <v>48600</v>
      </c>
      <c r="N371" s="8">
        <v>52200</v>
      </c>
      <c r="O371" s="8">
        <v>55800</v>
      </c>
      <c r="P371" s="8">
        <v>59400</v>
      </c>
    </row>
    <row r="372" spans="1:16" x14ac:dyDescent="0.45">
      <c r="A372" s="77" t="s">
        <v>400</v>
      </c>
      <c r="B372" s="77" t="str">
        <f t="shared" si="5"/>
        <v>Gunnison0.3</v>
      </c>
      <c r="C372" s="6">
        <v>0.3</v>
      </c>
      <c r="D372" s="5">
        <v>590</v>
      </c>
      <c r="E372" s="5">
        <v>632</v>
      </c>
      <c r="F372" s="5">
        <v>759</v>
      </c>
      <c r="G372" s="5">
        <v>877</v>
      </c>
      <c r="H372" s="5">
        <v>978</v>
      </c>
      <c r="I372" s="5">
        <v>23610</v>
      </c>
      <c r="J372" s="5">
        <v>27000</v>
      </c>
      <c r="K372" s="5">
        <v>30360</v>
      </c>
      <c r="L372" s="5">
        <v>33750</v>
      </c>
      <c r="M372" s="5">
        <v>36450</v>
      </c>
      <c r="N372" s="5">
        <v>39150</v>
      </c>
      <c r="O372" s="5">
        <v>41850</v>
      </c>
      <c r="P372" s="5">
        <v>44550</v>
      </c>
    </row>
    <row r="373" spans="1:16" x14ac:dyDescent="0.45">
      <c r="A373" s="77" t="s">
        <v>400</v>
      </c>
      <c r="B373" s="77" t="str">
        <f t="shared" si="5"/>
        <v>Gunnison0.2</v>
      </c>
      <c r="C373" s="6">
        <v>0.2</v>
      </c>
      <c r="D373" s="5">
        <v>393</v>
      </c>
      <c r="E373" s="5">
        <v>421</v>
      </c>
      <c r="F373" s="5">
        <v>506</v>
      </c>
      <c r="G373" s="5">
        <v>585</v>
      </c>
      <c r="H373" s="5">
        <v>652</v>
      </c>
      <c r="I373" s="5">
        <v>15740</v>
      </c>
      <c r="J373" s="5">
        <v>18000</v>
      </c>
      <c r="K373" s="5">
        <v>20240</v>
      </c>
      <c r="L373" s="5">
        <v>22500</v>
      </c>
      <c r="M373" s="5">
        <v>24300</v>
      </c>
      <c r="N373" s="5">
        <v>26100</v>
      </c>
      <c r="O373" s="5">
        <v>27900</v>
      </c>
      <c r="P373" s="5">
        <v>29700</v>
      </c>
    </row>
    <row r="374" spans="1:16" x14ac:dyDescent="0.45">
      <c r="A374" s="77" t="s">
        <v>401</v>
      </c>
      <c r="B374" s="77" t="str">
        <f t="shared" si="5"/>
        <v>Hinsdale1.2</v>
      </c>
      <c r="C374" s="6">
        <v>1.2</v>
      </c>
      <c r="D374" s="5">
        <v>2142</v>
      </c>
      <c r="E374" s="5">
        <v>2295</v>
      </c>
      <c r="F374" s="5">
        <v>2754</v>
      </c>
      <c r="G374" s="5">
        <v>3183</v>
      </c>
      <c r="H374" s="5">
        <v>3552</v>
      </c>
      <c r="I374" s="5">
        <v>85680</v>
      </c>
      <c r="J374" s="5">
        <v>97920</v>
      </c>
      <c r="K374" s="5">
        <v>110160</v>
      </c>
      <c r="L374" s="5">
        <v>122400</v>
      </c>
      <c r="M374" s="5">
        <v>132240</v>
      </c>
      <c r="N374" s="5">
        <v>142080</v>
      </c>
      <c r="O374" s="5">
        <v>151800</v>
      </c>
      <c r="P374" s="5">
        <v>161640</v>
      </c>
    </row>
    <row r="375" spans="1:16" x14ac:dyDescent="0.45">
      <c r="A375" s="77" t="s">
        <v>401</v>
      </c>
      <c r="B375" s="77" t="str">
        <f t="shared" si="5"/>
        <v>Hinsdale1.1</v>
      </c>
      <c r="C375" s="6">
        <v>1.1000000000000001</v>
      </c>
      <c r="D375" s="5">
        <v>1963</v>
      </c>
      <c r="E375" s="5">
        <v>2103</v>
      </c>
      <c r="F375" s="5">
        <v>2524</v>
      </c>
      <c r="G375" s="5">
        <v>2917</v>
      </c>
      <c r="H375" s="5">
        <v>3256</v>
      </c>
      <c r="I375" s="7">
        <v>78540</v>
      </c>
      <c r="J375" s="7">
        <v>89760</v>
      </c>
      <c r="K375" s="7">
        <v>100980.00000000001</v>
      </c>
      <c r="L375" s="7">
        <v>112200.00000000001</v>
      </c>
      <c r="M375" s="7">
        <v>121220.00000000001</v>
      </c>
      <c r="N375" s="7">
        <v>130240.00000000001</v>
      </c>
      <c r="O375" s="7">
        <v>139150</v>
      </c>
      <c r="P375" s="7">
        <v>148170</v>
      </c>
    </row>
    <row r="376" spans="1:16" x14ac:dyDescent="0.45">
      <c r="A376" s="77" t="s">
        <v>401</v>
      </c>
      <c r="B376" s="77" t="str">
        <f t="shared" si="5"/>
        <v>Hinsdale1</v>
      </c>
      <c r="C376" s="6">
        <v>1</v>
      </c>
      <c r="D376" s="5">
        <v>1785</v>
      </c>
      <c r="E376" s="5">
        <v>1912</v>
      </c>
      <c r="F376" s="5">
        <v>2295</v>
      </c>
      <c r="G376" s="5">
        <v>2652</v>
      </c>
      <c r="H376" s="5">
        <v>2960</v>
      </c>
      <c r="I376" s="7">
        <v>71400</v>
      </c>
      <c r="J376" s="7">
        <v>81600</v>
      </c>
      <c r="K376" s="7">
        <v>91800</v>
      </c>
      <c r="L376" s="7">
        <v>102000</v>
      </c>
      <c r="M376" s="7">
        <v>110200</v>
      </c>
      <c r="N376" s="7">
        <v>118400</v>
      </c>
      <c r="O376" s="7">
        <v>126500</v>
      </c>
      <c r="P376" s="7">
        <v>134700</v>
      </c>
    </row>
    <row r="377" spans="1:16" x14ac:dyDescent="0.45">
      <c r="A377" s="77" t="s">
        <v>401</v>
      </c>
      <c r="B377" s="77" t="str">
        <f t="shared" si="5"/>
        <v>Hinsdale0.9</v>
      </c>
      <c r="C377" s="6">
        <v>0.9</v>
      </c>
      <c r="D377" s="5">
        <v>1606</v>
      </c>
      <c r="E377" s="5">
        <v>1721</v>
      </c>
      <c r="F377" s="5">
        <v>2065</v>
      </c>
      <c r="G377" s="5">
        <v>2387</v>
      </c>
      <c r="H377" s="5">
        <v>2664</v>
      </c>
      <c r="I377" s="5">
        <v>64260</v>
      </c>
      <c r="J377" s="5">
        <v>73440</v>
      </c>
      <c r="K377" s="5">
        <v>82620</v>
      </c>
      <c r="L377" s="5">
        <v>91800</v>
      </c>
      <c r="M377" s="5">
        <v>99180</v>
      </c>
      <c r="N377" s="8">
        <v>106560</v>
      </c>
      <c r="O377" s="8">
        <v>113850</v>
      </c>
      <c r="P377" s="8">
        <v>121230</v>
      </c>
    </row>
    <row r="378" spans="1:16" x14ac:dyDescent="0.45">
      <c r="A378" s="77" t="s">
        <v>401</v>
      </c>
      <c r="B378" s="77" t="str">
        <f t="shared" si="5"/>
        <v>Hinsdale0.8</v>
      </c>
      <c r="C378" s="6">
        <v>0.8</v>
      </c>
      <c r="D378" s="5">
        <v>1428</v>
      </c>
      <c r="E378" s="5">
        <v>1530</v>
      </c>
      <c r="F378" s="5">
        <v>1836</v>
      </c>
      <c r="G378" s="5">
        <v>2122</v>
      </c>
      <c r="H378" s="5">
        <v>2368</v>
      </c>
      <c r="I378" s="5">
        <v>57120</v>
      </c>
      <c r="J378" s="5">
        <v>65280</v>
      </c>
      <c r="K378" s="5">
        <v>73440</v>
      </c>
      <c r="L378" s="5">
        <v>81600</v>
      </c>
      <c r="M378" s="5">
        <v>88160</v>
      </c>
      <c r="N378" s="5">
        <v>94720</v>
      </c>
      <c r="O378" s="5">
        <v>101200</v>
      </c>
      <c r="P378" s="5">
        <v>107760</v>
      </c>
    </row>
    <row r="379" spans="1:16" x14ac:dyDescent="0.45">
      <c r="A379" s="77" t="s">
        <v>401</v>
      </c>
      <c r="B379" s="77" t="str">
        <f t="shared" si="5"/>
        <v>Hinsdale0.7</v>
      </c>
      <c r="C379" s="6">
        <v>0.7</v>
      </c>
      <c r="D379" s="5">
        <v>1249</v>
      </c>
      <c r="E379" s="5">
        <v>1338</v>
      </c>
      <c r="F379" s="5">
        <v>1606</v>
      </c>
      <c r="G379" s="5">
        <v>1856</v>
      </c>
      <c r="H379" s="5">
        <v>2072</v>
      </c>
      <c r="I379" s="5">
        <v>49980</v>
      </c>
      <c r="J379" s="5">
        <v>57120</v>
      </c>
      <c r="K379" s="5">
        <v>64259.999999999993</v>
      </c>
      <c r="L379" s="5">
        <v>71400</v>
      </c>
      <c r="M379" s="5">
        <v>77140</v>
      </c>
      <c r="N379" s="8">
        <v>82880</v>
      </c>
      <c r="O379" s="8">
        <v>88550</v>
      </c>
      <c r="P379" s="8">
        <v>94290</v>
      </c>
    </row>
    <row r="380" spans="1:16" x14ac:dyDescent="0.45">
      <c r="A380" s="77" t="s">
        <v>401</v>
      </c>
      <c r="B380" s="77" t="str">
        <f t="shared" si="5"/>
        <v>Hinsdale0.6</v>
      </c>
      <c r="C380" s="6">
        <v>0.6</v>
      </c>
      <c r="D380" s="5">
        <v>1071</v>
      </c>
      <c r="E380" s="5">
        <v>1147</v>
      </c>
      <c r="F380" s="5">
        <v>1377</v>
      </c>
      <c r="G380" s="5">
        <v>1591</v>
      </c>
      <c r="H380" s="5">
        <v>1776</v>
      </c>
      <c r="I380" s="5">
        <v>42840</v>
      </c>
      <c r="J380" s="5">
        <v>48960</v>
      </c>
      <c r="K380" s="5">
        <v>55080</v>
      </c>
      <c r="L380" s="5">
        <v>61200</v>
      </c>
      <c r="M380" s="5">
        <v>66120</v>
      </c>
      <c r="N380" s="8">
        <v>71040</v>
      </c>
      <c r="O380" s="8">
        <v>75900</v>
      </c>
      <c r="P380" s="8">
        <v>80820</v>
      </c>
    </row>
    <row r="381" spans="1:16" x14ac:dyDescent="0.45">
      <c r="A381" s="77" t="s">
        <v>401</v>
      </c>
      <c r="B381" s="77" t="str">
        <f t="shared" si="5"/>
        <v>Hinsdale0.55</v>
      </c>
      <c r="C381" s="6">
        <v>0.55000000000000004</v>
      </c>
      <c r="D381" s="5">
        <v>981</v>
      </c>
      <c r="E381" s="5">
        <v>1051</v>
      </c>
      <c r="F381" s="5">
        <v>1262</v>
      </c>
      <c r="G381" s="5">
        <v>1458</v>
      </c>
      <c r="H381" s="5">
        <v>1628</v>
      </c>
      <c r="I381" s="5">
        <v>39270</v>
      </c>
      <c r="J381" s="5">
        <v>44880</v>
      </c>
      <c r="K381" s="5">
        <v>50490.000000000007</v>
      </c>
      <c r="L381" s="5">
        <v>56100.000000000007</v>
      </c>
      <c r="M381" s="5">
        <v>60610.000000000007</v>
      </c>
      <c r="N381" s="8">
        <v>65120.000000000007</v>
      </c>
      <c r="O381" s="8">
        <v>69575</v>
      </c>
      <c r="P381" s="8">
        <v>74085</v>
      </c>
    </row>
    <row r="382" spans="1:16" x14ac:dyDescent="0.45">
      <c r="A382" s="77" t="s">
        <v>401</v>
      </c>
      <c r="B382" s="77" t="str">
        <f t="shared" si="5"/>
        <v>Hinsdale0.5</v>
      </c>
      <c r="C382" s="6">
        <v>0.5</v>
      </c>
      <c r="D382" s="5">
        <v>892</v>
      </c>
      <c r="E382" s="5">
        <v>956</v>
      </c>
      <c r="F382" s="5">
        <v>1147</v>
      </c>
      <c r="G382" s="5">
        <v>1326</v>
      </c>
      <c r="H382" s="5">
        <v>1480</v>
      </c>
      <c r="I382" s="5">
        <v>35700</v>
      </c>
      <c r="J382" s="5">
        <v>40800</v>
      </c>
      <c r="K382" s="5">
        <v>45900</v>
      </c>
      <c r="L382" s="5">
        <v>51000</v>
      </c>
      <c r="M382" s="5">
        <v>55100</v>
      </c>
      <c r="N382" s="5">
        <v>59200</v>
      </c>
      <c r="O382" s="5">
        <v>63250</v>
      </c>
      <c r="P382" s="5">
        <v>67350</v>
      </c>
    </row>
    <row r="383" spans="1:16" x14ac:dyDescent="0.45">
      <c r="A383" s="77" t="s">
        <v>401</v>
      </c>
      <c r="B383" s="77" t="str">
        <f t="shared" si="5"/>
        <v>Hinsdale0.45</v>
      </c>
      <c r="C383" s="6">
        <v>0.45</v>
      </c>
      <c r="D383" s="5">
        <v>803</v>
      </c>
      <c r="E383" s="5">
        <v>860</v>
      </c>
      <c r="F383" s="5">
        <v>1032</v>
      </c>
      <c r="G383" s="5">
        <v>1193</v>
      </c>
      <c r="H383" s="5">
        <v>1332</v>
      </c>
      <c r="I383" s="5">
        <v>32130</v>
      </c>
      <c r="J383" s="5">
        <v>36720</v>
      </c>
      <c r="K383" s="5">
        <v>41310</v>
      </c>
      <c r="L383" s="5">
        <v>45900</v>
      </c>
      <c r="M383" s="5">
        <v>49590</v>
      </c>
      <c r="N383" s="5">
        <v>53280</v>
      </c>
      <c r="O383" s="5">
        <v>56925</v>
      </c>
      <c r="P383" s="5">
        <v>60615</v>
      </c>
    </row>
    <row r="384" spans="1:16" x14ac:dyDescent="0.45">
      <c r="A384" s="77" t="s">
        <v>401</v>
      </c>
      <c r="B384" s="77" t="str">
        <f t="shared" si="5"/>
        <v>Hinsdale0.4</v>
      </c>
      <c r="C384" s="6">
        <v>0.4</v>
      </c>
      <c r="D384" s="5">
        <v>714</v>
      </c>
      <c r="E384" s="5">
        <v>765</v>
      </c>
      <c r="F384" s="5">
        <v>918</v>
      </c>
      <c r="G384" s="5">
        <v>1061</v>
      </c>
      <c r="H384" s="5">
        <v>1184</v>
      </c>
      <c r="I384" s="5">
        <v>28560</v>
      </c>
      <c r="J384" s="5">
        <v>32640</v>
      </c>
      <c r="K384" s="5">
        <v>36720</v>
      </c>
      <c r="L384" s="5">
        <v>40800</v>
      </c>
      <c r="M384" s="5">
        <v>44080</v>
      </c>
      <c r="N384" s="5">
        <v>47360</v>
      </c>
      <c r="O384" s="5">
        <v>50600</v>
      </c>
      <c r="P384" s="5">
        <v>53880</v>
      </c>
    </row>
    <row r="385" spans="1:16" x14ac:dyDescent="0.45">
      <c r="A385" s="77" t="s">
        <v>401</v>
      </c>
      <c r="B385" s="77" t="str">
        <f t="shared" si="5"/>
        <v>Hinsdale0.3</v>
      </c>
      <c r="C385" s="6">
        <v>0.3</v>
      </c>
      <c r="D385" s="5">
        <v>535</v>
      </c>
      <c r="E385" s="5">
        <v>573</v>
      </c>
      <c r="F385" s="5">
        <v>688</v>
      </c>
      <c r="G385" s="5">
        <v>795</v>
      </c>
      <c r="H385" s="5">
        <v>888</v>
      </c>
      <c r="I385" s="7">
        <v>21420</v>
      </c>
      <c r="J385" s="7">
        <v>24480</v>
      </c>
      <c r="K385" s="7">
        <v>27540</v>
      </c>
      <c r="L385" s="7">
        <v>30600</v>
      </c>
      <c r="M385" s="7">
        <v>33060</v>
      </c>
      <c r="N385" s="7">
        <v>35520</v>
      </c>
      <c r="O385" s="7">
        <v>37950</v>
      </c>
      <c r="P385" s="7">
        <v>40410</v>
      </c>
    </row>
    <row r="386" spans="1:16" x14ac:dyDescent="0.45">
      <c r="A386" s="77" t="s">
        <v>401</v>
      </c>
      <c r="B386" s="77" t="str">
        <f t="shared" si="5"/>
        <v>Hinsdale0.2</v>
      </c>
      <c r="C386" s="6">
        <v>0.2</v>
      </c>
      <c r="D386" s="5">
        <v>357</v>
      </c>
      <c r="E386" s="5">
        <v>382</v>
      </c>
      <c r="F386" s="5">
        <v>459</v>
      </c>
      <c r="G386" s="5">
        <v>530</v>
      </c>
      <c r="H386" s="5">
        <v>592</v>
      </c>
      <c r="I386" s="7">
        <v>14280</v>
      </c>
      <c r="J386" s="7">
        <v>16320</v>
      </c>
      <c r="K386" s="7">
        <v>18360</v>
      </c>
      <c r="L386" s="7">
        <v>20400</v>
      </c>
      <c r="M386" s="7">
        <v>22040</v>
      </c>
      <c r="N386" s="7">
        <v>23680</v>
      </c>
      <c r="O386" s="7">
        <v>25300</v>
      </c>
      <c r="P386" s="7">
        <v>26940</v>
      </c>
    </row>
    <row r="387" spans="1:16" x14ac:dyDescent="0.45">
      <c r="A387" s="77" t="s">
        <v>402</v>
      </c>
      <c r="B387" s="77" t="str">
        <f t="shared" ref="B387:B450" si="6">CONCATENATE(A387,C387)</f>
        <v>Huerfano1.2</v>
      </c>
      <c r="C387" s="6">
        <v>1.2</v>
      </c>
      <c r="D387" s="5">
        <v>2142</v>
      </c>
      <c r="E387" s="5">
        <v>2295</v>
      </c>
      <c r="F387" s="5">
        <v>2754</v>
      </c>
      <c r="G387" s="5">
        <v>3183</v>
      </c>
      <c r="H387" s="5">
        <v>3552</v>
      </c>
      <c r="I387" s="5">
        <v>85680</v>
      </c>
      <c r="J387" s="5">
        <v>97920</v>
      </c>
      <c r="K387" s="5">
        <v>110160</v>
      </c>
      <c r="L387" s="5">
        <v>122400</v>
      </c>
      <c r="M387" s="5">
        <v>132240</v>
      </c>
      <c r="N387" s="8">
        <v>142080</v>
      </c>
      <c r="O387" s="8">
        <v>151800</v>
      </c>
      <c r="P387" s="8">
        <v>161640</v>
      </c>
    </row>
    <row r="388" spans="1:16" x14ac:dyDescent="0.45">
      <c r="A388" s="77" t="s">
        <v>402</v>
      </c>
      <c r="B388" s="77" t="str">
        <f t="shared" si="6"/>
        <v>Huerfano1.1</v>
      </c>
      <c r="C388" s="6">
        <v>1.1000000000000001</v>
      </c>
      <c r="D388" s="5">
        <v>1963</v>
      </c>
      <c r="E388" s="5">
        <v>2103</v>
      </c>
      <c r="F388" s="5">
        <v>2524</v>
      </c>
      <c r="G388" s="5">
        <v>2917</v>
      </c>
      <c r="H388" s="5">
        <v>3256</v>
      </c>
      <c r="I388" s="5">
        <v>78540</v>
      </c>
      <c r="J388" s="5">
        <v>89760</v>
      </c>
      <c r="K388" s="5">
        <v>100980.00000000001</v>
      </c>
      <c r="L388" s="5">
        <v>112200.00000000001</v>
      </c>
      <c r="M388" s="5">
        <v>121220.00000000001</v>
      </c>
      <c r="N388" s="5">
        <v>130240.00000000001</v>
      </c>
      <c r="O388" s="5">
        <v>139150</v>
      </c>
      <c r="P388" s="5">
        <v>148170</v>
      </c>
    </row>
    <row r="389" spans="1:16" x14ac:dyDescent="0.45">
      <c r="A389" s="77" t="s">
        <v>402</v>
      </c>
      <c r="B389" s="77" t="str">
        <f t="shared" si="6"/>
        <v>Huerfano1</v>
      </c>
      <c r="C389" s="6">
        <v>1</v>
      </c>
      <c r="D389" s="5">
        <v>1785</v>
      </c>
      <c r="E389" s="5">
        <v>1912</v>
      </c>
      <c r="F389" s="5">
        <v>2295</v>
      </c>
      <c r="G389" s="5">
        <v>2652</v>
      </c>
      <c r="H389" s="5">
        <v>2960</v>
      </c>
      <c r="I389" s="5">
        <v>71400</v>
      </c>
      <c r="J389" s="5">
        <v>81600</v>
      </c>
      <c r="K389" s="5">
        <v>91800</v>
      </c>
      <c r="L389" s="5">
        <v>102000</v>
      </c>
      <c r="M389" s="5">
        <v>110200</v>
      </c>
      <c r="N389" s="8">
        <v>118400</v>
      </c>
      <c r="O389" s="8">
        <v>126500</v>
      </c>
      <c r="P389" s="8">
        <v>134700</v>
      </c>
    </row>
    <row r="390" spans="1:16" x14ac:dyDescent="0.45">
      <c r="A390" s="77" t="s">
        <v>402</v>
      </c>
      <c r="B390" s="77" t="str">
        <f t="shared" si="6"/>
        <v>Huerfano0.9</v>
      </c>
      <c r="C390" s="6">
        <v>0.9</v>
      </c>
      <c r="D390" s="5">
        <v>1606</v>
      </c>
      <c r="E390" s="5">
        <v>1721</v>
      </c>
      <c r="F390" s="5">
        <v>2065</v>
      </c>
      <c r="G390" s="5">
        <v>2387</v>
      </c>
      <c r="H390" s="5">
        <v>2664</v>
      </c>
      <c r="I390" s="5">
        <v>64260</v>
      </c>
      <c r="J390" s="5">
        <v>73440</v>
      </c>
      <c r="K390" s="5">
        <v>82620</v>
      </c>
      <c r="L390" s="5">
        <v>91800</v>
      </c>
      <c r="M390" s="5">
        <v>99180</v>
      </c>
      <c r="N390" s="8">
        <v>106560</v>
      </c>
      <c r="O390" s="8">
        <v>113850</v>
      </c>
      <c r="P390" s="8">
        <v>121230</v>
      </c>
    </row>
    <row r="391" spans="1:16" x14ac:dyDescent="0.45">
      <c r="A391" s="77" t="s">
        <v>402</v>
      </c>
      <c r="B391" s="77" t="str">
        <f t="shared" si="6"/>
        <v>Huerfano0.8</v>
      </c>
      <c r="C391" s="6">
        <v>0.8</v>
      </c>
      <c r="D391" s="5">
        <v>1428</v>
      </c>
      <c r="E391" s="5">
        <v>1530</v>
      </c>
      <c r="F391" s="5">
        <v>1836</v>
      </c>
      <c r="G391" s="5">
        <v>2122</v>
      </c>
      <c r="H391" s="5">
        <v>2368</v>
      </c>
      <c r="I391" s="5">
        <v>57120</v>
      </c>
      <c r="J391" s="5">
        <v>65280</v>
      </c>
      <c r="K391" s="5">
        <v>73440</v>
      </c>
      <c r="L391" s="5">
        <v>81600</v>
      </c>
      <c r="M391" s="5">
        <v>88160</v>
      </c>
      <c r="N391" s="8">
        <v>94720</v>
      </c>
      <c r="O391" s="8">
        <v>101200</v>
      </c>
      <c r="P391" s="8">
        <v>107760</v>
      </c>
    </row>
    <row r="392" spans="1:16" x14ac:dyDescent="0.45">
      <c r="A392" s="77" t="s">
        <v>402</v>
      </c>
      <c r="B392" s="77" t="str">
        <f t="shared" si="6"/>
        <v>Huerfano0.7</v>
      </c>
      <c r="C392" s="6">
        <v>0.7</v>
      </c>
      <c r="D392" s="5">
        <v>1249</v>
      </c>
      <c r="E392" s="5">
        <v>1338</v>
      </c>
      <c r="F392" s="5">
        <v>1606</v>
      </c>
      <c r="G392" s="5">
        <v>1856</v>
      </c>
      <c r="H392" s="5">
        <v>2072</v>
      </c>
      <c r="I392" s="5">
        <v>49980</v>
      </c>
      <c r="J392" s="5">
        <v>57120</v>
      </c>
      <c r="K392" s="5">
        <v>64259.999999999993</v>
      </c>
      <c r="L392" s="5">
        <v>71400</v>
      </c>
      <c r="M392" s="5">
        <v>77140</v>
      </c>
      <c r="N392" s="5">
        <v>82880</v>
      </c>
      <c r="O392" s="5">
        <v>88550</v>
      </c>
      <c r="P392" s="5">
        <v>94290</v>
      </c>
    </row>
    <row r="393" spans="1:16" x14ac:dyDescent="0.45">
      <c r="A393" s="77" t="s">
        <v>402</v>
      </c>
      <c r="B393" s="77" t="str">
        <f t="shared" si="6"/>
        <v>Huerfano0.6</v>
      </c>
      <c r="C393" s="6">
        <v>0.6</v>
      </c>
      <c r="D393" s="5">
        <v>1071</v>
      </c>
      <c r="E393" s="5">
        <v>1147</v>
      </c>
      <c r="F393" s="5">
        <v>1377</v>
      </c>
      <c r="G393" s="5">
        <v>1591</v>
      </c>
      <c r="H393" s="5">
        <v>1776</v>
      </c>
      <c r="I393" s="5">
        <v>42840</v>
      </c>
      <c r="J393" s="5">
        <v>48960</v>
      </c>
      <c r="K393" s="5">
        <v>55080</v>
      </c>
      <c r="L393" s="5">
        <v>61200</v>
      </c>
      <c r="M393" s="5">
        <v>66120</v>
      </c>
      <c r="N393" s="5">
        <v>71040</v>
      </c>
      <c r="O393" s="5">
        <v>75900</v>
      </c>
      <c r="P393" s="5">
        <v>80820</v>
      </c>
    </row>
    <row r="394" spans="1:16" x14ac:dyDescent="0.45">
      <c r="A394" s="77" t="s">
        <v>402</v>
      </c>
      <c r="B394" s="77" t="str">
        <f t="shared" si="6"/>
        <v>Huerfano0.55</v>
      </c>
      <c r="C394" s="6">
        <v>0.55000000000000004</v>
      </c>
      <c r="D394" s="5">
        <v>981</v>
      </c>
      <c r="E394" s="5">
        <v>1051</v>
      </c>
      <c r="F394" s="5">
        <v>1262</v>
      </c>
      <c r="G394" s="5">
        <v>1458</v>
      </c>
      <c r="H394" s="5">
        <v>1628</v>
      </c>
      <c r="I394" s="5">
        <v>39270</v>
      </c>
      <c r="J394" s="5">
        <v>44880</v>
      </c>
      <c r="K394" s="5">
        <v>50490.000000000007</v>
      </c>
      <c r="L394" s="5">
        <v>56100.000000000007</v>
      </c>
      <c r="M394" s="5">
        <v>60610.000000000007</v>
      </c>
      <c r="N394" s="5">
        <v>65120.000000000007</v>
      </c>
      <c r="O394" s="5">
        <v>69575</v>
      </c>
      <c r="P394" s="5">
        <v>74085</v>
      </c>
    </row>
    <row r="395" spans="1:16" x14ac:dyDescent="0.45">
      <c r="A395" s="77" t="s">
        <v>402</v>
      </c>
      <c r="B395" s="77" t="str">
        <f t="shared" si="6"/>
        <v>Huerfano0.5</v>
      </c>
      <c r="C395" s="6">
        <v>0.5</v>
      </c>
      <c r="D395" s="5">
        <v>892</v>
      </c>
      <c r="E395" s="5">
        <v>956</v>
      </c>
      <c r="F395" s="5">
        <v>1147</v>
      </c>
      <c r="G395" s="5">
        <v>1326</v>
      </c>
      <c r="H395" s="5">
        <v>1480</v>
      </c>
      <c r="I395" s="7">
        <v>35700</v>
      </c>
      <c r="J395" s="7">
        <v>40800</v>
      </c>
      <c r="K395" s="7">
        <v>45900</v>
      </c>
      <c r="L395" s="7">
        <v>51000</v>
      </c>
      <c r="M395" s="7">
        <v>55100</v>
      </c>
      <c r="N395" s="7">
        <v>59200</v>
      </c>
      <c r="O395" s="7">
        <v>63250</v>
      </c>
      <c r="P395" s="7">
        <v>67350</v>
      </c>
    </row>
    <row r="396" spans="1:16" x14ac:dyDescent="0.45">
      <c r="A396" s="77" t="s">
        <v>402</v>
      </c>
      <c r="B396" s="77" t="str">
        <f t="shared" si="6"/>
        <v>Huerfano0.45</v>
      </c>
      <c r="C396" s="6">
        <v>0.45</v>
      </c>
      <c r="D396" s="5">
        <v>803</v>
      </c>
      <c r="E396" s="5">
        <v>860</v>
      </c>
      <c r="F396" s="5">
        <v>1032</v>
      </c>
      <c r="G396" s="5">
        <v>1193</v>
      </c>
      <c r="H396" s="5">
        <v>1332</v>
      </c>
      <c r="I396" s="7">
        <v>32130</v>
      </c>
      <c r="J396" s="7">
        <v>36720</v>
      </c>
      <c r="K396" s="7">
        <v>41310</v>
      </c>
      <c r="L396" s="7">
        <v>45900</v>
      </c>
      <c r="M396" s="7">
        <v>49590</v>
      </c>
      <c r="N396" s="7">
        <v>53280</v>
      </c>
      <c r="O396" s="7">
        <v>56925</v>
      </c>
      <c r="P396" s="7">
        <v>60615</v>
      </c>
    </row>
    <row r="397" spans="1:16" x14ac:dyDescent="0.45">
      <c r="A397" s="77" t="s">
        <v>402</v>
      </c>
      <c r="B397" s="77" t="str">
        <f t="shared" si="6"/>
        <v>Huerfano0.4</v>
      </c>
      <c r="C397" s="6">
        <v>0.4</v>
      </c>
      <c r="D397" s="5">
        <v>714</v>
      </c>
      <c r="E397" s="5">
        <v>765</v>
      </c>
      <c r="F397" s="5">
        <v>918</v>
      </c>
      <c r="G397" s="5">
        <v>1061</v>
      </c>
      <c r="H397" s="5">
        <v>1184</v>
      </c>
      <c r="I397" s="5">
        <v>28560</v>
      </c>
      <c r="J397" s="5">
        <v>32640</v>
      </c>
      <c r="K397" s="5">
        <v>36720</v>
      </c>
      <c r="L397" s="5">
        <v>40800</v>
      </c>
      <c r="M397" s="5">
        <v>44080</v>
      </c>
      <c r="N397" s="8">
        <v>47360</v>
      </c>
      <c r="O397" s="8">
        <v>50600</v>
      </c>
      <c r="P397" s="8">
        <v>53880</v>
      </c>
    </row>
    <row r="398" spans="1:16" x14ac:dyDescent="0.45">
      <c r="A398" s="77" t="s">
        <v>402</v>
      </c>
      <c r="B398" s="77" t="str">
        <f t="shared" si="6"/>
        <v>Huerfano0.3</v>
      </c>
      <c r="C398" s="6">
        <v>0.3</v>
      </c>
      <c r="D398" s="5">
        <v>535</v>
      </c>
      <c r="E398" s="5">
        <v>573</v>
      </c>
      <c r="F398" s="5">
        <v>688</v>
      </c>
      <c r="G398" s="5">
        <v>795</v>
      </c>
      <c r="H398" s="5">
        <v>888</v>
      </c>
      <c r="I398" s="5">
        <v>21420</v>
      </c>
      <c r="J398" s="5">
        <v>24480</v>
      </c>
      <c r="K398" s="5">
        <v>27540</v>
      </c>
      <c r="L398" s="5">
        <v>30600</v>
      </c>
      <c r="M398" s="5">
        <v>33060</v>
      </c>
      <c r="N398" s="5">
        <v>35520</v>
      </c>
      <c r="O398" s="5">
        <v>37950</v>
      </c>
      <c r="P398" s="5">
        <v>40410</v>
      </c>
    </row>
    <row r="399" spans="1:16" x14ac:dyDescent="0.45">
      <c r="A399" s="77" t="s">
        <v>402</v>
      </c>
      <c r="B399" s="77" t="str">
        <f t="shared" si="6"/>
        <v>Huerfano0.2</v>
      </c>
      <c r="C399" s="6">
        <v>0.2</v>
      </c>
      <c r="D399" s="5">
        <v>357</v>
      </c>
      <c r="E399" s="5">
        <v>382</v>
      </c>
      <c r="F399" s="5">
        <v>459</v>
      </c>
      <c r="G399" s="5">
        <v>530</v>
      </c>
      <c r="H399" s="5">
        <v>592</v>
      </c>
      <c r="I399" s="5">
        <v>14280</v>
      </c>
      <c r="J399" s="5">
        <v>16320</v>
      </c>
      <c r="K399" s="5">
        <v>18360</v>
      </c>
      <c r="L399" s="5">
        <v>20400</v>
      </c>
      <c r="M399" s="5">
        <v>22040</v>
      </c>
      <c r="N399" s="8">
        <v>23680</v>
      </c>
      <c r="O399" s="8">
        <v>25300</v>
      </c>
      <c r="P399" s="8">
        <v>26940</v>
      </c>
    </row>
    <row r="400" spans="1:16" x14ac:dyDescent="0.45">
      <c r="A400" s="77" t="s">
        <v>403</v>
      </c>
      <c r="B400" s="77" t="str">
        <f t="shared" si="6"/>
        <v>Jackson1.2</v>
      </c>
      <c r="C400" s="6">
        <v>1.2</v>
      </c>
      <c r="D400" s="5">
        <v>2142</v>
      </c>
      <c r="E400" s="5">
        <v>2295</v>
      </c>
      <c r="F400" s="5">
        <v>2754</v>
      </c>
      <c r="G400" s="5">
        <v>3183</v>
      </c>
      <c r="H400" s="5">
        <v>3552</v>
      </c>
      <c r="I400" s="7">
        <v>85680</v>
      </c>
      <c r="J400" s="7">
        <v>97920</v>
      </c>
      <c r="K400" s="7">
        <v>110160</v>
      </c>
      <c r="L400" s="7">
        <v>122400</v>
      </c>
      <c r="M400" s="7">
        <v>132240</v>
      </c>
      <c r="N400" s="7">
        <v>142080</v>
      </c>
      <c r="O400" s="7">
        <v>151800</v>
      </c>
      <c r="P400" s="7">
        <v>161640</v>
      </c>
    </row>
    <row r="401" spans="1:16" x14ac:dyDescent="0.45">
      <c r="A401" s="77" t="s">
        <v>403</v>
      </c>
      <c r="B401" s="77" t="str">
        <f t="shared" si="6"/>
        <v>Jackson1.1</v>
      </c>
      <c r="C401" s="6">
        <v>1.1000000000000001</v>
      </c>
      <c r="D401" s="5">
        <v>1963</v>
      </c>
      <c r="E401" s="5">
        <v>2103</v>
      </c>
      <c r="F401" s="5">
        <v>2524</v>
      </c>
      <c r="G401" s="5">
        <v>2917</v>
      </c>
      <c r="H401" s="5">
        <v>3256</v>
      </c>
      <c r="I401" s="5">
        <v>78540</v>
      </c>
      <c r="J401" s="5">
        <v>89760</v>
      </c>
      <c r="K401" s="5">
        <v>100980.00000000001</v>
      </c>
      <c r="L401" s="5">
        <v>112200.00000000001</v>
      </c>
      <c r="M401" s="5">
        <v>121220.00000000001</v>
      </c>
      <c r="N401" s="8">
        <v>130240.00000000001</v>
      </c>
      <c r="O401" s="8">
        <v>139150</v>
      </c>
      <c r="P401" s="8">
        <v>148170</v>
      </c>
    </row>
    <row r="402" spans="1:16" x14ac:dyDescent="0.45">
      <c r="A402" s="77" t="s">
        <v>403</v>
      </c>
      <c r="B402" s="77" t="str">
        <f t="shared" si="6"/>
        <v>Jackson1</v>
      </c>
      <c r="C402" s="6">
        <v>1</v>
      </c>
      <c r="D402" s="5">
        <v>1785</v>
      </c>
      <c r="E402" s="5">
        <v>1912</v>
      </c>
      <c r="F402" s="5">
        <v>2295</v>
      </c>
      <c r="G402" s="5">
        <v>2652</v>
      </c>
      <c r="H402" s="5">
        <v>2960</v>
      </c>
      <c r="I402" s="5">
        <v>71400</v>
      </c>
      <c r="J402" s="5">
        <v>81600</v>
      </c>
      <c r="K402" s="5">
        <v>91800</v>
      </c>
      <c r="L402" s="5">
        <v>102000</v>
      </c>
      <c r="M402" s="5">
        <v>110200</v>
      </c>
      <c r="N402" s="5">
        <v>118400</v>
      </c>
      <c r="O402" s="5">
        <v>126500</v>
      </c>
      <c r="P402" s="5">
        <v>134700</v>
      </c>
    </row>
    <row r="403" spans="1:16" x14ac:dyDescent="0.45">
      <c r="A403" s="77" t="s">
        <v>403</v>
      </c>
      <c r="B403" s="77" t="str">
        <f t="shared" si="6"/>
        <v>Jackson0.9</v>
      </c>
      <c r="C403" s="6">
        <v>0.9</v>
      </c>
      <c r="D403" s="5">
        <v>1606</v>
      </c>
      <c r="E403" s="5">
        <v>1721</v>
      </c>
      <c r="F403" s="5">
        <v>2065</v>
      </c>
      <c r="G403" s="5">
        <v>2387</v>
      </c>
      <c r="H403" s="5">
        <v>2664</v>
      </c>
      <c r="I403" s="5">
        <v>64260</v>
      </c>
      <c r="J403" s="5">
        <v>73440</v>
      </c>
      <c r="K403" s="5">
        <v>82620</v>
      </c>
      <c r="L403" s="5">
        <v>91800</v>
      </c>
      <c r="M403" s="5">
        <v>99180</v>
      </c>
      <c r="N403" s="8">
        <v>106560</v>
      </c>
      <c r="O403" s="8">
        <v>113850</v>
      </c>
      <c r="P403" s="8">
        <v>121230</v>
      </c>
    </row>
    <row r="404" spans="1:16" x14ac:dyDescent="0.45">
      <c r="A404" s="77" t="s">
        <v>403</v>
      </c>
      <c r="B404" s="77" t="str">
        <f t="shared" si="6"/>
        <v>Jackson0.8</v>
      </c>
      <c r="C404" s="6">
        <v>0.8</v>
      </c>
      <c r="D404" s="5">
        <v>1428</v>
      </c>
      <c r="E404" s="5">
        <v>1530</v>
      </c>
      <c r="F404" s="5">
        <v>1836</v>
      </c>
      <c r="G404" s="5">
        <v>2122</v>
      </c>
      <c r="H404" s="5">
        <v>2368</v>
      </c>
      <c r="I404" s="5">
        <v>57120</v>
      </c>
      <c r="J404" s="5">
        <v>65280</v>
      </c>
      <c r="K404" s="5">
        <v>73440</v>
      </c>
      <c r="L404" s="5">
        <v>81600</v>
      </c>
      <c r="M404" s="5">
        <v>88160</v>
      </c>
      <c r="N404" s="8">
        <v>94720</v>
      </c>
      <c r="O404" s="8">
        <v>101200</v>
      </c>
      <c r="P404" s="8">
        <v>107760</v>
      </c>
    </row>
    <row r="405" spans="1:16" x14ac:dyDescent="0.45">
      <c r="A405" s="77" t="s">
        <v>403</v>
      </c>
      <c r="B405" s="77" t="str">
        <f t="shared" si="6"/>
        <v>Jackson0.7</v>
      </c>
      <c r="C405" s="6">
        <v>0.7</v>
      </c>
      <c r="D405" s="5">
        <v>1249</v>
      </c>
      <c r="E405" s="5">
        <v>1338</v>
      </c>
      <c r="F405" s="5">
        <v>1606</v>
      </c>
      <c r="G405" s="5">
        <v>1856</v>
      </c>
      <c r="H405" s="5">
        <v>2072</v>
      </c>
      <c r="I405" s="7">
        <v>49980</v>
      </c>
      <c r="J405" s="7">
        <v>57120</v>
      </c>
      <c r="K405" s="7">
        <v>64259.999999999993</v>
      </c>
      <c r="L405" s="7">
        <v>71400</v>
      </c>
      <c r="M405" s="7">
        <v>77140</v>
      </c>
      <c r="N405" s="7">
        <v>82880</v>
      </c>
      <c r="O405" s="7">
        <v>88550</v>
      </c>
      <c r="P405" s="7">
        <v>94290</v>
      </c>
    </row>
    <row r="406" spans="1:16" x14ac:dyDescent="0.45">
      <c r="A406" s="77" t="s">
        <v>403</v>
      </c>
      <c r="B406" s="77" t="str">
        <f t="shared" si="6"/>
        <v>Jackson0.6</v>
      </c>
      <c r="C406" s="6">
        <v>0.6</v>
      </c>
      <c r="D406" s="5">
        <v>1071</v>
      </c>
      <c r="E406" s="5">
        <v>1147</v>
      </c>
      <c r="F406" s="5">
        <v>1377</v>
      </c>
      <c r="G406" s="5">
        <v>1591</v>
      </c>
      <c r="H406" s="5">
        <v>1776</v>
      </c>
      <c r="I406" s="7">
        <v>42840</v>
      </c>
      <c r="J406" s="7">
        <v>48960</v>
      </c>
      <c r="K406" s="7">
        <v>55080</v>
      </c>
      <c r="L406" s="7">
        <v>61200</v>
      </c>
      <c r="M406" s="7">
        <v>66120</v>
      </c>
      <c r="N406" s="7">
        <v>71040</v>
      </c>
      <c r="O406" s="7">
        <v>75900</v>
      </c>
      <c r="P406" s="7">
        <v>80820</v>
      </c>
    </row>
    <row r="407" spans="1:16" x14ac:dyDescent="0.45">
      <c r="A407" s="77" t="s">
        <v>403</v>
      </c>
      <c r="B407" s="77" t="str">
        <f t="shared" si="6"/>
        <v>Jackson0.55</v>
      </c>
      <c r="C407" s="6">
        <v>0.55000000000000004</v>
      </c>
      <c r="D407" s="5">
        <v>981</v>
      </c>
      <c r="E407" s="5">
        <v>1051</v>
      </c>
      <c r="F407" s="5">
        <v>1262</v>
      </c>
      <c r="G407" s="5">
        <v>1458</v>
      </c>
      <c r="H407" s="5">
        <v>1628</v>
      </c>
      <c r="I407" s="5">
        <v>39270</v>
      </c>
      <c r="J407" s="5">
        <v>44880</v>
      </c>
      <c r="K407" s="5">
        <v>50490.000000000007</v>
      </c>
      <c r="L407" s="5">
        <v>56100.000000000007</v>
      </c>
      <c r="M407" s="5">
        <v>60610.000000000007</v>
      </c>
      <c r="N407" s="5">
        <v>65120.000000000007</v>
      </c>
      <c r="O407" s="5">
        <v>69575</v>
      </c>
      <c r="P407" s="5">
        <v>74085</v>
      </c>
    </row>
    <row r="408" spans="1:16" x14ac:dyDescent="0.45">
      <c r="A408" s="77" t="s">
        <v>403</v>
      </c>
      <c r="B408" s="77" t="str">
        <f t="shared" si="6"/>
        <v>Jackson0.5</v>
      </c>
      <c r="C408" s="6">
        <v>0.5</v>
      </c>
      <c r="D408" s="5">
        <v>892</v>
      </c>
      <c r="E408" s="5">
        <v>956</v>
      </c>
      <c r="F408" s="5">
        <v>1147</v>
      </c>
      <c r="G408" s="5">
        <v>1326</v>
      </c>
      <c r="H408" s="5">
        <v>1480</v>
      </c>
      <c r="I408" s="5">
        <v>35700</v>
      </c>
      <c r="J408" s="5">
        <v>40800</v>
      </c>
      <c r="K408" s="5">
        <v>45900</v>
      </c>
      <c r="L408" s="5">
        <v>51000</v>
      </c>
      <c r="M408" s="5">
        <v>55100</v>
      </c>
      <c r="N408" s="5">
        <v>59200</v>
      </c>
      <c r="O408" s="5">
        <v>63250</v>
      </c>
      <c r="P408" s="5">
        <v>67350</v>
      </c>
    </row>
    <row r="409" spans="1:16" x14ac:dyDescent="0.45">
      <c r="A409" s="77" t="s">
        <v>403</v>
      </c>
      <c r="B409" s="77" t="str">
        <f t="shared" si="6"/>
        <v>Jackson0.45</v>
      </c>
      <c r="C409" s="6">
        <v>0.45</v>
      </c>
      <c r="D409" s="5">
        <v>803</v>
      </c>
      <c r="E409" s="5">
        <v>860</v>
      </c>
      <c r="F409" s="5">
        <v>1032</v>
      </c>
      <c r="G409" s="5">
        <v>1193</v>
      </c>
      <c r="H409" s="5">
        <v>1332</v>
      </c>
      <c r="I409" s="7">
        <v>32130</v>
      </c>
      <c r="J409" s="7">
        <v>36720</v>
      </c>
      <c r="K409" s="7">
        <v>41310</v>
      </c>
      <c r="L409" s="7">
        <v>45900</v>
      </c>
      <c r="M409" s="7">
        <v>49590</v>
      </c>
      <c r="N409" s="7">
        <v>53280</v>
      </c>
      <c r="O409" s="7">
        <v>56925</v>
      </c>
      <c r="P409" s="7">
        <v>60615</v>
      </c>
    </row>
    <row r="410" spans="1:16" x14ac:dyDescent="0.45">
      <c r="A410" s="77" t="s">
        <v>403</v>
      </c>
      <c r="B410" s="77" t="str">
        <f t="shared" si="6"/>
        <v>Jackson0.4</v>
      </c>
      <c r="C410" s="6">
        <v>0.4</v>
      </c>
      <c r="D410" s="5">
        <v>714</v>
      </c>
      <c r="E410" s="5">
        <v>765</v>
      </c>
      <c r="F410" s="5">
        <v>918</v>
      </c>
      <c r="G410" s="5">
        <v>1061</v>
      </c>
      <c r="H410" s="5">
        <v>1184</v>
      </c>
      <c r="I410" s="7">
        <v>28560</v>
      </c>
      <c r="J410" s="7">
        <v>32640</v>
      </c>
      <c r="K410" s="7">
        <v>36720</v>
      </c>
      <c r="L410" s="7">
        <v>40800</v>
      </c>
      <c r="M410" s="7">
        <v>44080</v>
      </c>
      <c r="N410" s="7">
        <v>47360</v>
      </c>
      <c r="O410" s="7">
        <v>50600</v>
      </c>
      <c r="P410" s="7">
        <v>53880</v>
      </c>
    </row>
    <row r="411" spans="1:16" x14ac:dyDescent="0.45">
      <c r="A411" s="78" t="s">
        <v>403</v>
      </c>
      <c r="B411" s="77" t="str">
        <f t="shared" si="6"/>
        <v>Jackson0.3</v>
      </c>
      <c r="C411" s="6">
        <v>0.3</v>
      </c>
      <c r="D411" s="5">
        <v>535</v>
      </c>
      <c r="E411" s="5">
        <v>573</v>
      </c>
      <c r="F411" s="5">
        <v>688</v>
      </c>
      <c r="G411" s="5">
        <v>795</v>
      </c>
      <c r="H411" s="5">
        <v>888</v>
      </c>
      <c r="I411" s="5">
        <v>21420</v>
      </c>
      <c r="J411" s="5">
        <v>24480</v>
      </c>
      <c r="K411" s="5">
        <v>27540</v>
      </c>
      <c r="L411" s="5">
        <v>30600</v>
      </c>
      <c r="M411" s="5">
        <v>33060</v>
      </c>
      <c r="N411" s="8">
        <v>35520</v>
      </c>
      <c r="O411" s="8">
        <v>37950</v>
      </c>
      <c r="P411" s="8">
        <v>40410</v>
      </c>
    </row>
    <row r="412" spans="1:16" x14ac:dyDescent="0.45">
      <c r="A412" s="77" t="s">
        <v>403</v>
      </c>
      <c r="B412" s="77" t="str">
        <f t="shared" si="6"/>
        <v>Jackson0.2</v>
      </c>
      <c r="C412" s="6">
        <v>0.2</v>
      </c>
      <c r="D412" s="5">
        <v>357</v>
      </c>
      <c r="E412" s="5">
        <v>382</v>
      </c>
      <c r="F412" s="5">
        <v>459</v>
      </c>
      <c r="G412" s="5">
        <v>530</v>
      </c>
      <c r="H412" s="5">
        <v>592</v>
      </c>
      <c r="I412" s="5">
        <v>14280</v>
      </c>
      <c r="J412" s="5">
        <v>16320</v>
      </c>
      <c r="K412" s="5">
        <v>18360</v>
      </c>
      <c r="L412" s="5">
        <v>20400</v>
      </c>
      <c r="M412" s="5">
        <v>22040</v>
      </c>
      <c r="N412" s="5">
        <v>23680</v>
      </c>
      <c r="O412" s="5">
        <v>25300</v>
      </c>
      <c r="P412" s="5">
        <v>26940</v>
      </c>
    </row>
    <row r="413" spans="1:16" x14ac:dyDescent="0.45">
      <c r="A413" s="77" t="s">
        <v>404</v>
      </c>
      <c r="B413" s="77" t="str">
        <f t="shared" si="6"/>
        <v>Jefferson1.2</v>
      </c>
      <c r="C413" s="6">
        <v>1.2</v>
      </c>
      <c r="D413" s="5">
        <v>2943</v>
      </c>
      <c r="E413" s="5">
        <v>3153</v>
      </c>
      <c r="F413" s="5">
        <v>3783</v>
      </c>
      <c r="G413" s="5">
        <v>4372</v>
      </c>
      <c r="H413" s="5">
        <v>4878</v>
      </c>
      <c r="I413" s="5">
        <v>117720</v>
      </c>
      <c r="J413" s="5">
        <v>134520</v>
      </c>
      <c r="K413" s="5">
        <v>151320</v>
      </c>
      <c r="L413" s="5">
        <v>168120</v>
      </c>
      <c r="M413" s="5">
        <v>181680</v>
      </c>
      <c r="N413" s="8">
        <v>195120</v>
      </c>
      <c r="O413" s="8">
        <v>208560</v>
      </c>
      <c r="P413" s="8">
        <v>222000</v>
      </c>
    </row>
    <row r="414" spans="1:16" x14ac:dyDescent="0.45">
      <c r="A414" s="77" t="s">
        <v>404</v>
      </c>
      <c r="B414" s="77" t="str">
        <f t="shared" si="6"/>
        <v>Jefferson1.1</v>
      </c>
      <c r="C414" s="6">
        <v>1.1000000000000001</v>
      </c>
      <c r="D414" s="5">
        <v>2697</v>
      </c>
      <c r="E414" s="5">
        <v>2890</v>
      </c>
      <c r="F414" s="5">
        <v>3467</v>
      </c>
      <c r="G414" s="5">
        <v>4008</v>
      </c>
      <c r="H414" s="5">
        <v>4471</v>
      </c>
      <c r="I414" s="5">
        <v>107910.00000000001</v>
      </c>
      <c r="J414" s="5">
        <v>123310.00000000001</v>
      </c>
      <c r="K414" s="5">
        <v>138710</v>
      </c>
      <c r="L414" s="5">
        <v>154110</v>
      </c>
      <c r="M414" s="5">
        <v>166540</v>
      </c>
      <c r="N414" s="8">
        <v>178860</v>
      </c>
      <c r="O414" s="8">
        <v>191180.00000000003</v>
      </c>
      <c r="P414" s="8">
        <v>203500.00000000003</v>
      </c>
    </row>
    <row r="415" spans="1:16" x14ac:dyDescent="0.45">
      <c r="A415" s="77" t="s">
        <v>404</v>
      </c>
      <c r="B415" s="77" t="str">
        <f t="shared" si="6"/>
        <v>Jefferson1</v>
      </c>
      <c r="C415" s="6">
        <v>1</v>
      </c>
      <c r="D415" s="5">
        <v>2452</v>
      </c>
      <c r="E415" s="5">
        <v>2627</v>
      </c>
      <c r="F415" s="5">
        <v>3152</v>
      </c>
      <c r="G415" s="5">
        <v>3643</v>
      </c>
      <c r="H415" s="5">
        <v>4065</v>
      </c>
      <c r="I415" s="7">
        <v>98100</v>
      </c>
      <c r="J415" s="7">
        <v>112100</v>
      </c>
      <c r="K415" s="7">
        <v>126100</v>
      </c>
      <c r="L415" s="7">
        <v>140100</v>
      </c>
      <c r="M415" s="7">
        <v>151400</v>
      </c>
      <c r="N415" s="7">
        <v>162600</v>
      </c>
      <c r="O415" s="7">
        <v>173800</v>
      </c>
      <c r="P415" s="7">
        <v>185000</v>
      </c>
    </row>
    <row r="416" spans="1:16" x14ac:dyDescent="0.45">
      <c r="A416" s="77" t="s">
        <v>404</v>
      </c>
      <c r="B416" s="77" t="str">
        <f t="shared" si="6"/>
        <v>Jefferson0.9</v>
      </c>
      <c r="C416" s="6">
        <v>0.9</v>
      </c>
      <c r="D416" s="5">
        <v>2207</v>
      </c>
      <c r="E416" s="5">
        <v>2364</v>
      </c>
      <c r="F416" s="5">
        <v>2837</v>
      </c>
      <c r="G416" s="5">
        <v>3279</v>
      </c>
      <c r="H416" s="5">
        <v>3658</v>
      </c>
      <c r="I416" s="7">
        <v>88290</v>
      </c>
      <c r="J416" s="7">
        <v>100890</v>
      </c>
      <c r="K416" s="7">
        <v>113490</v>
      </c>
      <c r="L416" s="7">
        <v>126090</v>
      </c>
      <c r="M416" s="7">
        <v>136260</v>
      </c>
      <c r="N416" s="7">
        <v>146340</v>
      </c>
      <c r="O416" s="7">
        <v>156420</v>
      </c>
      <c r="P416" s="7">
        <v>166500</v>
      </c>
    </row>
    <row r="417" spans="1:16" x14ac:dyDescent="0.45">
      <c r="A417" s="77" t="s">
        <v>404</v>
      </c>
      <c r="B417" s="77" t="str">
        <f t="shared" si="6"/>
        <v>Jefferson0.8</v>
      </c>
      <c r="C417" s="6">
        <v>0.8</v>
      </c>
      <c r="D417" s="5">
        <v>1962</v>
      </c>
      <c r="E417" s="5">
        <v>2102</v>
      </c>
      <c r="F417" s="5">
        <v>2522</v>
      </c>
      <c r="G417" s="5">
        <v>2915</v>
      </c>
      <c r="H417" s="5">
        <v>3252</v>
      </c>
      <c r="I417" s="5">
        <v>78480</v>
      </c>
      <c r="J417" s="5">
        <v>89680</v>
      </c>
      <c r="K417" s="5">
        <v>100880</v>
      </c>
      <c r="L417" s="5">
        <v>112080</v>
      </c>
      <c r="M417" s="5">
        <v>121120</v>
      </c>
      <c r="N417" s="5">
        <v>130080</v>
      </c>
      <c r="O417" s="5">
        <v>139040</v>
      </c>
      <c r="P417" s="5">
        <v>148000</v>
      </c>
    </row>
    <row r="418" spans="1:16" x14ac:dyDescent="0.45">
      <c r="A418" s="77" t="s">
        <v>404</v>
      </c>
      <c r="B418" s="77" t="str">
        <f t="shared" si="6"/>
        <v>Jefferson0.7</v>
      </c>
      <c r="C418" s="6">
        <v>0.7</v>
      </c>
      <c r="D418" s="5">
        <v>1716</v>
      </c>
      <c r="E418" s="5">
        <v>1839</v>
      </c>
      <c r="F418" s="5">
        <v>2206</v>
      </c>
      <c r="G418" s="5">
        <v>2550</v>
      </c>
      <c r="H418" s="5">
        <v>2845</v>
      </c>
      <c r="I418" s="5">
        <v>68670</v>
      </c>
      <c r="J418" s="5">
        <v>78470</v>
      </c>
      <c r="K418" s="5">
        <v>88270</v>
      </c>
      <c r="L418" s="5">
        <v>98070</v>
      </c>
      <c r="M418" s="5">
        <v>105980</v>
      </c>
      <c r="N418" s="5">
        <v>113820</v>
      </c>
      <c r="O418" s="5">
        <v>121659.99999999999</v>
      </c>
      <c r="P418" s="5">
        <v>129499.99999999999</v>
      </c>
    </row>
    <row r="419" spans="1:16" x14ac:dyDescent="0.45">
      <c r="A419" s="77" t="s">
        <v>404</v>
      </c>
      <c r="B419" s="77" t="str">
        <f t="shared" si="6"/>
        <v>Jefferson0.6</v>
      </c>
      <c r="C419" s="6">
        <v>0.6</v>
      </c>
      <c r="D419" s="5">
        <v>1471</v>
      </c>
      <c r="E419" s="5">
        <v>1576</v>
      </c>
      <c r="F419" s="5">
        <v>1891</v>
      </c>
      <c r="G419" s="5">
        <v>2186</v>
      </c>
      <c r="H419" s="5">
        <v>2439</v>
      </c>
      <c r="I419" s="7">
        <v>58860</v>
      </c>
      <c r="J419" s="7">
        <v>67260</v>
      </c>
      <c r="K419" s="7">
        <v>75660</v>
      </c>
      <c r="L419" s="7">
        <v>84060</v>
      </c>
      <c r="M419" s="7">
        <v>90840</v>
      </c>
      <c r="N419" s="7">
        <v>97560</v>
      </c>
      <c r="O419" s="7">
        <v>104280</v>
      </c>
      <c r="P419" s="7">
        <v>111000</v>
      </c>
    </row>
    <row r="420" spans="1:16" x14ac:dyDescent="0.45">
      <c r="A420" s="77" t="s">
        <v>404</v>
      </c>
      <c r="B420" s="77" t="str">
        <f t="shared" si="6"/>
        <v>Jefferson0.55</v>
      </c>
      <c r="C420" s="6">
        <v>0.55000000000000004</v>
      </c>
      <c r="D420" s="5">
        <v>1348</v>
      </c>
      <c r="E420" s="5">
        <v>1445</v>
      </c>
      <c r="F420" s="5">
        <v>1733</v>
      </c>
      <c r="G420" s="5">
        <v>2004</v>
      </c>
      <c r="H420" s="5">
        <v>2235</v>
      </c>
      <c r="I420" s="7">
        <v>53955.000000000007</v>
      </c>
      <c r="J420" s="7">
        <v>61655.000000000007</v>
      </c>
      <c r="K420" s="7">
        <v>69355</v>
      </c>
      <c r="L420" s="7">
        <v>77055</v>
      </c>
      <c r="M420" s="7">
        <v>83270</v>
      </c>
      <c r="N420" s="7">
        <v>89430</v>
      </c>
      <c r="O420" s="7">
        <v>95590.000000000015</v>
      </c>
      <c r="P420" s="7">
        <v>101750.00000000001</v>
      </c>
    </row>
    <row r="421" spans="1:16" x14ac:dyDescent="0.45">
      <c r="A421" s="77" t="s">
        <v>404</v>
      </c>
      <c r="B421" s="77" t="str">
        <f t="shared" si="6"/>
        <v>Jefferson0.5</v>
      </c>
      <c r="C421" s="6">
        <v>0.5</v>
      </c>
      <c r="D421" s="5">
        <v>1226</v>
      </c>
      <c r="E421" s="5">
        <v>1313</v>
      </c>
      <c r="F421" s="5">
        <v>1576</v>
      </c>
      <c r="G421" s="5">
        <v>1821</v>
      </c>
      <c r="H421" s="5">
        <v>2032</v>
      </c>
      <c r="I421" s="5">
        <v>49050</v>
      </c>
      <c r="J421" s="5">
        <v>56050</v>
      </c>
      <c r="K421" s="5">
        <v>63050</v>
      </c>
      <c r="L421" s="5">
        <v>70050</v>
      </c>
      <c r="M421" s="5">
        <v>75700</v>
      </c>
      <c r="N421" s="8">
        <v>81300</v>
      </c>
      <c r="O421" s="8">
        <v>86900</v>
      </c>
      <c r="P421" s="8">
        <v>92500</v>
      </c>
    </row>
    <row r="422" spans="1:16" x14ac:dyDescent="0.45">
      <c r="A422" s="77" t="s">
        <v>404</v>
      </c>
      <c r="B422" s="77" t="str">
        <f t="shared" si="6"/>
        <v>Jefferson0.45</v>
      </c>
      <c r="C422" s="6">
        <v>0.45</v>
      </c>
      <c r="D422" s="5">
        <v>1103</v>
      </c>
      <c r="E422" s="5">
        <v>1182</v>
      </c>
      <c r="F422" s="5">
        <v>1418</v>
      </c>
      <c r="G422" s="5">
        <v>1639</v>
      </c>
      <c r="H422" s="5">
        <v>1829</v>
      </c>
      <c r="I422" s="5">
        <v>44145</v>
      </c>
      <c r="J422" s="5">
        <v>50445</v>
      </c>
      <c r="K422" s="5">
        <v>56745</v>
      </c>
      <c r="L422" s="5">
        <v>63045</v>
      </c>
      <c r="M422" s="5">
        <v>68130</v>
      </c>
      <c r="N422" s="5">
        <v>73170</v>
      </c>
      <c r="O422" s="5">
        <v>78210</v>
      </c>
      <c r="P422" s="5">
        <v>83250</v>
      </c>
    </row>
    <row r="423" spans="1:16" x14ac:dyDescent="0.45">
      <c r="A423" s="77" t="s">
        <v>404</v>
      </c>
      <c r="B423" s="77" t="str">
        <f t="shared" si="6"/>
        <v>Jefferson0.4</v>
      </c>
      <c r="C423" s="6">
        <v>0.4</v>
      </c>
      <c r="D423" s="5">
        <v>981</v>
      </c>
      <c r="E423" s="5">
        <v>1051</v>
      </c>
      <c r="F423" s="5">
        <v>1261</v>
      </c>
      <c r="G423" s="5">
        <v>1457</v>
      </c>
      <c r="H423" s="5">
        <v>1626</v>
      </c>
      <c r="I423" s="5">
        <v>39240</v>
      </c>
      <c r="J423" s="5">
        <v>44840</v>
      </c>
      <c r="K423" s="5">
        <v>50440</v>
      </c>
      <c r="L423" s="5">
        <v>56040</v>
      </c>
      <c r="M423" s="5">
        <v>60560</v>
      </c>
      <c r="N423" s="8">
        <v>65040</v>
      </c>
      <c r="O423" s="8">
        <v>69520</v>
      </c>
      <c r="P423" s="8">
        <v>74000</v>
      </c>
    </row>
    <row r="424" spans="1:16" x14ac:dyDescent="0.45">
      <c r="A424" s="77" t="s">
        <v>404</v>
      </c>
      <c r="B424" s="77" t="str">
        <f t="shared" si="6"/>
        <v>Jefferson0.3</v>
      </c>
      <c r="C424" s="6">
        <v>0.3</v>
      </c>
      <c r="D424" s="5">
        <v>735</v>
      </c>
      <c r="E424" s="5">
        <v>788</v>
      </c>
      <c r="F424" s="5">
        <v>945</v>
      </c>
      <c r="G424" s="5">
        <v>1093</v>
      </c>
      <c r="H424" s="5">
        <v>1219</v>
      </c>
      <c r="I424" s="5">
        <v>29430</v>
      </c>
      <c r="J424" s="5">
        <v>33630</v>
      </c>
      <c r="K424" s="5">
        <v>37830</v>
      </c>
      <c r="L424" s="5">
        <v>42030</v>
      </c>
      <c r="M424" s="5">
        <v>45420</v>
      </c>
      <c r="N424" s="8">
        <v>48780</v>
      </c>
      <c r="O424" s="8">
        <v>52140</v>
      </c>
      <c r="P424" s="8">
        <v>55500</v>
      </c>
    </row>
    <row r="425" spans="1:16" x14ac:dyDescent="0.45">
      <c r="A425" s="77" t="s">
        <v>404</v>
      </c>
      <c r="B425" s="77" t="str">
        <f t="shared" si="6"/>
        <v>Jefferson0.2</v>
      </c>
      <c r="C425" s="6">
        <v>0.2</v>
      </c>
      <c r="D425" s="5">
        <v>490</v>
      </c>
      <c r="E425" s="5">
        <v>525</v>
      </c>
      <c r="F425" s="5">
        <v>630</v>
      </c>
      <c r="G425" s="5">
        <v>728</v>
      </c>
      <c r="H425" s="5">
        <v>813</v>
      </c>
      <c r="I425" s="5">
        <v>19620</v>
      </c>
      <c r="J425" s="5">
        <v>22420</v>
      </c>
      <c r="K425" s="5">
        <v>25220</v>
      </c>
      <c r="L425" s="5">
        <v>28020</v>
      </c>
      <c r="M425" s="5">
        <v>30280</v>
      </c>
      <c r="N425" s="8">
        <v>32520</v>
      </c>
      <c r="O425" s="8">
        <v>34760</v>
      </c>
      <c r="P425" s="8">
        <v>37000</v>
      </c>
    </row>
    <row r="426" spans="1:16" x14ac:dyDescent="0.45">
      <c r="A426" s="77" t="s">
        <v>405</v>
      </c>
      <c r="B426" s="77" t="str">
        <f t="shared" si="6"/>
        <v>Kiowa1.2</v>
      </c>
      <c r="C426" s="6">
        <v>1.2</v>
      </c>
      <c r="D426" s="5">
        <v>2142</v>
      </c>
      <c r="E426" s="5">
        <v>2295</v>
      </c>
      <c r="F426" s="5">
        <v>2754</v>
      </c>
      <c r="G426" s="5">
        <v>3183</v>
      </c>
      <c r="H426" s="5">
        <v>3552</v>
      </c>
      <c r="I426" s="5">
        <v>85680</v>
      </c>
      <c r="J426" s="5">
        <v>97920</v>
      </c>
      <c r="K426" s="5">
        <v>110160</v>
      </c>
      <c r="L426" s="5">
        <v>122400</v>
      </c>
      <c r="M426" s="5">
        <v>132240</v>
      </c>
      <c r="N426" s="5">
        <v>142080</v>
      </c>
      <c r="O426" s="5">
        <v>151800</v>
      </c>
      <c r="P426" s="5">
        <v>161640</v>
      </c>
    </row>
    <row r="427" spans="1:16" x14ac:dyDescent="0.45">
      <c r="A427" s="77" t="s">
        <v>405</v>
      </c>
      <c r="B427" s="77" t="str">
        <f t="shared" si="6"/>
        <v>Kiowa1.1</v>
      </c>
      <c r="C427" s="6">
        <v>1.1000000000000001</v>
      </c>
      <c r="D427" s="5">
        <v>1963</v>
      </c>
      <c r="E427" s="5">
        <v>2103</v>
      </c>
      <c r="F427" s="5">
        <v>2524</v>
      </c>
      <c r="G427" s="5">
        <v>2917</v>
      </c>
      <c r="H427" s="5">
        <v>3256</v>
      </c>
      <c r="I427" s="5">
        <v>78540</v>
      </c>
      <c r="J427" s="5">
        <v>89760</v>
      </c>
      <c r="K427" s="5">
        <v>100980.00000000001</v>
      </c>
      <c r="L427" s="5">
        <v>112200.00000000001</v>
      </c>
      <c r="M427" s="5">
        <v>121220.00000000001</v>
      </c>
      <c r="N427" s="5">
        <v>130240.00000000001</v>
      </c>
      <c r="O427" s="5">
        <v>139150</v>
      </c>
      <c r="P427" s="5">
        <v>148170</v>
      </c>
    </row>
    <row r="428" spans="1:16" x14ac:dyDescent="0.45">
      <c r="A428" s="77" t="s">
        <v>405</v>
      </c>
      <c r="B428" s="77" t="str">
        <f t="shared" si="6"/>
        <v>Kiowa1</v>
      </c>
      <c r="C428" s="6">
        <v>1</v>
      </c>
      <c r="D428" s="5">
        <v>1785</v>
      </c>
      <c r="E428" s="5">
        <v>1912</v>
      </c>
      <c r="F428" s="5">
        <v>2295</v>
      </c>
      <c r="G428" s="5">
        <v>2652</v>
      </c>
      <c r="H428" s="5">
        <v>2960</v>
      </c>
      <c r="I428" s="5">
        <v>71400</v>
      </c>
      <c r="J428" s="5">
        <v>81600</v>
      </c>
      <c r="K428" s="5">
        <v>91800</v>
      </c>
      <c r="L428" s="5">
        <v>102000</v>
      </c>
      <c r="M428" s="5">
        <v>110200</v>
      </c>
      <c r="N428" s="5">
        <v>118400</v>
      </c>
      <c r="O428" s="5">
        <v>126500</v>
      </c>
      <c r="P428" s="5">
        <v>134700</v>
      </c>
    </row>
    <row r="429" spans="1:16" x14ac:dyDescent="0.45">
      <c r="A429" s="77" t="s">
        <v>405</v>
      </c>
      <c r="B429" s="77" t="str">
        <f t="shared" si="6"/>
        <v>Kiowa0.9</v>
      </c>
      <c r="C429" s="6">
        <v>0.9</v>
      </c>
      <c r="D429" s="5">
        <v>1606</v>
      </c>
      <c r="E429" s="5">
        <v>1721</v>
      </c>
      <c r="F429" s="5">
        <v>2065</v>
      </c>
      <c r="G429" s="5">
        <v>2387</v>
      </c>
      <c r="H429" s="5">
        <v>2664</v>
      </c>
      <c r="I429" s="7">
        <v>64260</v>
      </c>
      <c r="J429" s="7">
        <v>73440</v>
      </c>
      <c r="K429" s="7">
        <v>82620</v>
      </c>
      <c r="L429" s="7">
        <v>91800</v>
      </c>
      <c r="M429" s="7">
        <v>99180</v>
      </c>
      <c r="N429" s="7">
        <v>106560</v>
      </c>
      <c r="O429" s="7">
        <v>113850</v>
      </c>
      <c r="P429" s="7">
        <v>121230</v>
      </c>
    </row>
    <row r="430" spans="1:16" x14ac:dyDescent="0.45">
      <c r="A430" s="77" t="s">
        <v>405</v>
      </c>
      <c r="B430" s="77" t="str">
        <f t="shared" si="6"/>
        <v>Kiowa0.8</v>
      </c>
      <c r="C430" s="6">
        <v>0.8</v>
      </c>
      <c r="D430" s="5">
        <v>1428</v>
      </c>
      <c r="E430" s="5">
        <v>1530</v>
      </c>
      <c r="F430" s="5">
        <v>1836</v>
      </c>
      <c r="G430" s="5">
        <v>2122</v>
      </c>
      <c r="H430" s="5">
        <v>2368</v>
      </c>
      <c r="I430" s="7">
        <v>57120</v>
      </c>
      <c r="J430" s="7">
        <v>65280</v>
      </c>
      <c r="K430" s="7">
        <v>73440</v>
      </c>
      <c r="L430" s="7">
        <v>81600</v>
      </c>
      <c r="M430" s="7">
        <v>88160</v>
      </c>
      <c r="N430" s="7">
        <v>94720</v>
      </c>
      <c r="O430" s="7">
        <v>101200</v>
      </c>
      <c r="P430" s="7">
        <v>107760</v>
      </c>
    </row>
    <row r="431" spans="1:16" x14ac:dyDescent="0.45">
      <c r="A431" s="77" t="s">
        <v>405</v>
      </c>
      <c r="B431" s="77" t="str">
        <f t="shared" si="6"/>
        <v>Kiowa0.7</v>
      </c>
      <c r="C431" s="6">
        <v>0.7</v>
      </c>
      <c r="D431" s="5">
        <v>1249</v>
      </c>
      <c r="E431" s="5">
        <v>1338</v>
      </c>
      <c r="F431" s="5">
        <v>1606</v>
      </c>
      <c r="G431" s="5">
        <v>1856</v>
      </c>
      <c r="H431" s="5">
        <v>2072</v>
      </c>
      <c r="I431" s="5">
        <v>49980</v>
      </c>
      <c r="J431" s="5">
        <v>57120</v>
      </c>
      <c r="K431" s="5">
        <v>64259.999999999993</v>
      </c>
      <c r="L431" s="5">
        <v>71400</v>
      </c>
      <c r="M431" s="5">
        <v>77140</v>
      </c>
      <c r="N431" s="8">
        <v>82880</v>
      </c>
      <c r="O431" s="8">
        <v>88550</v>
      </c>
      <c r="P431" s="8">
        <v>94290</v>
      </c>
    </row>
    <row r="432" spans="1:16" x14ac:dyDescent="0.45">
      <c r="A432" s="77" t="s">
        <v>405</v>
      </c>
      <c r="B432" s="77" t="str">
        <f t="shared" si="6"/>
        <v>Kiowa0.6</v>
      </c>
      <c r="C432" s="6">
        <v>0.6</v>
      </c>
      <c r="D432" s="5">
        <v>1071</v>
      </c>
      <c r="E432" s="5">
        <v>1147</v>
      </c>
      <c r="F432" s="5">
        <v>1377</v>
      </c>
      <c r="G432" s="5">
        <v>1591</v>
      </c>
      <c r="H432" s="5">
        <v>1776</v>
      </c>
      <c r="I432" s="5">
        <v>42840</v>
      </c>
      <c r="J432" s="5">
        <v>48960</v>
      </c>
      <c r="K432" s="5">
        <v>55080</v>
      </c>
      <c r="L432" s="5">
        <v>61200</v>
      </c>
      <c r="M432" s="5">
        <v>66120</v>
      </c>
      <c r="N432" s="5">
        <v>71040</v>
      </c>
      <c r="O432" s="5">
        <v>75900</v>
      </c>
      <c r="P432" s="5">
        <v>80820</v>
      </c>
    </row>
    <row r="433" spans="1:16" x14ac:dyDescent="0.45">
      <c r="A433" s="77" t="s">
        <v>405</v>
      </c>
      <c r="B433" s="77" t="str">
        <f t="shared" si="6"/>
        <v>Kiowa0.55</v>
      </c>
      <c r="C433" s="6">
        <v>0.55000000000000004</v>
      </c>
      <c r="D433" s="5">
        <v>981</v>
      </c>
      <c r="E433" s="5">
        <v>1051</v>
      </c>
      <c r="F433" s="5">
        <v>1262</v>
      </c>
      <c r="G433" s="5">
        <v>1458</v>
      </c>
      <c r="H433" s="5">
        <v>1628</v>
      </c>
      <c r="I433" s="5">
        <v>39270</v>
      </c>
      <c r="J433" s="5">
        <v>44880</v>
      </c>
      <c r="K433" s="5">
        <v>50490.000000000007</v>
      </c>
      <c r="L433" s="5">
        <v>56100.000000000007</v>
      </c>
      <c r="M433" s="5">
        <v>60610.000000000007</v>
      </c>
      <c r="N433" s="8">
        <v>65120.000000000007</v>
      </c>
      <c r="O433" s="8">
        <v>69575</v>
      </c>
      <c r="P433" s="8">
        <v>74085</v>
      </c>
    </row>
    <row r="434" spans="1:16" x14ac:dyDescent="0.45">
      <c r="A434" s="77" t="s">
        <v>405</v>
      </c>
      <c r="B434" s="77" t="str">
        <f t="shared" si="6"/>
        <v>Kiowa0.5</v>
      </c>
      <c r="C434" s="6">
        <v>0.5</v>
      </c>
      <c r="D434" s="5">
        <v>892</v>
      </c>
      <c r="E434" s="5">
        <v>956</v>
      </c>
      <c r="F434" s="5">
        <v>1147</v>
      </c>
      <c r="G434" s="5">
        <v>1326</v>
      </c>
      <c r="H434" s="5">
        <v>1480</v>
      </c>
      <c r="I434" s="5">
        <v>35700</v>
      </c>
      <c r="J434" s="5">
        <v>40800</v>
      </c>
      <c r="K434" s="5">
        <v>45900</v>
      </c>
      <c r="L434" s="5">
        <v>51000</v>
      </c>
      <c r="M434" s="5">
        <v>55100</v>
      </c>
      <c r="N434" s="8">
        <v>59200</v>
      </c>
      <c r="O434" s="8">
        <v>63250</v>
      </c>
      <c r="P434" s="8">
        <v>67350</v>
      </c>
    </row>
    <row r="435" spans="1:16" x14ac:dyDescent="0.45">
      <c r="A435" s="77" t="s">
        <v>405</v>
      </c>
      <c r="B435" s="77" t="str">
        <f t="shared" si="6"/>
        <v>Kiowa0.45</v>
      </c>
      <c r="C435" s="6">
        <v>0.45</v>
      </c>
      <c r="D435" s="5">
        <v>803</v>
      </c>
      <c r="E435" s="5">
        <v>860</v>
      </c>
      <c r="F435" s="5">
        <v>1032</v>
      </c>
      <c r="G435" s="5">
        <v>1193</v>
      </c>
      <c r="H435" s="5">
        <v>1332</v>
      </c>
      <c r="I435" s="5">
        <v>32130</v>
      </c>
      <c r="J435" s="5">
        <v>36720</v>
      </c>
      <c r="K435" s="5">
        <v>41310</v>
      </c>
      <c r="L435" s="5">
        <v>45900</v>
      </c>
      <c r="M435" s="5">
        <v>49590</v>
      </c>
      <c r="N435" s="8">
        <v>53280</v>
      </c>
      <c r="O435" s="8">
        <v>56925</v>
      </c>
      <c r="P435" s="8">
        <v>60615</v>
      </c>
    </row>
    <row r="436" spans="1:16" x14ac:dyDescent="0.45">
      <c r="A436" s="77" t="s">
        <v>405</v>
      </c>
      <c r="B436" s="77" t="str">
        <f t="shared" si="6"/>
        <v>Kiowa0.4</v>
      </c>
      <c r="C436" s="6">
        <v>0.4</v>
      </c>
      <c r="D436" s="5">
        <v>714</v>
      </c>
      <c r="E436" s="5">
        <v>765</v>
      </c>
      <c r="F436" s="5">
        <v>918</v>
      </c>
      <c r="G436" s="5">
        <v>1061</v>
      </c>
      <c r="H436" s="5">
        <v>1184</v>
      </c>
      <c r="I436" s="5">
        <v>28560</v>
      </c>
      <c r="J436" s="5">
        <v>32640</v>
      </c>
      <c r="K436" s="5">
        <v>36720</v>
      </c>
      <c r="L436" s="5">
        <v>40800</v>
      </c>
      <c r="M436" s="5">
        <v>44080</v>
      </c>
      <c r="N436" s="5">
        <v>47360</v>
      </c>
      <c r="O436" s="5">
        <v>50600</v>
      </c>
      <c r="P436" s="5">
        <v>53880</v>
      </c>
    </row>
    <row r="437" spans="1:16" x14ac:dyDescent="0.45">
      <c r="A437" s="77" t="s">
        <v>405</v>
      </c>
      <c r="B437" s="77" t="str">
        <f t="shared" si="6"/>
        <v>Kiowa0.3</v>
      </c>
      <c r="C437" s="6">
        <v>0.3</v>
      </c>
      <c r="D437" s="5">
        <v>535</v>
      </c>
      <c r="E437" s="5">
        <v>573</v>
      </c>
      <c r="F437" s="5">
        <v>688</v>
      </c>
      <c r="G437" s="5">
        <v>795</v>
      </c>
      <c r="H437" s="5">
        <v>888</v>
      </c>
      <c r="I437" s="5">
        <v>21420</v>
      </c>
      <c r="J437" s="5">
        <v>24480</v>
      </c>
      <c r="K437" s="5">
        <v>27540</v>
      </c>
      <c r="L437" s="5">
        <v>30600</v>
      </c>
      <c r="M437" s="5">
        <v>33060</v>
      </c>
      <c r="N437" s="5">
        <v>35520</v>
      </c>
      <c r="O437" s="5">
        <v>37950</v>
      </c>
      <c r="P437" s="5">
        <v>40410</v>
      </c>
    </row>
    <row r="438" spans="1:16" x14ac:dyDescent="0.45">
      <c r="A438" s="77" t="s">
        <v>405</v>
      </c>
      <c r="B438" s="77" t="str">
        <f t="shared" si="6"/>
        <v>Kiowa0.2</v>
      </c>
      <c r="C438" s="6">
        <v>0.2</v>
      </c>
      <c r="D438" s="5">
        <v>357</v>
      </c>
      <c r="E438" s="5">
        <v>382</v>
      </c>
      <c r="F438" s="5">
        <v>459</v>
      </c>
      <c r="G438" s="5">
        <v>530</v>
      </c>
      <c r="H438" s="5">
        <v>592</v>
      </c>
      <c r="I438" s="5">
        <v>14280</v>
      </c>
      <c r="J438" s="5">
        <v>16320</v>
      </c>
      <c r="K438" s="5">
        <v>18360</v>
      </c>
      <c r="L438" s="5">
        <v>20400</v>
      </c>
      <c r="M438" s="5">
        <v>22040</v>
      </c>
      <c r="N438" s="5">
        <v>23680</v>
      </c>
      <c r="O438" s="5">
        <v>25300</v>
      </c>
      <c r="P438" s="5">
        <v>26940</v>
      </c>
    </row>
    <row r="439" spans="1:16" x14ac:dyDescent="0.45">
      <c r="A439" s="77" t="s">
        <v>406</v>
      </c>
      <c r="B439" s="77" t="str">
        <f t="shared" si="6"/>
        <v>Kit Carson1.2</v>
      </c>
      <c r="C439" s="6">
        <v>1.2</v>
      </c>
      <c r="D439" s="5">
        <v>2142</v>
      </c>
      <c r="E439" s="5">
        <v>2295</v>
      </c>
      <c r="F439" s="5">
        <v>2754</v>
      </c>
      <c r="G439" s="5">
        <v>3183</v>
      </c>
      <c r="H439" s="5">
        <v>3552</v>
      </c>
      <c r="I439" s="7">
        <v>85680</v>
      </c>
      <c r="J439" s="7">
        <v>97920</v>
      </c>
      <c r="K439" s="7">
        <v>110160</v>
      </c>
      <c r="L439" s="7">
        <v>122400</v>
      </c>
      <c r="M439" s="7">
        <v>132240</v>
      </c>
      <c r="N439" s="7">
        <v>142080</v>
      </c>
      <c r="O439" s="7">
        <v>151800</v>
      </c>
      <c r="P439" s="7">
        <v>161640</v>
      </c>
    </row>
    <row r="440" spans="1:16" x14ac:dyDescent="0.45">
      <c r="A440" s="77" t="s">
        <v>406</v>
      </c>
      <c r="B440" s="77" t="str">
        <f t="shared" si="6"/>
        <v>Kit Carson1.1</v>
      </c>
      <c r="C440" s="6">
        <v>1.1000000000000001</v>
      </c>
      <c r="D440" s="5">
        <v>1963</v>
      </c>
      <c r="E440" s="5">
        <v>2103</v>
      </c>
      <c r="F440" s="5">
        <v>2524</v>
      </c>
      <c r="G440" s="5">
        <v>2917</v>
      </c>
      <c r="H440" s="5">
        <v>3256</v>
      </c>
      <c r="I440" s="7">
        <v>78540</v>
      </c>
      <c r="J440" s="7">
        <v>89760</v>
      </c>
      <c r="K440" s="7">
        <v>100980.00000000001</v>
      </c>
      <c r="L440" s="7">
        <v>112200.00000000001</v>
      </c>
      <c r="M440" s="7">
        <v>121220.00000000001</v>
      </c>
      <c r="N440" s="7">
        <v>130240.00000000001</v>
      </c>
      <c r="O440" s="7">
        <v>139150</v>
      </c>
      <c r="P440" s="7">
        <v>148170</v>
      </c>
    </row>
    <row r="441" spans="1:16" x14ac:dyDescent="0.45">
      <c r="A441" s="77" t="s">
        <v>406</v>
      </c>
      <c r="B441" s="77" t="str">
        <f t="shared" si="6"/>
        <v>Kit Carson1</v>
      </c>
      <c r="C441" s="6">
        <v>1</v>
      </c>
      <c r="D441" s="5">
        <v>1785</v>
      </c>
      <c r="E441" s="5">
        <v>1912</v>
      </c>
      <c r="F441" s="5">
        <v>2295</v>
      </c>
      <c r="G441" s="5">
        <v>2652</v>
      </c>
      <c r="H441" s="5">
        <v>2960</v>
      </c>
      <c r="I441" s="5">
        <v>71400</v>
      </c>
      <c r="J441" s="5">
        <v>81600</v>
      </c>
      <c r="K441" s="5">
        <v>91800</v>
      </c>
      <c r="L441" s="5">
        <v>102000</v>
      </c>
      <c r="M441" s="5">
        <v>110200</v>
      </c>
      <c r="N441" s="8">
        <v>118400</v>
      </c>
      <c r="O441" s="8">
        <v>126500</v>
      </c>
      <c r="P441" s="8">
        <v>134700</v>
      </c>
    </row>
    <row r="442" spans="1:16" x14ac:dyDescent="0.45">
      <c r="A442" s="77" t="s">
        <v>406</v>
      </c>
      <c r="B442" s="77" t="str">
        <f t="shared" si="6"/>
        <v>Kit Carson0.9</v>
      </c>
      <c r="C442" s="6">
        <v>0.9</v>
      </c>
      <c r="D442" s="5">
        <v>1606</v>
      </c>
      <c r="E442" s="5">
        <v>1721</v>
      </c>
      <c r="F442" s="5">
        <v>2065</v>
      </c>
      <c r="G442" s="5">
        <v>2387</v>
      </c>
      <c r="H442" s="5">
        <v>2664</v>
      </c>
      <c r="I442" s="5">
        <v>64260</v>
      </c>
      <c r="J442" s="5">
        <v>73440</v>
      </c>
      <c r="K442" s="5">
        <v>82620</v>
      </c>
      <c r="L442" s="5">
        <v>91800</v>
      </c>
      <c r="M442" s="5">
        <v>99180</v>
      </c>
      <c r="N442" s="5">
        <v>106560</v>
      </c>
      <c r="O442" s="5">
        <v>113850</v>
      </c>
      <c r="P442" s="5">
        <v>121230</v>
      </c>
    </row>
    <row r="443" spans="1:16" x14ac:dyDescent="0.45">
      <c r="A443" s="77" t="s">
        <v>406</v>
      </c>
      <c r="B443" s="77" t="str">
        <f t="shared" si="6"/>
        <v>Kit Carson0.8</v>
      </c>
      <c r="C443" s="6">
        <v>0.8</v>
      </c>
      <c r="D443" s="5">
        <v>1428</v>
      </c>
      <c r="E443" s="5">
        <v>1530</v>
      </c>
      <c r="F443" s="5">
        <v>1836</v>
      </c>
      <c r="G443" s="5">
        <v>2122</v>
      </c>
      <c r="H443" s="5">
        <v>2368</v>
      </c>
      <c r="I443" s="5">
        <v>57120</v>
      </c>
      <c r="J443" s="5">
        <v>65280</v>
      </c>
      <c r="K443" s="5">
        <v>73440</v>
      </c>
      <c r="L443" s="5">
        <v>81600</v>
      </c>
      <c r="M443" s="5">
        <v>88160</v>
      </c>
      <c r="N443" s="8">
        <v>94720</v>
      </c>
      <c r="O443" s="8">
        <v>101200</v>
      </c>
      <c r="P443" s="8">
        <v>107760</v>
      </c>
    </row>
    <row r="444" spans="1:16" x14ac:dyDescent="0.45">
      <c r="A444" s="77" t="s">
        <v>406</v>
      </c>
      <c r="B444" s="77" t="str">
        <f t="shared" si="6"/>
        <v>Kit Carson0.7</v>
      </c>
      <c r="C444" s="6">
        <v>0.7</v>
      </c>
      <c r="D444" s="5">
        <v>1249</v>
      </c>
      <c r="E444" s="5">
        <v>1338</v>
      </c>
      <c r="F444" s="5">
        <v>1606</v>
      </c>
      <c r="G444" s="5">
        <v>1856</v>
      </c>
      <c r="H444" s="5">
        <v>2072</v>
      </c>
      <c r="I444" s="5">
        <v>49980</v>
      </c>
      <c r="J444" s="5">
        <v>57120</v>
      </c>
      <c r="K444" s="5">
        <v>64259.999999999993</v>
      </c>
      <c r="L444" s="5">
        <v>71400</v>
      </c>
      <c r="M444" s="5">
        <v>77140</v>
      </c>
      <c r="N444" s="8">
        <v>82880</v>
      </c>
      <c r="O444" s="8">
        <v>88550</v>
      </c>
      <c r="P444" s="8">
        <v>94290</v>
      </c>
    </row>
    <row r="445" spans="1:16" x14ac:dyDescent="0.45">
      <c r="A445" s="77" t="s">
        <v>406</v>
      </c>
      <c r="B445" s="77" t="str">
        <f t="shared" si="6"/>
        <v>Kit Carson0.6</v>
      </c>
      <c r="C445" s="6">
        <v>0.6</v>
      </c>
      <c r="D445" s="5">
        <v>1071</v>
      </c>
      <c r="E445" s="5">
        <v>1147</v>
      </c>
      <c r="F445" s="5">
        <v>1377</v>
      </c>
      <c r="G445" s="5">
        <v>1591</v>
      </c>
      <c r="H445" s="5">
        <v>1776</v>
      </c>
      <c r="I445" s="5">
        <v>42840</v>
      </c>
      <c r="J445" s="5">
        <v>48960</v>
      </c>
      <c r="K445" s="5">
        <v>55080</v>
      </c>
      <c r="L445" s="5">
        <v>61200</v>
      </c>
      <c r="M445" s="5">
        <v>66120</v>
      </c>
      <c r="N445" s="8">
        <v>71040</v>
      </c>
      <c r="O445" s="8">
        <v>75900</v>
      </c>
      <c r="P445" s="8">
        <v>80820</v>
      </c>
    </row>
    <row r="446" spans="1:16" x14ac:dyDescent="0.45">
      <c r="A446" s="77" t="s">
        <v>406</v>
      </c>
      <c r="B446" s="77" t="str">
        <f t="shared" si="6"/>
        <v>Kit Carson0.55</v>
      </c>
      <c r="C446" s="6">
        <v>0.55000000000000004</v>
      </c>
      <c r="D446" s="5">
        <v>981</v>
      </c>
      <c r="E446" s="5">
        <v>1051</v>
      </c>
      <c r="F446" s="5">
        <v>1262</v>
      </c>
      <c r="G446" s="5">
        <v>1458</v>
      </c>
      <c r="H446" s="5">
        <v>1628</v>
      </c>
      <c r="I446" s="5">
        <v>39270</v>
      </c>
      <c r="J446" s="5">
        <v>44880</v>
      </c>
      <c r="K446" s="5">
        <v>50490.000000000007</v>
      </c>
      <c r="L446" s="5">
        <v>56100.000000000007</v>
      </c>
      <c r="M446" s="5">
        <v>60610.000000000007</v>
      </c>
      <c r="N446" s="5">
        <v>65120.000000000007</v>
      </c>
      <c r="O446" s="5">
        <v>69575</v>
      </c>
      <c r="P446" s="5">
        <v>74085</v>
      </c>
    </row>
    <row r="447" spans="1:16" x14ac:dyDescent="0.45">
      <c r="A447" s="77" t="s">
        <v>406</v>
      </c>
      <c r="B447" s="77" t="str">
        <f t="shared" si="6"/>
        <v>Kit Carson0.5</v>
      </c>
      <c r="C447" s="6">
        <v>0.5</v>
      </c>
      <c r="D447" s="5">
        <v>892</v>
      </c>
      <c r="E447" s="5">
        <v>956</v>
      </c>
      <c r="F447" s="5">
        <v>1147</v>
      </c>
      <c r="G447" s="5">
        <v>1326</v>
      </c>
      <c r="H447" s="5">
        <v>1480</v>
      </c>
      <c r="I447" s="5">
        <v>35700</v>
      </c>
      <c r="J447" s="5">
        <v>40800</v>
      </c>
      <c r="K447" s="5">
        <v>45900</v>
      </c>
      <c r="L447" s="5">
        <v>51000</v>
      </c>
      <c r="M447" s="5">
        <v>55100</v>
      </c>
      <c r="N447" s="5">
        <v>59200</v>
      </c>
      <c r="O447" s="5">
        <v>63250</v>
      </c>
      <c r="P447" s="5">
        <v>67350</v>
      </c>
    </row>
    <row r="448" spans="1:16" x14ac:dyDescent="0.45">
      <c r="A448" s="77" t="s">
        <v>406</v>
      </c>
      <c r="B448" s="77" t="str">
        <f t="shared" si="6"/>
        <v>Kit Carson0.45</v>
      </c>
      <c r="C448" s="6">
        <v>0.45</v>
      </c>
      <c r="D448" s="5">
        <v>803</v>
      </c>
      <c r="E448" s="5">
        <v>860</v>
      </c>
      <c r="F448" s="5">
        <v>1032</v>
      </c>
      <c r="G448" s="5">
        <v>1193</v>
      </c>
      <c r="H448" s="5">
        <v>1332</v>
      </c>
      <c r="I448" s="5">
        <v>32130</v>
      </c>
      <c r="J448" s="5">
        <v>36720</v>
      </c>
      <c r="K448" s="5">
        <v>41310</v>
      </c>
      <c r="L448" s="5">
        <v>45900</v>
      </c>
      <c r="M448" s="5">
        <v>49590</v>
      </c>
      <c r="N448" s="5">
        <v>53280</v>
      </c>
      <c r="O448" s="5">
        <v>56925</v>
      </c>
      <c r="P448" s="5">
        <v>60615</v>
      </c>
    </row>
    <row r="449" spans="1:16" x14ac:dyDescent="0.45">
      <c r="A449" s="77" t="s">
        <v>406</v>
      </c>
      <c r="B449" s="77" t="str">
        <f t="shared" si="6"/>
        <v>Kit Carson0.4</v>
      </c>
      <c r="C449" s="6">
        <v>0.4</v>
      </c>
      <c r="D449" s="5">
        <v>714</v>
      </c>
      <c r="E449" s="5">
        <v>765</v>
      </c>
      <c r="F449" s="5">
        <v>918</v>
      </c>
      <c r="G449" s="5">
        <v>1061</v>
      </c>
      <c r="H449" s="5">
        <v>1184</v>
      </c>
      <c r="I449" s="7">
        <v>28560</v>
      </c>
      <c r="J449" s="7">
        <v>32640</v>
      </c>
      <c r="K449" s="7">
        <v>36720</v>
      </c>
      <c r="L449" s="7">
        <v>40800</v>
      </c>
      <c r="M449" s="7">
        <v>44080</v>
      </c>
      <c r="N449" s="7">
        <v>47360</v>
      </c>
      <c r="O449" s="7">
        <v>50600</v>
      </c>
      <c r="P449" s="7">
        <v>53880</v>
      </c>
    </row>
    <row r="450" spans="1:16" x14ac:dyDescent="0.45">
      <c r="A450" s="77" t="s">
        <v>406</v>
      </c>
      <c r="B450" s="77" t="str">
        <f t="shared" si="6"/>
        <v>Kit Carson0.3</v>
      </c>
      <c r="C450" s="6">
        <v>0.3</v>
      </c>
      <c r="D450" s="5">
        <v>535</v>
      </c>
      <c r="E450" s="5">
        <v>573</v>
      </c>
      <c r="F450" s="5">
        <v>688</v>
      </c>
      <c r="G450" s="5">
        <v>795</v>
      </c>
      <c r="H450" s="5">
        <v>888</v>
      </c>
      <c r="I450" s="7">
        <v>21420</v>
      </c>
      <c r="J450" s="7">
        <v>24480</v>
      </c>
      <c r="K450" s="7">
        <v>27540</v>
      </c>
      <c r="L450" s="7">
        <v>30600</v>
      </c>
      <c r="M450" s="7">
        <v>33060</v>
      </c>
      <c r="N450" s="7">
        <v>35520</v>
      </c>
      <c r="O450" s="7">
        <v>37950</v>
      </c>
      <c r="P450" s="7">
        <v>40410</v>
      </c>
    </row>
    <row r="451" spans="1:16" x14ac:dyDescent="0.45">
      <c r="A451" s="77" t="s">
        <v>406</v>
      </c>
      <c r="B451" s="77" t="str">
        <f t="shared" ref="B451:B514" si="7">CONCATENATE(A451,C451)</f>
        <v>Kit Carson0.2</v>
      </c>
      <c r="C451" s="6">
        <v>0.2</v>
      </c>
      <c r="D451" s="5">
        <v>357</v>
      </c>
      <c r="E451" s="5">
        <v>382</v>
      </c>
      <c r="F451" s="5">
        <v>459</v>
      </c>
      <c r="G451" s="5">
        <v>530</v>
      </c>
      <c r="H451" s="5">
        <v>592</v>
      </c>
      <c r="I451" s="5">
        <v>14280</v>
      </c>
      <c r="J451" s="5">
        <v>16320</v>
      </c>
      <c r="K451" s="5">
        <v>18360</v>
      </c>
      <c r="L451" s="5">
        <v>20400</v>
      </c>
      <c r="M451" s="5">
        <v>22040</v>
      </c>
      <c r="N451" s="8">
        <v>23680</v>
      </c>
      <c r="O451" s="8">
        <v>25300</v>
      </c>
      <c r="P451" s="8">
        <v>26940</v>
      </c>
    </row>
    <row r="452" spans="1:16" x14ac:dyDescent="0.45">
      <c r="A452" s="77" t="s">
        <v>408</v>
      </c>
      <c r="B452" s="77" t="str">
        <f t="shared" si="7"/>
        <v>La Plata1.6</v>
      </c>
      <c r="C452" s="6">
        <v>1.6</v>
      </c>
      <c r="D452" s="5">
        <v>3292</v>
      </c>
      <c r="E452" s="5">
        <v>3526</v>
      </c>
      <c r="F452" s="5">
        <v>4232</v>
      </c>
      <c r="G452" s="5">
        <v>4888</v>
      </c>
      <c r="H452" s="5">
        <v>5452</v>
      </c>
      <c r="I452" s="5">
        <v>131680</v>
      </c>
      <c r="J452" s="5">
        <v>150400</v>
      </c>
      <c r="K452" s="5">
        <v>169280</v>
      </c>
      <c r="L452" s="5">
        <v>188000</v>
      </c>
      <c r="M452" s="5">
        <v>203040</v>
      </c>
      <c r="N452" s="5">
        <v>218080</v>
      </c>
      <c r="O452" s="5">
        <v>233120</v>
      </c>
      <c r="P452" s="5">
        <v>248160</v>
      </c>
    </row>
    <row r="453" spans="1:16" x14ac:dyDescent="0.45">
      <c r="A453" s="77" t="s">
        <v>408</v>
      </c>
      <c r="B453" s="77" t="str">
        <f t="shared" si="7"/>
        <v>La Plata1.5</v>
      </c>
      <c r="C453" s="6">
        <v>1.5</v>
      </c>
      <c r="D453" s="5">
        <v>3086</v>
      </c>
      <c r="E453" s="5">
        <v>3305</v>
      </c>
      <c r="F453" s="5">
        <v>3967</v>
      </c>
      <c r="G453" s="5">
        <v>4582</v>
      </c>
      <c r="H453" s="5">
        <v>5111</v>
      </c>
      <c r="I453" s="5">
        <v>123450</v>
      </c>
      <c r="J453" s="5">
        <v>141000</v>
      </c>
      <c r="K453" s="5">
        <v>158700</v>
      </c>
      <c r="L453" s="5">
        <v>176250</v>
      </c>
      <c r="M453" s="5">
        <v>190350</v>
      </c>
      <c r="N453" s="8">
        <v>204450</v>
      </c>
      <c r="O453" s="8">
        <v>218550</v>
      </c>
      <c r="P453" s="8">
        <v>232650</v>
      </c>
    </row>
    <row r="454" spans="1:16" x14ac:dyDescent="0.45">
      <c r="A454" s="77" t="s">
        <v>408</v>
      </c>
      <c r="B454" s="77" t="str">
        <f t="shared" si="7"/>
        <v>La Plata1.4</v>
      </c>
      <c r="C454" s="6">
        <v>1.4</v>
      </c>
      <c r="D454" s="5">
        <v>2880</v>
      </c>
      <c r="E454" s="5">
        <v>3085</v>
      </c>
      <c r="F454" s="5">
        <v>3703</v>
      </c>
      <c r="G454" s="5">
        <v>4277</v>
      </c>
      <c r="H454" s="5">
        <v>4770</v>
      </c>
      <c r="I454" s="5">
        <v>115219.99999999999</v>
      </c>
      <c r="J454" s="5">
        <v>131600</v>
      </c>
      <c r="K454" s="5">
        <v>148120</v>
      </c>
      <c r="L454" s="5">
        <v>164500</v>
      </c>
      <c r="M454" s="5">
        <v>177660</v>
      </c>
      <c r="N454" s="8">
        <v>190820</v>
      </c>
      <c r="O454" s="8">
        <v>203980</v>
      </c>
      <c r="P454" s="8">
        <v>217140</v>
      </c>
    </row>
    <row r="455" spans="1:16" x14ac:dyDescent="0.45">
      <c r="A455" s="77" t="s">
        <v>408</v>
      </c>
      <c r="B455" s="77" t="str">
        <f t="shared" si="7"/>
        <v>La Plata1.3</v>
      </c>
      <c r="C455" s="6">
        <v>1.3</v>
      </c>
      <c r="D455" s="5">
        <v>2674</v>
      </c>
      <c r="E455" s="5">
        <v>2864</v>
      </c>
      <c r="F455" s="5">
        <v>3438</v>
      </c>
      <c r="G455" s="5">
        <v>3971</v>
      </c>
      <c r="H455" s="5">
        <v>4429</v>
      </c>
      <c r="I455" s="5">
        <v>106990</v>
      </c>
      <c r="J455" s="5">
        <v>122200</v>
      </c>
      <c r="K455" s="5">
        <v>137540</v>
      </c>
      <c r="L455" s="5">
        <v>152750</v>
      </c>
      <c r="M455" s="5">
        <v>164970</v>
      </c>
      <c r="N455" s="8">
        <v>177190</v>
      </c>
      <c r="O455" s="8">
        <v>189410</v>
      </c>
      <c r="P455" s="8">
        <v>201630</v>
      </c>
    </row>
    <row r="456" spans="1:16" x14ac:dyDescent="0.45">
      <c r="A456" s="77" t="s">
        <v>408</v>
      </c>
      <c r="B456" s="77" t="str">
        <f t="shared" si="7"/>
        <v>La Plata1.2</v>
      </c>
      <c r="C456" s="6">
        <v>1.2</v>
      </c>
      <c r="D456" s="5">
        <v>2469</v>
      </c>
      <c r="E456" s="5">
        <v>2644</v>
      </c>
      <c r="F456" s="5">
        <v>3174</v>
      </c>
      <c r="G456" s="5">
        <v>3666</v>
      </c>
      <c r="H456" s="5">
        <v>4089</v>
      </c>
      <c r="I456" s="5">
        <v>98760</v>
      </c>
      <c r="J456" s="5">
        <v>112800</v>
      </c>
      <c r="K456" s="5">
        <v>126960</v>
      </c>
      <c r="L456" s="5">
        <v>141000</v>
      </c>
      <c r="M456" s="5">
        <v>152280</v>
      </c>
      <c r="N456" s="5">
        <v>163560</v>
      </c>
      <c r="O456" s="5">
        <v>174840</v>
      </c>
      <c r="P456" s="5">
        <v>186120</v>
      </c>
    </row>
    <row r="457" spans="1:16" x14ac:dyDescent="0.45">
      <c r="A457" s="77" t="s">
        <v>408</v>
      </c>
      <c r="B457" s="77" t="str">
        <f t="shared" si="7"/>
        <v>La Plata1.1</v>
      </c>
      <c r="C457" s="6">
        <v>1.1000000000000001</v>
      </c>
      <c r="D457" s="5">
        <v>2263</v>
      </c>
      <c r="E457" s="5">
        <v>2424</v>
      </c>
      <c r="F457" s="5">
        <v>2909</v>
      </c>
      <c r="G457" s="5">
        <v>3360</v>
      </c>
      <c r="H457" s="5">
        <v>3748</v>
      </c>
      <c r="I457" s="5">
        <v>90530.000000000015</v>
      </c>
      <c r="J457" s="5">
        <v>103400.00000000001</v>
      </c>
      <c r="K457" s="5">
        <v>116380.00000000001</v>
      </c>
      <c r="L457" s="5">
        <v>129250.00000000001</v>
      </c>
      <c r="M457" s="5">
        <v>139590</v>
      </c>
      <c r="N457" s="5">
        <v>149930</v>
      </c>
      <c r="O457" s="5">
        <v>160270</v>
      </c>
      <c r="P457" s="5">
        <v>170610</v>
      </c>
    </row>
    <row r="458" spans="1:16" x14ac:dyDescent="0.45">
      <c r="A458" s="77" t="s">
        <v>408</v>
      </c>
      <c r="B458" s="77" t="str">
        <f t="shared" si="7"/>
        <v>La Plata1</v>
      </c>
      <c r="C458" s="6">
        <v>1</v>
      </c>
      <c r="D458" s="5">
        <v>2057</v>
      </c>
      <c r="E458" s="5">
        <v>2203</v>
      </c>
      <c r="F458" s="5">
        <v>2645</v>
      </c>
      <c r="G458" s="5">
        <v>3055</v>
      </c>
      <c r="H458" s="5">
        <v>3407</v>
      </c>
      <c r="I458" s="5">
        <v>82300</v>
      </c>
      <c r="J458" s="5">
        <v>94000</v>
      </c>
      <c r="K458" s="5">
        <v>105800</v>
      </c>
      <c r="L458" s="5">
        <v>117500</v>
      </c>
      <c r="M458" s="5">
        <v>126900</v>
      </c>
      <c r="N458" s="5">
        <v>136300</v>
      </c>
      <c r="O458" s="5">
        <v>145700</v>
      </c>
      <c r="P458" s="5">
        <v>155100</v>
      </c>
    </row>
    <row r="459" spans="1:16" x14ac:dyDescent="0.45">
      <c r="A459" s="77" t="s">
        <v>408</v>
      </c>
      <c r="B459" s="77" t="str">
        <f t="shared" si="7"/>
        <v>La Plata0.9</v>
      </c>
      <c r="C459" s="6">
        <v>0.9</v>
      </c>
      <c r="D459" s="5">
        <v>1851</v>
      </c>
      <c r="E459" s="5">
        <v>1983</v>
      </c>
      <c r="F459" s="5">
        <v>2380</v>
      </c>
      <c r="G459" s="5">
        <v>2749</v>
      </c>
      <c r="H459" s="5">
        <v>3066</v>
      </c>
      <c r="I459" s="7">
        <v>74070</v>
      </c>
      <c r="J459" s="7">
        <v>84600</v>
      </c>
      <c r="K459" s="7">
        <v>95220</v>
      </c>
      <c r="L459" s="7">
        <v>105750</v>
      </c>
      <c r="M459" s="7">
        <v>114210</v>
      </c>
      <c r="N459" s="7">
        <v>122670</v>
      </c>
      <c r="O459" s="7">
        <v>131130</v>
      </c>
      <c r="P459" s="7">
        <v>139590</v>
      </c>
    </row>
    <row r="460" spans="1:16" x14ac:dyDescent="0.45">
      <c r="A460" s="77" t="s">
        <v>408</v>
      </c>
      <c r="B460" s="77" t="str">
        <f t="shared" si="7"/>
        <v>La Plata0.8</v>
      </c>
      <c r="C460" s="6">
        <v>0.8</v>
      </c>
      <c r="D460" s="5">
        <v>1646</v>
      </c>
      <c r="E460" s="5">
        <v>1763</v>
      </c>
      <c r="F460" s="5">
        <v>2116</v>
      </c>
      <c r="G460" s="5">
        <v>2444</v>
      </c>
      <c r="H460" s="5">
        <v>2726</v>
      </c>
      <c r="I460" s="7">
        <v>65840</v>
      </c>
      <c r="J460" s="7">
        <v>75200</v>
      </c>
      <c r="K460" s="7">
        <v>84640</v>
      </c>
      <c r="L460" s="7">
        <v>94000</v>
      </c>
      <c r="M460" s="7">
        <v>101520</v>
      </c>
      <c r="N460" s="7">
        <v>109040</v>
      </c>
      <c r="O460" s="7">
        <v>116560</v>
      </c>
      <c r="P460" s="7">
        <v>124080</v>
      </c>
    </row>
    <row r="461" spans="1:16" x14ac:dyDescent="0.45">
      <c r="A461" s="77" t="s">
        <v>408</v>
      </c>
      <c r="B461" s="77" t="str">
        <f t="shared" si="7"/>
        <v>La Plata0.7</v>
      </c>
      <c r="C461" s="6">
        <v>0.7</v>
      </c>
      <c r="D461" s="5">
        <v>1440</v>
      </c>
      <c r="E461" s="5">
        <v>1542</v>
      </c>
      <c r="F461" s="5">
        <v>1851</v>
      </c>
      <c r="G461" s="5">
        <v>2138</v>
      </c>
      <c r="H461" s="5">
        <v>2385</v>
      </c>
      <c r="I461" s="5">
        <v>57609.999999999993</v>
      </c>
      <c r="J461" s="5">
        <v>65800</v>
      </c>
      <c r="K461" s="5">
        <v>74060</v>
      </c>
      <c r="L461" s="5">
        <v>82250</v>
      </c>
      <c r="M461" s="5">
        <v>88830</v>
      </c>
      <c r="N461" s="8">
        <v>95410</v>
      </c>
      <c r="O461" s="8">
        <v>101990</v>
      </c>
      <c r="P461" s="8">
        <v>108570</v>
      </c>
    </row>
    <row r="462" spans="1:16" x14ac:dyDescent="0.45">
      <c r="A462" s="77" t="s">
        <v>408</v>
      </c>
      <c r="B462" s="77" t="str">
        <f t="shared" si="7"/>
        <v>La Plata0.6</v>
      </c>
      <c r="C462" s="6">
        <v>0.6</v>
      </c>
      <c r="D462" s="5">
        <v>1234</v>
      </c>
      <c r="E462" s="5">
        <v>1322</v>
      </c>
      <c r="F462" s="5">
        <v>1587</v>
      </c>
      <c r="G462" s="5">
        <v>1833</v>
      </c>
      <c r="H462" s="5">
        <v>2044</v>
      </c>
      <c r="I462" s="5">
        <v>49380</v>
      </c>
      <c r="J462" s="5">
        <v>56400</v>
      </c>
      <c r="K462" s="5">
        <v>63480</v>
      </c>
      <c r="L462" s="5">
        <v>70500</v>
      </c>
      <c r="M462" s="5">
        <v>76140</v>
      </c>
      <c r="N462" s="5">
        <v>81780</v>
      </c>
      <c r="O462" s="5">
        <v>87420</v>
      </c>
      <c r="P462" s="5">
        <v>93060</v>
      </c>
    </row>
    <row r="463" spans="1:16" x14ac:dyDescent="0.45">
      <c r="A463" s="77" t="s">
        <v>408</v>
      </c>
      <c r="B463" s="77" t="str">
        <f t="shared" si="7"/>
        <v>La Plata0.55</v>
      </c>
      <c r="C463" s="6">
        <v>0.55000000000000004</v>
      </c>
      <c r="D463" s="5">
        <v>1131</v>
      </c>
      <c r="E463" s="5">
        <v>1212</v>
      </c>
      <c r="F463" s="5">
        <v>1454</v>
      </c>
      <c r="G463" s="5">
        <v>1680</v>
      </c>
      <c r="H463" s="5">
        <v>1874</v>
      </c>
      <c r="I463" s="5">
        <v>45265.000000000007</v>
      </c>
      <c r="J463" s="5">
        <v>51700.000000000007</v>
      </c>
      <c r="K463" s="5">
        <v>58190.000000000007</v>
      </c>
      <c r="L463" s="5">
        <v>64625.000000000007</v>
      </c>
      <c r="M463" s="5">
        <v>69795</v>
      </c>
      <c r="N463" s="8">
        <v>74965</v>
      </c>
      <c r="O463" s="8">
        <v>80135</v>
      </c>
      <c r="P463" s="8">
        <v>85305</v>
      </c>
    </row>
    <row r="464" spans="1:16" x14ac:dyDescent="0.45">
      <c r="A464" s="77" t="s">
        <v>408</v>
      </c>
      <c r="B464" s="77" t="str">
        <f t="shared" si="7"/>
        <v>La Plata0.5</v>
      </c>
      <c r="C464" s="6">
        <v>0.5</v>
      </c>
      <c r="D464" s="5">
        <v>1028</v>
      </c>
      <c r="E464" s="5">
        <v>1101</v>
      </c>
      <c r="F464" s="5">
        <v>1322</v>
      </c>
      <c r="G464" s="5">
        <v>1527</v>
      </c>
      <c r="H464" s="5">
        <v>1703</v>
      </c>
      <c r="I464" s="5">
        <v>41150</v>
      </c>
      <c r="J464" s="5">
        <v>47000</v>
      </c>
      <c r="K464" s="5">
        <v>52900</v>
      </c>
      <c r="L464" s="5">
        <v>58750</v>
      </c>
      <c r="M464" s="5">
        <v>63450</v>
      </c>
      <c r="N464" s="8">
        <v>68150</v>
      </c>
      <c r="O464" s="8">
        <v>72850</v>
      </c>
      <c r="P464" s="8">
        <v>77550</v>
      </c>
    </row>
    <row r="465" spans="1:16" x14ac:dyDescent="0.45">
      <c r="A465" s="77" t="s">
        <v>408</v>
      </c>
      <c r="B465" s="77" t="str">
        <f t="shared" si="7"/>
        <v>La Plata0.45</v>
      </c>
      <c r="C465" s="6">
        <v>0.45</v>
      </c>
      <c r="D465" s="5">
        <v>925</v>
      </c>
      <c r="E465" s="5">
        <v>991</v>
      </c>
      <c r="F465" s="5">
        <v>1190</v>
      </c>
      <c r="G465" s="5">
        <v>1374</v>
      </c>
      <c r="H465" s="5">
        <v>1533</v>
      </c>
      <c r="I465" s="7">
        <v>37035</v>
      </c>
      <c r="J465" s="7">
        <v>42300</v>
      </c>
      <c r="K465" s="7">
        <v>47610</v>
      </c>
      <c r="L465" s="7">
        <v>52875</v>
      </c>
      <c r="M465" s="7">
        <v>57105</v>
      </c>
      <c r="N465" s="7">
        <v>61335</v>
      </c>
      <c r="O465" s="7">
        <v>65565</v>
      </c>
      <c r="P465" s="7">
        <v>69795</v>
      </c>
    </row>
    <row r="466" spans="1:16" x14ac:dyDescent="0.45">
      <c r="A466" s="77" t="s">
        <v>408</v>
      </c>
      <c r="B466" s="77" t="str">
        <f t="shared" si="7"/>
        <v>La Plata0.4</v>
      </c>
      <c r="C466" s="6">
        <v>0.4</v>
      </c>
      <c r="D466" s="5">
        <v>823</v>
      </c>
      <c r="E466" s="5">
        <v>881</v>
      </c>
      <c r="F466" s="5">
        <v>1058</v>
      </c>
      <c r="G466" s="5">
        <v>1222</v>
      </c>
      <c r="H466" s="5">
        <v>1363</v>
      </c>
      <c r="I466" s="7">
        <v>32920</v>
      </c>
      <c r="J466" s="7">
        <v>37600</v>
      </c>
      <c r="K466" s="7">
        <v>42320</v>
      </c>
      <c r="L466" s="7">
        <v>47000</v>
      </c>
      <c r="M466" s="7">
        <v>50760</v>
      </c>
      <c r="N466" s="7">
        <v>54520</v>
      </c>
      <c r="O466" s="7">
        <v>58280</v>
      </c>
      <c r="P466" s="7">
        <v>62040</v>
      </c>
    </row>
    <row r="467" spans="1:16" x14ac:dyDescent="0.45">
      <c r="A467" s="77" t="s">
        <v>408</v>
      </c>
      <c r="B467" s="77" t="str">
        <f t="shared" si="7"/>
        <v>La Plata0.3</v>
      </c>
      <c r="C467" s="6">
        <v>0.3</v>
      </c>
      <c r="D467" s="5">
        <v>617</v>
      </c>
      <c r="E467" s="5">
        <v>661</v>
      </c>
      <c r="F467" s="5">
        <v>793</v>
      </c>
      <c r="G467" s="5">
        <v>916</v>
      </c>
      <c r="H467" s="5">
        <v>1022</v>
      </c>
      <c r="I467" s="5">
        <v>24690</v>
      </c>
      <c r="J467" s="5">
        <v>28200</v>
      </c>
      <c r="K467" s="5">
        <v>31740</v>
      </c>
      <c r="L467" s="5">
        <v>35250</v>
      </c>
      <c r="M467" s="5">
        <v>38070</v>
      </c>
      <c r="N467" s="5">
        <v>40890</v>
      </c>
      <c r="O467" s="5">
        <v>43710</v>
      </c>
      <c r="P467" s="5">
        <v>46530</v>
      </c>
    </row>
    <row r="468" spans="1:16" x14ac:dyDescent="0.45">
      <c r="A468" s="77" t="s">
        <v>408</v>
      </c>
      <c r="B468" s="77" t="str">
        <f t="shared" si="7"/>
        <v>La Plata0.2</v>
      </c>
      <c r="C468" s="6">
        <v>0.2</v>
      </c>
      <c r="D468" s="5">
        <v>411</v>
      </c>
      <c r="E468" s="5">
        <v>440</v>
      </c>
      <c r="F468" s="5">
        <v>529</v>
      </c>
      <c r="G468" s="5">
        <v>611</v>
      </c>
      <c r="H468" s="5">
        <v>681</v>
      </c>
      <c r="I468" s="5">
        <v>16460</v>
      </c>
      <c r="J468" s="5">
        <v>18800</v>
      </c>
      <c r="K468" s="5">
        <v>21160</v>
      </c>
      <c r="L468" s="5">
        <v>23500</v>
      </c>
      <c r="M468" s="5">
        <v>25380</v>
      </c>
      <c r="N468" s="5">
        <v>27260</v>
      </c>
      <c r="O468" s="5">
        <v>29140</v>
      </c>
      <c r="P468" s="5">
        <v>31020</v>
      </c>
    </row>
    <row r="469" spans="1:16" x14ac:dyDescent="0.45">
      <c r="A469" s="77" t="s">
        <v>407</v>
      </c>
      <c r="B469" s="77" t="str">
        <f t="shared" si="7"/>
        <v>Lake1.2</v>
      </c>
      <c r="C469" s="6">
        <v>1.2</v>
      </c>
      <c r="D469" s="5">
        <v>2193</v>
      </c>
      <c r="E469" s="5">
        <v>2350</v>
      </c>
      <c r="F469" s="5">
        <v>2820</v>
      </c>
      <c r="G469" s="5">
        <v>3261</v>
      </c>
      <c r="H469" s="5">
        <v>3639</v>
      </c>
      <c r="I469" s="7">
        <v>87720</v>
      </c>
      <c r="J469" s="7">
        <v>100320</v>
      </c>
      <c r="K469" s="7">
        <v>112800</v>
      </c>
      <c r="L469" s="7">
        <v>125400</v>
      </c>
      <c r="M469" s="7">
        <v>135480</v>
      </c>
      <c r="N469" s="7">
        <v>145560</v>
      </c>
      <c r="O469" s="7">
        <v>155400</v>
      </c>
      <c r="P469" s="7">
        <v>165480</v>
      </c>
    </row>
    <row r="470" spans="1:16" x14ac:dyDescent="0.45">
      <c r="A470" s="77" t="s">
        <v>407</v>
      </c>
      <c r="B470" s="77" t="str">
        <f t="shared" si="7"/>
        <v>Lake1.1</v>
      </c>
      <c r="C470" s="6">
        <v>1.1000000000000001</v>
      </c>
      <c r="D470" s="5">
        <v>2010</v>
      </c>
      <c r="E470" s="5">
        <v>2154</v>
      </c>
      <c r="F470" s="5">
        <v>2585</v>
      </c>
      <c r="G470" s="5">
        <v>2989</v>
      </c>
      <c r="H470" s="5">
        <v>3335</v>
      </c>
      <c r="I470" s="7">
        <v>80410</v>
      </c>
      <c r="J470" s="7">
        <v>91960.000000000015</v>
      </c>
      <c r="K470" s="7">
        <v>103400.00000000001</v>
      </c>
      <c r="L470" s="7">
        <v>114950.00000000001</v>
      </c>
      <c r="M470" s="7">
        <v>124190.00000000001</v>
      </c>
      <c r="N470" s="7">
        <v>133430</v>
      </c>
      <c r="O470" s="7">
        <v>142450</v>
      </c>
      <c r="P470" s="7">
        <v>151690</v>
      </c>
    </row>
    <row r="471" spans="1:16" x14ac:dyDescent="0.45">
      <c r="A471" s="77" t="s">
        <v>407</v>
      </c>
      <c r="B471" s="77" t="str">
        <f t="shared" si="7"/>
        <v>Lake1</v>
      </c>
      <c r="C471" s="6">
        <v>1</v>
      </c>
      <c r="D471" s="5">
        <v>1827</v>
      </c>
      <c r="E471" s="5">
        <v>1958</v>
      </c>
      <c r="F471" s="5">
        <v>2350</v>
      </c>
      <c r="G471" s="5">
        <v>2717</v>
      </c>
      <c r="H471" s="5">
        <v>3032</v>
      </c>
      <c r="I471" s="5">
        <v>73100</v>
      </c>
      <c r="J471" s="5">
        <v>83600</v>
      </c>
      <c r="K471" s="5">
        <v>94000</v>
      </c>
      <c r="L471" s="5">
        <v>104500</v>
      </c>
      <c r="M471" s="5">
        <v>112900</v>
      </c>
      <c r="N471" s="8">
        <v>121300</v>
      </c>
      <c r="O471" s="8">
        <v>129500</v>
      </c>
      <c r="P471" s="8">
        <v>137900</v>
      </c>
    </row>
    <row r="472" spans="1:16" x14ac:dyDescent="0.45">
      <c r="A472" s="77" t="s">
        <v>407</v>
      </c>
      <c r="B472" s="77" t="str">
        <f t="shared" si="7"/>
        <v>Lake0.9</v>
      </c>
      <c r="C472" s="6">
        <v>0.9</v>
      </c>
      <c r="D472" s="5">
        <v>1644</v>
      </c>
      <c r="E472" s="5">
        <v>1762</v>
      </c>
      <c r="F472" s="5">
        <v>2115</v>
      </c>
      <c r="G472" s="5">
        <v>2445</v>
      </c>
      <c r="H472" s="5">
        <v>2729</v>
      </c>
      <c r="I472" s="7">
        <v>65790</v>
      </c>
      <c r="J472" s="7">
        <v>75240</v>
      </c>
      <c r="K472" s="7">
        <v>84600</v>
      </c>
      <c r="L472" s="7">
        <v>94050</v>
      </c>
      <c r="M472" s="7">
        <v>101610</v>
      </c>
      <c r="N472" s="7">
        <v>109170</v>
      </c>
      <c r="O472" s="7">
        <v>116550</v>
      </c>
      <c r="P472" s="7">
        <v>124110</v>
      </c>
    </row>
    <row r="473" spans="1:16" x14ac:dyDescent="0.45">
      <c r="A473" s="77" t="s">
        <v>407</v>
      </c>
      <c r="B473" s="77" t="str">
        <f t="shared" si="7"/>
        <v>Lake0.8</v>
      </c>
      <c r="C473" s="6">
        <v>0.8</v>
      </c>
      <c r="D473" s="5">
        <v>1462</v>
      </c>
      <c r="E473" s="5">
        <v>1567</v>
      </c>
      <c r="F473" s="5">
        <v>1880</v>
      </c>
      <c r="G473" s="5">
        <v>2174</v>
      </c>
      <c r="H473" s="5">
        <v>2426</v>
      </c>
      <c r="I473" s="5">
        <v>58480</v>
      </c>
      <c r="J473" s="5">
        <v>66880</v>
      </c>
      <c r="K473" s="5">
        <v>75200</v>
      </c>
      <c r="L473" s="5">
        <v>83600</v>
      </c>
      <c r="M473" s="5">
        <v>90320</v>
      </c>
      <c r="N473" s="8">
        <v>97040</v>
      </c>
      <c r="O473" s="8">
        <v>103600</v>
      </c>
      <c r="P473" s="8">
        <v>110320</v>
      </c>
    </row>
    <row r="474" spans="1:16" x14ac:dyDescent="0.45">
      <c r="A474" s="77" t="s">
        <v>407</v>
      </c>
      <c r="B474" s="77" t="str">
        <f t="shared" si="7"/>
        <v>Lake0.7</v>
      </c>
      <c r="C474" s="6">
        <v>0.7</v>
      </c>
      <c r="D474" s="5">
        <v>1279</v>
      </c>
      <c r="E474" s="5">
        <v>1371</v>
      </c>
      <c r="F474" s="5">
        <v>1645</v>
      </c>
      <c r="G474" s="5">
        <v>1902</v>
      </c>
      <c r="H474" s="5">
        <v>2122</v>
      </c>
      <c r="I474" s="5">
        <v>51170</v>
      </c>
      <c r="J474" s="5">
        <v>58519.999999999993</v>
      </c>
      <c r="K474" s="5">
        <v>65800</v>
      </c>
      <c r="L474" s="5">
        <v>73150</v>
      </c>
      <c r="M474" s="5">
        <v>79030</v>
      </c>
      <c r="N474" s="8">
        <v>84910</v>
      </c>
      <c r="O474" s="8">
        <v>90650</v>
      </c>
      <c r="P474" s="8">
        <v>96530</v>
      </c>
    </row>
    <row r="475" spans="1:16" x14ac:dyDescent="0.45">
      <c r="A475" s="77" t="s">
        <v>407</v>
      </c>
      <c r="B475" s="77" t="str">
        <f t="shared" si="7"/>
        <v>Lake0.6</v>
      </c>
      <c r="C475" s="6">
        <v>0.6</v>
      </c>
      <c r="D475" s="5">
        <v>1096</v>
      </c>
      <c r="E475" s="5">
        <v>1175</v>
      </c>
      <c r="F475" s="5">
        <v>1410</v>
      </c>
      <c r="G475" s="5">
        <v>1630</v>
      </c>
      <c r="H475" s="5">
        <v>1819</v>
      </c>
      <c r="I475" s="7">
        <v>43860</v>
      </c>
      <c r="J475" s="7">
        <v>50160</v>
      </c>
      <c r="K475" s="7">
        <v>56400</v>
      </c>
      <c r="L475" s="7">
        <v>62700</v>
      </c>
      <c r="M475" s="7">
        <v>67740</v>
      </c>
      <c r="N475" s="7">
        <v>72780</v>
      </c>
      <c r="O475" s="7">
        <v>77700</v>
      </c>
      <c r="P475" s="7">
        <v>82740</v>
      </c>
    </row>
    <row r="476" spans="1:16" x14ac:dyDescent="0.45">
      <c r="A476" s="77" t="s">
        <v>407</v>
      </c>
      <c r="B476" s="77" t="str">
        <f t="shared" si="7"/>
        <v>Lake0.55</v>
      </c>
      <c r="C476" s="6">
        <v>0.55000000000000004</v>
      </c>
      <c r="D476" s="5">
        <v>1005</v>
      </c>
      <c r="E476" s="5">
        <v>1077</v>
      </c>
      <c r="F476" s="5">
        <v>1292</v>
      </c>
      <c r="G476" s="5">
        <v>1494</v>
      </c>
      <c r="H476" s="5">
        <v>1667</v>
      </c>
      <c r="I476" s="7">
        <v>40205</v>
      </c>
      <c r="J476" s="7">
        <v>45980.000000000007</v>
      </c>
      <c r="K476" s="7">
        <v>51700.000000000007</v>
      </c>
      <c r="L476" s="7">
        <v>57475.000000000007</v>
      </c>
      <c r="M476" s="7">
        <v>62095.000000000007</v>
      </c>
      <c r="N476" s="7">
        <v>66715</v>
      </c>
      <c r="O476" s="7">
        <v>71225</v>
      </c>
      <c r="P476" s="7">
        <v>75845</v>
      </c>
    </row>
    <row r="477" spans="1:16" x14ac:dyDescent="0.45">
      <c r="A477" s="77" t="s">
        <v>407</v>
      </c>
      <c r="B477" s="77" t="str">
        <f t="shared" si="7"/>
        <v>Lake0.5</v>
      </c>
      <c r="C477" s="6">
        <v>0.5</v>
      </c>
      <c r="D477" s="5">
        <v>913</v>
      </c>
      <c r="E477" s="5">
        <v>979</v>
      </c>
      <c r="F477" s="5">
        <v>1175</v>
      </c>
      <c r="G477" s="5">
        <v>1358</v>
      </c>
      <c r="H477" s="5">
        <v>1516</v>
      </c>
      <c r="I477" s="5">
        <v>36550</v>
      </c>
      <c r="J477" s="5">
        <v>41800</v>
      </c>
      <c r="K477" s="5">
        <v>47000</v>
      </c>
      <c r="L477" s="5">
        <v>52250</v>
      </c>
      <c r="M477" s="5">
        <v>56450</v>
      </c>
      <c r="N477" s="5">
        <v>60650</v>
      </c>
      <c r="O477" s="5">
        <v>64750</v>
      </c>
      <c r="P477" s="5">
        <v>68950</v>
      </c>
    </row>
    <row r="478" spans="1:16" x14ac:dyDescent="0.45">
      <c r="A478" s="77" t="s">
        <v>407</v>
      </c>
      <c r="B478" s="77" t="str">
        <f t="shared" si="7"/>
        <v>Lake0.45</v>
      </c>
      <c r="C478" s="6">
        <v>0.45</v>
      </c>
      <c r="D478" s="5">
        <v>822</v>
      </c>
      <c r="E478" s="5">
        <v>881</v>
      </c>
      <c r="F478" s="5">
        <v>1057</v>
      </c>
      <c r="G478" s="5">
        <v>1222</v>
      </c>
      <c r="H478" s="5">
        <v>1364</v>
      </c>
      <c r="I478" s="5">
        <v>32895</v>
      </c>
      <c r="J478" s="5">
        <v>37620</v>
      </c>
      <c r="K478" s="5">
        <v>42300</v>
      </c>
      <c r="L478" s="5">
        <v>47025</v>
      </c>
      <c r="M478" s="5">
        <v>50805</v>
      </c>
      <c r="N478" s="5">
        <v>54585</v>
      </c>
      <c r="O478" s="5">
        <v>58275</v>
      </c>
      <c r="P478" s="5">
        <v>62055</v>
      </c>
    </row>
    <row r="479" spans="1:16" x14ac:dyDescent="0.45">
      <c r="A479" s="77" t="s">
        <v>407</v>
      </c>
      <c r="B479" s="77" t="str">
        <f t="shared" si="7"/>
        <v>Lake0.4</v>
      </c>
      <c r="C479" s="6">
        <v>0.4</v>
      </c>
      <c r="D479" s="5">
        <v>731</v>
      </c>
      <c r="E479" s="5">
        <v>783</v>
      </c>
      <c r="F479" s="5">
        <v>940</v>
      </c>
      <c r="G479" s="5">
        <v>1087</v>
      </c>
      <c r="H479" s="5">
        <v>1213</v>
      </c>
      <c r="I479" s="7">
        <v>29240</v>
      </c>
      <c r="J479" s="7">
        <v>33440</v>
      </c>
      <c r="K479" s="7">
        <v>37600</v>
      </c>
      <c r="L479" s="7">
        <v>41800</v>
      </c>
      <c r="M479" s="7">
        <v>45160</v>
      </c>
      <c r="N479" s="7">
        <v>48520</v>
      </c>
      <c r="O479" s="7">
        <v>51800</v>
      </c>
      <c r="P479" s="7">
        <v>55160</v>
      </c>
    </row>
    <row r="480" spans="1:16" x14ac:dyDescent="0.45">
      <c r="A480" s="77" t="s">
        <v>407</v>
      </c>
      <c r="B480" s="77" t="str">
        <f t="shared" si="7"/>
        <v>Lake0.3</v>
      </c>
      <c r="C480" s="6">
        <v>0.3</v>
      </c>
      <c r="D480" s="5">
        <v>548</v>
      </c>
      <c r="E480" s="5">
        <v>587</v>
      </c>
      <c r="F480" s="5">
        <v>705</v>
      </c>
      <c r="G480" s="5">
        <v>815</v>
      </c>
      <c r="H480" s="5">
        <v>909</v>
      </c>
      <c r="I480" s="7">
        <v>21930</v>
      </c>
      <c r="J480" s="7">
        <v>25080</v>
      </c>
      <c r="K480" s="7">
        <v>28200</v>
      </c>
      <c r="L480" s="7">
        <v>31350</v>
      </c>
      <c r="M480" s="7">
        <v>33870</v>
      </c>
      <c r="N480" s="7">
        <v>36390</v>
      </c>
      <c r="O480" s="7">
        <v>38850</v>
      </c>
      <c r="P480" s="7">
        <v>41370</v>
      </c>
    </row>
    <row r="481" spans="1:16" x14ac:dyDescent="0.45">
      <c r="A481" s="77" t="s">
        <v>407</v>
      </c>
      <c r="B481" s="77" t="str">
        <f t="shared" si="7"/>
        <v>Lake0.2</v>
      </c>
      <c r="C481" s="6">
        <v>0.2</v>
      </c>
      <c r="D481" s="5">
        <v>365</v>
      </c>
      <c r="E481" s="5">
        <v>391</v>
      </c>
      <c r="F481" s="5">
        <v>470</v>
      </c>
      <c r="G481" s="5">
        <v>543</v>
      </c>
      <c r="H481" s="5">
        <v>606</v>
      </c>
      <c r="I481" s="5">
        <v>14620</v>
      </c>
      <c r="J481" s="5">
        <v>16720</v>
      </c>
      <c r="K481" s="5">
        <v>18800</v>
      </c>
      <c r="L481" s="5">
        <v>20900</v>
      </c>
      <c r="M481" s="5">
        <v>22580</v>
      </c>
      <c r="N481" s="8">
        <v>24260</v>
      </c>
      <c r="O481" s="8">
        <v>25900</v>
      </c>
      <c r="P481" s="8">
        <v>27580</v>
      </c>
    </row>
    <row r="482" spans="1:16" x14ac:dyDescent="0.45">
      <c r="A482" s="77" t="s">
        <v>409</v>
      </c>
      <c r="B482" s="77" t="str">
        <f t="shared" si="7"/>
        <v>Larimer1.2</v>
      </c>
      <c r="C482" s="6">
        <v>1.2</v>
      </c>
      <c r="D482" s="5">
        <v>2682</v>
      </c>
      <c r="E482" s="5">
        <v>2872</v>
      </c>
      <c r="F482" s="5">
        <v>3447</v>
      </c>
      <c r="G482" s="5">
        <v>3982</v>
      </c>
      <c r="H482" s="5">
        <v>4443</v>
      </c>
      <c r="I482" s="5">
        <v>107280</v>
      </c>
      <c r="J482" s="5">
        <v>122520</v>
      </c>
      <c r="K482" s="5">
        <v>137880</v>
      </c>
      <c r="L482" s="5">
        <v>153120</v>
      </c>
      <c r="M482" s="5">
        <v>165480</v>
      </c>
      <c r="N482" s="5">
        <v>177720</v>
      </c>
      <c r="O482" s="5">
        <v>189960</v>
      </c>
      <c r="P482" s="5">
        <v>202200</v>
      </c>
    </row>
    <row r="483" spans="1:16" x14ac:dyDescent="0.45">
      <c r="A483" s="77" t="s">
        <v>409</v>
      </c>
      <c r="B483" s="77" t="str">
        <f t="shared" si="7"/>
        <v>Larimer1.1</v>
      </c>
      <c r="C483" s="6">
        <v>1.1000000000000001</v>
      </c>
      <c r="D483" s="5">
        <v>2458</v>
      </c>
      <c r="E483" s="5">
        <v>2633</v>
      </c>
      <c r="F483" s="5">
        <v>3159</v>
      </c>
      <c r="G483" s="5">
        <v>3650</v>
      </c>
      <c r="H483" s="5">
        <v>4072</v>
      </c>
      <c r="I483" s="5">
        <v>98340.000000000015</v>
      </c>
      <c r="J483" s="5">
        <v>112310.00000000001</v>
      </c>
      <c r="K483" s="5">
        <v>126390.00000000001</v>
      </c>
      <c r="L483" s="5">
        <v>140360</v>
      </c>
      <c r="M483" s="5">
        <v>151690</v>
      </c>
      <c r="N483" s="8">
        <v>162910</v>
      </c>
      <c r="O483" s="8">
        <v>174130</v>
      </c>
      <c r="P483" s="8">
        <v>185350.00000000003</v>
      </c>
    </row>
    <row r="484" spans="1:16" x14ac:dyDescent="0.45">
      <c r="A484" s="77" t="s">
        <v>409</v>
      </c>
      <c r="B484" s="77" t="str">
        <f t="shared" si="7"/>
        <v>Larimer1</v>
      </c>
      <c r="C484" s="6">
        <v>1</v>
      </c>
      <c r="D484" s="5">
        <v>2235</v>
      </c>
      <c r="E484" s="5">
        <v>2393</v>
      </c>
      <c r="F484" s="5">
        <v>2872</v>
      </c>
      <c r="G484" s="5">
        <v>3318</v>
      </c>
      <c r="H484" s="5">
        <v>3702</v>
      </c>
      <c r="I484" s="5">
        <v>89400</v>
      </c>
      <c r="J484" s="5">
        <v>102100</v>
      </c>
      <c r="K484" s="5">
        <v>114900</v>
      </c>
      <c r="L484" s="5">
        <v>127600</v>
      </c>
      <c r="M484" s="5">
        <v>137900</v>
      </c>
      <c r="N484" s="8">
        <v>148100</v>
      </c>
      <c r="O484" s="8">
        <v>158300</v>
      </c>
      <c r="P484" s="8">
        <v>168500</v>
      </c>
    </row>
    <row r="485" spans="1:16" x14ac:dyDescent="0.45">
      <c r="A485" s="77" t="s">
        <v>409</v>
      </c>
      <c r="B485" s="77" t="str">
        <f t="shared" si="7"/>
        <v>Larimer0.9</v>
      </c>
      <c r="C485" s="6">
        <v>0.9</v>
      </c>
      <c r="D485" s="5">
        <v>2011</v>
      </c>
      <c r="E485" s="5">
        <v>2154</v>
      </c>
      <c r="F485" s="5">
        <v>2585</v>
      </c>
      <c r="G485" s="5">
        <v>2986</v>
      </c>
      <c r="H485" s="5">
        <v>3332</v>
      </c>
      <c r="I485" s="5">
        <v>80460</v>
      </c>
      <c r="J485" s="5">
        <v>91890</v>
      </c>
      <c r="K485" s="5">
        <v>103410</v>
      </c>
      <c r="L485" s="5">
        <v>114840</v>
      </c>
      <c r="M485" s="5">
        <v>124110</v>
      </c>
      <c r="N485" s="8">
        <v>133290</v>
      </c>
      <c r="O485" s="8">
        <v>142470</v>
      </c>
      <c r="P485" s="8">
        <v>151650</v>
      </c>
    </row>
    <row r="486" spans="1:16" x14ac:dyDescent="0.45">
      <c r="A486" s="77" t="s">
        <v>409</v>
      </c>
      <c r="B486" s="77" t="str">
        <f t="shared" si="7"/>
        <v>Larimer0.8</v>
      </c>
      <c r="C486" s="6">
        <v>0.8</v>
      </c>
      <c r="D486" s="5">
        <v>1788</v>
      </c>
      <c r="E486" s="5">
        <v>1915</v>
      </c>
      <c r="F486" s="5">
        <v>2298</v>
      </c>
      <c r="G486" s="5">
        <v>2655</v>
      </c>
      <c r="H486" s="5">
        <v>2962</v>
      </c>
      <c r="I486" s="5">
        <v>71520</v>
      </c>
      <c r="J486" s="5">
        <v>81680</v>
      </c>
      <c r="K486" s="5">
        <v>91920</v>
      </c>
      <c r="L486" s="5">
        <v>102080</v>
      </c>
      <c r="M486" s="5">
        <v>110320</v>
      </c>
      <c r="N486" s="5">
        <v>118480</v>
      </c>
      <c r="O486" s="5">
        <v>126640</v>
      </c>
      <c r="P486" s="5">
        <v>134800</v>
      </c>
    </row>
    <row r="487" spans="1:16" x14ac:dyDescent="0.45">
      <c r="A487" s="77" t="s">
        <v>409</v>
      </c>
      <c r="B487" s="77" t="str">
        <f t="shared" si="7"/>
        <v>Larimer0.7</v>
      </c>
      <c r="C487" s="6">
        <v>0.7</v>
      </c>
      <c r="D487" s="5">
        <v>1564</v>
      </c>
      <c r="E487" s="5">
        <v>1675</v>
      </c>
      <c r="F487" s="5">
        <v>2010</v>
      </c>
      <c r="G487" s="5">
        <v>2323</v>
      </c>
      <c r="H487" s="5">
        <v>2591</v>
      </c>
      <c r="I487" s="5">
        <v>62579.999999999993</v>
      </c>
      <c r="J487" s="5">
        <v>71470</v>
      </c>
      <c r="K487" s="5">
        <v>80430</v>
      </c>
      <c r="L487" s="5">
        <v>89320</v>
      </c>
      <c r="M487" s="5">
        <v>96530</v>
      </c>
      <c r="N487" s="5">
        <v>103670</v>
      </c>
      <c r="O487" s="5">
        <v>110810</v>
      </c>
      <c r="P487" s="5">
        <v>117949.99999999999</v>
      </c>
    </row>
    <row r="488" spans="1:16" x14ac:dyDescent="0.45">
      <c r="A488" s="77" t="s">
        <v>409</v>
      </c>
      <c r="B488" s="77" t="str">
        <f t="shared" si="7"/>
        <v>Larimer0.6</v>
      </c>
      <c r="C488" s="6">
        <v>0.6</v>
      </c>
      <c r="D488" s="5">
        <v>1341</v>
      </c>
      <c r="E488" s="5">
        <v>1436</v>
      </c>
      <c r="F488" s="5">
        <v>1723</v>
      </c>
      <c r="G488" s="5">
        <v>1991</v>
      </c>
      <c r="H488" s="5">
        <v>2221</v>
      </c>
      <c r="I488" s="5">
        <v>53640</v>
      </c>
      <c r="J488" s="5">
        <v>61260</v>
      </c>
      <c r="K488" s="5">
        <v>68940</v>
      </c>
      <c r="L488" s="5">
        <v>76560</v>
      </c>
      <c r="M488" s="5">
        <v>82740</v>
      </c>
      <c r="N488" s="5">
        <v>88860</v>
      </c>
      <c r="O488" s="5">
        <v>94980</v>
      </c>
      <c r="P488" s="5">
        <v>101100</v>
      </c>
    </row>
    <row r="489" spans="1:16" x14ac:dyDescent="0.45">
      <c r="A489" s="77" t="s">
        <v>409</v>
      </c>
      <c r="B489" s="77" t="str">
        <f t="shared" si="7"/>
        <v>Larimer0.55</v>
      </c>
      <c r="C489" s="6">
        <v>0.55000000000000004</v>
      </c>
      <c r="D489" s="5">
        <v>1229</v>
      </c>
      <c r="E489" s="5">
        <v>1316</v>
      </c>
      <c r="F489" s="5">
        <v>1579</v>
      </c>
      <c r="G489" s="5">
        <v>1825</v>
      </c>
      <c r="H489" s="5">
        <v>2036</v>
      </c>
      <c r="I489" s="7">
        <v>49170.000000000007</v>
      </c>
      <c r="J489" s="7">
        <v>56155.000000000007</v>
      </c>
      <c r="K489" s="7">
        <v>63195.000000000007</v>
      </c>
      <c r="L489" s="7">
        <v>70180</v>
      </c>
      <c r="M489" s="7">
        <v>75845</v>
      </c>
      <c r="N489" s="7">
        <v>81455</v>
      </c>
      <c r="O489" s="7">
        <v>87065</v>
      </c>
      <c r="P489" s="7">
        <v>92675.000000000015</v>
      </c>
    </row>
    <row r="490" spans="1:16" x14ac:dyDescent="0.45">
      <c r="A490" s="77" t="s">
        <v>409</v>
      </c>
      <c r="B490" s="77" t="str">
        <f t="shared" si="7"/>
        <v>Larimer0.5</v>
      </c>
      <c r="C490" s="6">
        <v>0.5</v>
      </c>
      <c r="D490" s="5">
        <v>1117</v>
      </c>
      <c r="E490" s="5">
        <v>1196</v>
      </c>
      <c r="F490" s="5">
        <v>1436</v>
      </c>
      <c r="G490" s="5">
        <v>1659</v>
      </c>
      <c r="H490" s="5">
        <v>1851</v>
      </c>
      <c r="I490" s="7">
        <v>44700</v>
      </c>
      <c r="J490" s="7">
        <v>51050</v>
      </c>
      <c r="K490" s="7">
        <v>57450</v>
      </c>
      <c r="L490" s="7">
        <v>63800</v>
      </c>
      <c r="M490" s="7">
        <v>68950</v>
      </c>
      <c r="N490" s="7">
        <v>74050</v>
      </c>
      <c r="O490" s="7">
        <v>79150</v>
      </c>
      <c r="P490" s="7">
        <v>84250</v>
      </c>
    </row>
    <row r="491" spans="1:16" x14ac:dyDescent="0.45">
      <c r="A491" s="77" t="s">
        <v>409</v>
      </c>
      <c r="B491" s="77" t="str">
        <f t="shared" si="7"/>
        <v>Larimer0.45</v>
      </c>
      <c r="C491" s="6">
        <v>0.45</v>
      </c>
      <c r="D491" s="5">
        <v>1005</v>
      </c>
      <c r="E491" s="5">
        <v>1077</v>
      </c>
      <c r="F491" s="5">
        <v>1292</v>
      </c>
      <c r="G491" s="5">
        <v>1493</v>
      </c>
      <c r="H491" s="5">
        <v>1666</v>
      </c>
      <c r="I491" s="5">
        <v>40230</v>
      </c>
      <c r="J491" s="5">
        <v>45945</v>
      </c>
      <c r="K491" s="5">
        <v>51705</v>
      </c>
      <c r="L491" s="5">
        <v>57420</v>
      </c>
      <c r="M491" s="5">
        <v>62055</v>
      </c>
      <c r="N491" s="8">
        <v>66645</v>
      </c>
      <c r="O491" s="8">
        <v>71235</v>
      </c>
      <c r="P491" s="8">
        <v>75825</v>
      </c>
    </row>
    <row r="492" spans="1:16" x14ac:dyDescent="0.45">
      <c r="A492" s="77" t="s">
        <v>409</v>
      </c>
      <c r="B492" s="77" t="str">
        <f t="shared" si="7"/>
        <v>Larimer0.4</v>
      </c>
      <c r="C492" s="6">
        <v>0.4</v>
      </c>
      <c r="D492" s="5">
        <v>894</v>
      </c>
      <c r="E492" s="5">
        <v>957</v>
      </c>
      <c r="F492" s="5">
        <v>1149</v>
      </c>
      <c r="G492" s="5">
        <v>1327</v>
      </c>
      <c r="H492" s="5">
        <v>1481</v>
      </c>
      <c r="I492" s="7">
        <v>35760</v>
      </c>
      <c r="J492" s="7">
        <v>40840</v>
      </c>
      <c r="K492" s="7">
        <v>45960</v>
      </c>
      <c r="L492" s="7">
        <v>51040</v>
      </c>
      <c r="M492" s="7">
        <v>55160</v>
      </c>
      <c r="N492" s="7">
        <v>59240</v>
      </c>
      <c r="O492" s="7">
        <v>63320</v>
      </c>
      <c r="P492" s="7">
        <v>67400</v>
      </c>
    </row>
    <row r="493" spans="1:16" x14ac:dyDescent="0.45">
      <c r="A493" s="77" t="s">
        <v>409</v>
      </c>
      <c r="B493" s="77" t="str">
        <f t="shared" si="7"/>
        <v>Larimer0.3</v>
      </c>
      <c r="C493" s="6">
        <v>0.3</v>
      </c>
      <c r="D493" s="5">
        <v>670</v>
      </c>
      <c r="E493" s="5">
        <v>718</v>
      </c>
      <c r="F493" s="5">
        <v>861</v>
      </c>
      <c r="G493" s="5">
        <v>995</v>
      </c>
      <c r="H493" s="5">
        <v>1110</v>
      </c>
      <c r="I493" s="5">
        <v>26820</v>
      </c>
      <c r="J493" s="5">
        <v>30630</v>
      </c>
      <c r="K493" s="5">
        <v>34470</v>
      </c>
      <c r="L493" s="5">
        <v>38280</v>
      </c>
      <c r="M493" s="5">
        <v>41370</v>
      </c>
      <c r="N493" s="8">
        <v>44430</v>
      </c>
      <c r="O493" s="8">
        <v>47490</v>
      </c>
      <c r="P493" s="8">
        <v>50550</v>
      </c>
    </row>
    <row r="494" spans="1:16" x14ac:dyDescent="0.45">
      <c r="A494" s="77" t="s">
        <v>409</v>
      </c>
      <c r="B494" s="77" t="str">
        <f t="shared" si="7"/>
        <v>Larimer0.2</v>
      </c>
      <c r="C494" s="6">
        <v>0.2</v>
      </c>
      <c r="D494" s="5">
        <v>447</v>
      </c>
      <c r="E494" s="5">
        <v>478</v>
      </c>
      <c r="F494" s="5">
        <v>574</v>
      </c>
      <c r="G494" s="5">
        <v>663</v>
      </c>
      <c r="H494" s="5">
        <v>740</v>
      </c>
      <c r="I494" s="5">
        <v>17880</v>
      </c>
      <c r="J494" s="5">
        <v>20420</v>
      </c>
      <c r="K494" s="5">
        <v>22980</v>
      </c>
      <c r="L494" s="5">
        <v>25520</v>
      </c>
      <c r="M494" s="5">
        <v>27580</v>
      </c>
      <c r="N494" s="8">
        <v>29620</v>
      </c>
      <c r="O494" s="8">
        <v>31660</v>
      </c>
      <c r="P494" s="8">
        <v>33700</v>
      </c>
    </row>
    <row r="495" spans="1:16" x14ac:dyDescent="0.45">
      <c r="A495" s="77" t="s">
        <v>410</v>
      </c>
      <c r="B495" s="77" t="str">
        <f t="shared" si="7"/>
        <v>Las Animas1.2</v>
      </c>
      <c r="C495" s="6">
        <v>1.2</v>
      </c>
      <c r="D495" s="5">
        <v>2142</v>
      </c>
      <c r="E495" s="5">
        <v>2295</v>
      </c>
      <c r="F495" s="5">
        <v>2754</v>
      </c>
      <c r="G495" s="5">
        <v>3183</v>
      </c>
      <c r="H495" s="5">
        <v>3552</v>
      </c>
      <c r="I495" s="7">
        <v>85680</v>
      </c>
      <c r="J495" s="7">
        <v>97920</v>
      </c>
      <c r="K495" s="7">
        <v>110160</v>
      </c>
      <c r="L495" s="7">
        <v>122400</v>
      </c>
      <c r="M495" s="7">
        <v>132240</v>
      </c>
      <c r="N495" s="7">
        <v>142080</v>
      </c>
      <c r="O495" s="7">
        <v>151800</v>
      </c>
      <c r="P495" s="7">
        <v>161640</v>
      </c>
    </row>
    <row r="496" spans="1:16" x14ac:dyDescent="0.45">
      <c r="A496" s="77" t="s">
        <v>410</v>
      </c>
      <c r="B496" s="77" t="str">
        <f t="shared" si="7"/>
        <v>Las Animas1.1</v>
      </c>
      <c r="C496" s="6">
        <v>1.1000000000000001</v>
      </c>
      <c r="D496" s="5">
        <v>1963</v>
      </c>
      <c r="E496" s="5">
        <v>2103</v>
      </c>
      <c r="F496" s="5">
        <v>2524</v>
      </c>
      <c r="G496" s="5">
        <v>2917</v>
      </c>
      <c r="H496" s="5">
        <v>3256</v>
      </c>
      <c r="I496" s="7">
        <v>78540</v>
      </c>
      <c r="J496" s="7">
        <v>89760</v>
      </c>
      <c r="K496" s="7">
        <v>100980.00000000001</v>
      </c>
      <c r="L496" s="7">
        <v>112200.00000000001</v>
      </c>
      <c r="M496" s="7">
        <v>121220.00000000001</v>
      </c>
      <c r="N496" s="7">
        <v>130240.00000000001</v>
      </c>
      <c r="O496" s="7">
        <v>139150</v>
      </c>
      <c r="P496" s="7">
        <v>148170</v>
      </c>
    </row>
    <row r="497" spans="1:16" x14ac:dyDescent="0.45">
      <c r="A497" s="77" t="s">
        <v>410</v>
      </c>
      <c r="B497" s="77" t="str">
        <f t="shared" si="7"/>
        <v>Las Animas1</v>
      </c>
      <c r="C497" s="6">
        <v>1</v>
      </c>
      <c r="D497" s="5">
        <v>1785</v>
      </c>
      <c r="E497" s="5">
        <v>1912</v>
      </c>
      <c r="F497" s="5">
        <v>2295</v>
      </c>
      <c r="G497" s="5">
        <v>2652</v>
      </c>
      <c r="H497" s="5">
        <v>2960</v>
      </c>
      <c r="I497" s="5">
        <v>71400</v>
      </c>
      <c r="J497" s="5">
        <v>81600</v>
      </c>
      <c r="K497" s="5">
        <v>91800</v>
      </c>
      <c r="L497" s="5">
        <v>102000</v>
      </c>
      <c r="M497" s="5">
        <v>110200</v>
      </c>
      <c r="N497" s="5">
        <v>118400</v>
      </c>
      <c r="O497" s="5">
        <v>126500</v>
      </c>
      <c r="P497" s="5">
        <v>134700</v>
      </c>
    </row>
    <row r="498" spans="1:16" x14ac:dyDescent="0.45">
      <c r="A498" s="77" t="s">
        <v>410</v>
      </c>
      <c r="B498" s="77" t="str">
        <f t="shared" si="7"/>
        <v>Las Animas0.9</v>
      </c>
      <c r="C498" s="6">
        <v>0.9</v>
      </c>
      <c r="D498" s="5">
        <v>1606</v>
      </c>
      <c r="E498" s="5">
        <v>1721</v>
      </c>
      <c r="F498" s="5">
        <v>2065</v>
      </c>
      <c r="G498" s="5">
        <v>2387</v>
      </c>
      <c r="H498" s="5">
        <v>2664</v>
      </c>
      <c r="I498" s="5">
        <v>64260</v>
      </c>
      <c r="J498" s="5">
        <v>73440</v>
      </c>
      <c r="K498" s="5">
        <v>82620</v>
      </c>
      <c r="L498" s="5">
        <v>91800</v>
      </c>
      <c r="M498" s="5">
        <v>99180</v>
      </c>
      <c r="N498" s="5">
        <v>106560</v>
      </c>
      <c r="O498" s="5">
        <v>113850</v>
      </c>
      <c r="P498" s="5">
        <v>121230</v>
      </c>
    </row>
    <row r="499" spans="1:16" x14ac:dyDescent="0.45">
      <c r="A499" s="77" t="s">
        <v>410</v>
      </c>
      <c r="B499" s="77" t="str">
        <f t="shared" si="7"/>
        <v>Las Animas0.8</v>
      </c>
      <c r="C499" s="6">
        <v>0.8</v>
      </c>
      <c r="D499" s="5">
        <v>1428</v>
      </c>
      <c r="E499" s="5">
        <v>1530</v>
      </c>
      <c r="F499" s="5">
        <v>1836</v>
      </c>
      <c r="G499" s="5">
        <v>2122</v>
      </c>
      <c r="H499" s="5">
        <v>2368</v>
      </c>
      <c r="I499" s="7">
        <v>57120</v>
      </c>
      <c r="J499" s="7">
        <v>65280</v>
      </c>
      <c r="K499" s="7">
        <v>73440</v>
      </c>
      <c r="L499" s="7">
        <v>81600</v>
      </c>
      <c r="M499" s="7">
        <v>88160</v>
      </c>
      <c r="N499" s="7">
        <v>94720</v>
      </c>
      <c r="O499" s="7">
        <v>101200</v>
      </c>
      <c r="P499" s="7">
        <v>107760</v>
      </c>
    </row>
    <row r="500" spans="1:16" x14ac:dyDescent="0.45">
      <c r="A500" s="77" t="s">
        <v>410</v>
      </c>
      <c r="B500" s="77" t="str">
        <f t="shared" si="7"/>
        <v>Las Animas0.7</v>
      </c>
      <c r="C500" s="6">
        <v>0.7</v>
      </c>
      <c r="D500" s="5">
        <v>1249</v>
      </c>
      <c r="E500" s="5">
        <v>1338</v>
      </c>
      <c r="F500" s="5">
        <v>1606</v>
      </c>
      <c r="G500" s="5">
        <v>1856</v>
      </c>
      <c r="H500" s="5">
        <v>2072</v>
      </c>
      <c r="I500" s="7">
        <v>49980</v>
      </c>
      <c r="J500" s="7">
        <v>57120</v>
      </c>
      <c r="K500" s="7">
        <v>64259.999999999993</v>
      </c>
      <c r="L500" s="7">
        <v>71400</v>
      </c>
      <c r="M500" s="7">
        <v>77140</v>
      </c>
      <c r="N500" s="7">
        <v>82880</v>
      </c>
      <c r="O500" s="7">
        <v>88550</v>
      </c>
      <c r="P500" s="7">
        <v>94290</v>
      </c>
    </row>
    <row r="501" spans="1:16" x14ac:dyDescent="0.45">
      <c r="A501" s="77" t="s">
        <v>410</v>
      </c>
      <c r="B501" s="77" t="str">
        <f t="shared" si="7"/>
        <v>Las Animas0.6</v>
      </c>
      <c r="C501" s="6">
        <v>0.6</v>
      </c>
      <c r="D501" s="5">
        <v>1071</v>
      </c>
      <c r="E501" s="5">
        <v>1147</v>
      </c>
      <c r="F501" s="5">
        <v>1377</v>
      </c>
      <c r="G501" s="5">
        <v>1591</v>
      </c>
      <c r="H501" s="5">
        <v>1776</v>
      </c>
      <c r="I501" s="5">
        <v>42840</v>
      </c>
      <c r="J501" s="5">
        <v>48960</v>
      </c>
      <c r="K501" s="5">
        <v>55080</v>
      </c>
      <c r="L501" s="5">
        <v>61200</v>
      </c>
      <c r="M501" s="5">
        <v>66120</v>
      </c>
      <c r="N501" s="8">
        <v>71040</v>
      </c>
      <c r="O501" s="8">
        <v>75900</v>
      </c>
      <c r="P501" s="8">
        <v>80820</v>
      </c>
    </row>
    <row r="502" spans="1:16" x14ac:dyDescent="0.45">
      <c r="A502" s="77" t="s">
        <v>410</v>
      </c>
      <c r="B502" s="77" t="str">
        <f t="shared" si="7"/>
        <v>Las Animas0.55</v>
      </c>
      <c r="C502" s="6">
        <v>0.55000000000000004</v>
      </c>
      <c r="D502" s="5">
        <v>981</v>
      </c>
      <c r="E502" s="5">
        <v>1051</v>
      </c>
      <c r="F502" s="5">
        <v>1262</v>
      </c>
      <c r="G502" s="5">
        <v>1458</v>
      </c>
      <c r="H502" s="5">
        <v>1628</v>
      </c>
      <c r="I502" s="7">
        <v>39270</v>
      </c>
      <c r="J502" s="7">
        <v>44880</v>
      </c>
      <c r="K502" s="7">
        <v>50490.000000000007</v>
      </c>
      <c r="L502" s="7">
        <v>56100.000000000007</v>
      </c>
      <c r="M502" s="7">
        <v>60610.000000000007</v>
      </c>
      <c r="N502" s="7">
        <v>65120.000000000007</v>
      </c>
      <c r="O502" s="7">
        <v>69575</v>
      </c>
      <c r="P502" s="7">
        <v>74085</v>
      </c>
    </row>
    <row r="503" spans="1:16" x14ac:dyDescent="0.45">
      <c r="A503" s="77" t="s">
        <v>410</v>
      </c>
      <c r="B503" s="77" t="str">
        <f t="shared" si="7"/>
        <v>Las Animas0.5</v>
      </c>
      <c r="C503" s="6">
        <v>0.5</v>
      </c>
      <c r="D503" s="5">
        <v>892</v>
      </c>
      <c r="E503" s="5">
        <v>956</v>
      </c>
      <c r="F503" s="5">
        <v>1147</v>
      </c>
      <c r="G503" s="5">
        <v>1326</v>
      </c>
      <c r="H503" s="5">
        <v>1480</v>
      </c>
      <c r="I503" s="5">
        <v>35700</v>
      </c>
      <c r="J503" s="5">
        <v>40800</v>
      </c>
      <c r="K503" s="5">
        <v>45900</v>
      </c>
      <c r="L503" s="5">
        <v>51000</v>
      </c>
      <c r="M503" s="5">
        <v>55100</v>
      </c>
      <c r="N503" s="8">
        <v>59200</v>
      </c>
      <c r="O503" s="8">
        <v>63250</v>
      </c>
      <c r="P503" s="8">
        <v>67350</v>
      </c>
    </row>
    <row r="504" spans="1:16" x14ac:dyDescent="0.45">
      <c r="A504" s="77" t="s">
        <v>410</v>
      </c>
      <c r="B504" s="77" t="str">
        <f t="shared" si="7"/>
        <v>Las Animas0.45</v>
      </c>
      <c r="C504" s="6">
        <v>0.45</v>
      </c>
      <c r="D504" s="5">
        <v>803</v>
      </c>
      <c r="E504" s="5">
        <v>860</v>
      </c>
      <c r="F504" s="5">
        <v>1032</v>
      </c>
      <c r="G504" s="5">
        <v>1193</v>
      </c>
      <c r="H504" s="5">
        <v>1332</v>
      </c>
      <c r="I504" s="5">
        <v>32130</v>
      </c>
      <c r="J504" s="5">
        <v>36720</v>
      </c>
      <c r="K504" s="5">
        <v>41310</v>
      </c>
      <c r="L504" s="5">
        <v>45900</v>
      </c>
      <c r="M504" s="5">
        <v>49590</v>
      </c>
      <c r="N504" s="8">
        <v>53280</v>
      </c>
      <c r="O504" s="8">
        <v>56925</v>
      </c>
      <c r="P504" s="8">
        <v>60615</v>
      </c>
    </row>
    <row r="505" spans="1:16" x14ac:dyDescent="0.45">
      <c r="A505" s="77" t="s">
        <v>410</v>
      </c>
      <c r="B505" s="77" t="str">
        <f t="shared" si="7"/>
        <v>Las Animas0.4</v>
      </c>
      <c r="C505" s="6">
        <v>0.4</v>
      </c>
      <c r="D505" s="5">
        <v>714</v>
      </c>
      <c r="E505" s="5">
        <v>765</v>
      </c>
      <c r="F505" s="5">
        <v>918</v>
      </c>
      <c r="G505" s="5">
        <v>1061</v>
      </c>
      <c r="H505" s="5">
        <v>1184</v>
      </c>
      <c r="I505" s="5">
        <v>28560</v>
      </c>
      <c r="J505" s="5">
        <v>32640</v>
      </c>
      <c r="K505" s="5">
        <v>36720</v>
      </c>
      <c r="L505" s="5">
        <v>40800</v>
      </c>
      <c r="M505" s="5">
        <v>44080</v>
      </c>
      <c r="N505" s="8">
        <v>47360</v>
      </c>
      <c r="O505" s="8">
        <v>50600</v>
      </c>
      <c r="P505" s="8">
        <v>53880</v>
      </c>
    </row>
    <row r="506" spans="1:16" x14ac:dyDescent="0.45">
      <c r="A506" s="77" t="s">
        <v>410</v>
      </c>
      <c r="B506" s="77" t="str">
        <f t="shared" si="7"/>
        <v>Las Animas0.3</v>
      </c>
      <c r="C506" s="6">
        <v>0.3</v>
      </c>
      <c r="D506" s="5">
        <v>535</v>
      </c>
      <c r="E506" s="5">
        <v>573</v>
      </c>
      <c r="F506" s="5">
        <v>688</v>
      </c>
      <c r="G506" s="5">
        <v>795</v>
      </c>
      <c r="H506" s="5">
        <v>888</v>
      </c>
      <c r="I506" s="5">
        <v>21420</v>
      </c>
      <c r="J506" s="5">
        <v>24480</v>
      </c>
      <c r="K506" s="5">
        <v>27540</v>
      </c>
      <c r="L506" s="5">
        <v>30600</v>
      </c>
      <c r="M506" s="5">
        <v>33060</v>
      </c>
      <c r="N506" s="5">
        <v>35520</v>
      </c>
      <c r="O506" s="5">
        <v>37950</v>
      </c>
      <c r="P506" s="5">
        <v>40410</v>
      </c>
    </row>
    <row r="507" spans="1:16" x14ac:dyDescent="0.45">
      <c r="A507" s="77" t="s">
        <v>410</v>
      </c>
      <c r="B507" s="77" t="str">
        <f t="shared" si="7"/>
        <v>Las Animas0.2</v>
      </c>
      <c r="C507" s="6">
        <v>0.2</v>
      </c>
      <c r="D507" s="5">
        <v>357</v>
      </c>
      <c r="E507" s="5">
        <v>382</v>
      </c>
      <c r="F507" s="5">
        <v>459</v>
      </c>
      <c r="G507" s="5">
        <v>530</v>
      </c>
      <c r="H507" s="5">
        <v>592</v>
      </c>
      <c r="I507" s="5">
        <v>14280</v>
      </c>
      <c r="J507" s="5">
        <v>16320</v>
      </c>
      <c r="K507" s="5">
        <v>18360</v>
      </c>
      <c r="L507" s="5">
        <v>20400</v>
      </c>
      <c r="M507" s="5">
        <v>22040</v>
      </c>
      <c r="N507" s="5">
        <v>23680</v>
      </c>
      <c r="O507" s="5">
        <v>25300</v>
      </c>
      <c r="P507" s="5">
        <v>26940</v>
      </c>
    </row>
    <row r="508" spans="1:16" x14ac:dyDescent="0.45">
      <c r="A508" s="77" t="s">
        <v>411</v>
      </c>
      <c r="B508" s="77" t="str">
        <f t="shared" si="7"/>
        <v>Lincoln1.2</v>
      </c>
      <c r="C508" s="6">
        <v>1.2</v>
      </c>
      <c r="D508" s="5">
        <v>2142</v>
      </c>
      <c r="E508" s="5">
        <v>2295</v>
      </c>
      <c r="F508" s="5">
        <v>2754</v>
      </c>
      <c r="G508" s="5">
        <v>3183</v>
      </c>
      <c r="H508" s="5">
        <v>3552</v>
      </c>
      <c r="I508" s="5">
        <v>85680</v>
      </c>
      <c r="J508" s="5">
        <v>97920</v>
      </c>
      <c r="K508" s="5">
        <v>110160</v>
      </c>
      <c r="L508" s="5">
        <v>122400</v>
      </c>
      <c r="M508" s="5">
        <v>132240</v>
      </c>
      <c r="N508" s="5">
        <v>142080</v>
      </c>
      <c r="O508" s="5">
        <v>151800</v>
      </c>
      <c r="P508" s="5">
        <v>161640</v>
      </c>
    </row>
    <row r="509" spans="1:16" x14ac:dyDescent="0.45">
      <c r="A509" s="77" t="s">
        <v>411</v>
      </c>
      <c r="B509" s="77" t="str">
        <f t="shared" si="7"/>
        <v>Lincoln1.1</v>
      </c>
      <c r="C509" s="6">
        <v>1.1000000000000001</v>
      </c>
      <c r="D509" s="5">
        <v>1963</v>
      </c>
      <c r="E509" s="5">
        <v>2103</v>
      </c>
      <c r="F509" s="5">
        <v>2524</v>
      </c>
      <c r="G509" s="5">
        <v>2917</v>
      </c>
      <c r="H509" s="5">
        <v>3256</v>
      </c>
      <c r="I509" s="7">
        <v>78540</v>
      </c>
      <c r="J509" s="7">
        <v>89760</v>
      </c>
      <c r="K509" s="7">
        <v>100980.00000000001</v>
      </c>
      <c r="L509" s="7">
        <v>112200.00000000001</v>
      </c>
      <c r="M509" s="7">
        <v>121220.00000000001</v>
      </c>
      <c r="N509" s="7">
        <v>130240.00000000001</v>
      </c>
      <c r="O509" s="7">
        <v>139150</v>
      </c>
      <c r="P509" s="7">
        <v>148170</v>
      </c>
    </row>
    <row r="510" spans="1:16" x14ac:dyDescent="0.45">
      <c r="A510" s="77" t="s">
        <v>411</v>
      </c>
      <c r="B510" s="77" t="str">
        <f t="shared" si="7"/>
        <v>Lincoln1</v>
      </c>
      <c r="C510" s="6">
        <v>1</v>
      </c>
      <c r="D510" s="5">
        <v>1785</v>
      </c>
      <c r="E510" s="5">
        <v>1912</v>
      </c>
      <c r="F510" s="5">
        <v>2295</v>
      </c>
      <c r="G510" s="5">
        <v>2652</v>
      </c>
      <c r="H510" s="5">
        <v>2960</v>
      </c>
      <c r="I510" s="7">
        <v>71400</v>
      </c>
      <c r="J510" s="7">
        <v>81600</v>
      </c>
      <c r="K510" s="7">
        <v>91800</v>
      </c>
      <c r="L510" s="7">
        <v>102000</v>
      </c>
      <c r="M510" s="7">
        <v>110200</v>
      </c>
      <c r="N510" s="7">
        <v>118400</v>
      </c>
      <c r="O510" s="7">
        <v>126500</v>
      </c>
      <c r="P510" s="7">
        <v>134700</v>
      </c>
    </row>
    <row r="511" spans="1:16" x14ac:dyDescent="0.45">
      <c r="A511" s="77" t="s">
        <v>411</v>
      </c>
      <c r="B511" s="77" t="str">
        <f t="shared" si="7"/>
        <v>Lincoln0.9</v>
      </c>
      <c r="C511" s="6">
        <v>0.9</v>
      </c>
      <c r="D511" s="5">
        <v>1606</v>
      </c>
      <c r="E511" s="5">
        <v>1721</v>
      </c>
      <c r="F511" s="5">
        <v>2065</v>
      </c>
      <c r="G511" s="5">
        <v>2387</v>
      </c>
      <c r="H511" s="5">
        <v>2664</v>
      </c>
      <c r="I511" s="5">
        <v>64260</v>
      </c>
      <c r="J511" s="5">
        <v>73440</v>
      </c>
      <c r="K511" s="5">
        <v>82620</v>
      </c>
      <c r="L511" s="5">
        <v>91800</v>
      </c>
      <c r="M511" s="5">
        <v>99180</v>
      </c>
      <c r="N511" s="8">
        <v>106560</v>
      </c>
      <c r="O511" s="8">
        <v>113850</v>
      </c>
      <c r="P511" s="8">
        <v>121230</v>
      </c>
    </row>
    <row r="512" spans="1:16" x14ac:dyDescent="0.45">
      <c r="A512" s="77" t="s">
        <v>411</v>
      </c>
      <c r="B512" s="77" t="str">
        <f t="shared" si="7"/>
        <v>Lincoln0.8</v>
      </c>
      <c r="C512" s="6">
        <v>0.8</v>
      </c>
      <c r="D512" s="5">
        <v>1428</v>
      </c>
      <c r="E512" s="5">
        <v>1530</v>
      </c>
      <c r="F512" s="5">
        <v>1836</v>
      </c>
      <c r="G512" s="5">
        <v>2122</v>
      </c>
      <c r="H512" s="5">
        <v>2368</v>
      </c>
      <c r="I512" s="7">
        <v>57120</v>
      </c>
      <c r="J512" s="7">
        <v>65280</v>
      </c>
      <c r="K512" s="7">
        <v>73440</v>
      </c>
      <c r="L512" s="7">
        <v>81600</v>
      </c>
      <c r="M512" s="7">
        <v>88160</v>
      </c>
      <c r="N512" s="7">
        <v>94720</v>
      </c>
      <c r="O512" s="7">
        <v>101200</v>
      </c>
      <c r="P512" s="7">
        <v>107760</v>
      </c>
    </row>
    <row r="513" spans="1:16" x14ac:dyDescent="0.45">
      <c r="A513" s="77" t="s">
        <v>411</v>
      </c>
      <c r="B513" s="77" t="str">
        <f t="shared" si="7"/>
        <v>Lincoln0.7</v>
      </c>
      <c r="C513" s="6">
        <v>0.7</v>
      </c>
      <c r="D513" s="5">
        <v>1249</v>
      </c>
      <c r="E513" s="5">
        <v>1338</v>
      </c>
      <c r="F513" s="5">
        <v>1606</v>
      </c>
      <c r="G513" s="5">
        <v>1856</v>
      </c>
      <c r="H513" s="5">
        <v>2072</v>
      </c>
      <c r="I513" s="5">
        <v>49980</v>
      </c>
      <c r="J513" s="5">
        <v>57120</v>
      </c>
      <c r="K513" s="5">
        <v>64259.999999999993</v>
      </c>
      <c r="L513" s="5">
        <v>71400</v>
      </c>
      <c r="M513" s="5">
        <v>77140</v>
      </c>
      <c r="N513" s="8">
        <v>82880</v>
      </c>
      <c r="O513" s="8">
        <v>88550</v>
      </c>
      <c r="P513" s="8">
        <v>94290</v>
      </c>
    </row>
    <row r="514" spans="1:16" x14ac:dyDescent="0.45">
      <c r="A514" s="77" t="s">
        <v>411</v>
      </c>
      <c r="B514" s="77" t="str">
        <f t="shared" si="7"/>
        <v>Lincoln0.6</v>
      </c>
      <c r="C514" s="6">
        <v>0.6</v>
      </c>
      <c r="D514" s="5">
        <v>1071</v>
      </c>
      <c r="E514" s="5">
        <v>1147</v>
      </c>
      <c r="F514" s="5">
        <v>1377</v>
      </c>
      <c r="G514" s="5">
        <v>1591</v>
      </c>
      <c r="H514" s="5">
        <v>1776</v>
      </c>
      <c r="I514" s="5">
        <v>42840</v>
      </c>
      <c r="J514" s="5">
        <v>48960</v>
      </c>
      <c r="K514" s="5">
        <v>55080</v>
      </c>
      <c r="L514" s="5">
        <v>61200</v>
      </c>
      <c r="M514" s="5">
        <v>66120</v>
      </c>
      <c r="N514" s="8">
        <v>71040</v>
      </c>
      <c r="O514" s="8">
        <v>75900</v>
      </c>
      <c r="P514" s="8">
        <v>80820</v>
      </c>
    </row>
    <row r="515" spans="1:16" x14ac:dyDescent="0.45">
      <c r="A515" s="77" t="s">
        <v>411</v>
      </c>
      <c r="B515" s="77" t="str">
        <f t="shared" ref="B515:B578" si="8">CONCATENATE(A515,C515)</f>
        <v>Lincoln0.55</v>
      </c>
      <c r="C515" s="6">
        <v>0.55000000000000004</v>
      </c>
      <c r="D515" s="5">
        <v>981</v>
      </c>
      <c r="E515" s="5">
        <v>1051</v>
      </c>
      <c r="F515" s="5">
        <v>1262</v>
      </c>
      <c r="G515" s="5">
        <v>1458</v>
      </c>
      <c r="H515" s="5">
        <v>1628</v>
      </c>
      <c r="I515" s="5">
        <v>39270</v>
      </c>
      <c r="J515" s="5">
        <v>44880</v>
      </c>
      <c r="K515" s="5">
        <v>50490.000000000007</v>
      </c>
      <c r="L515" s="5">
        <v>56100.000000000007</v>
      </c>
      <c r="M515" s="5">
        <v>60610.000000000007</v>
      </c>
      <c r="N515" s="8">
        <v>65120.000000000007</v>
      </c>
      <c r="O515" s="8">
        <v>69575</v>
      </c>
      <c r="P515" s="8">
        <v>74085</v>
      </c>
    </row>
    <row r="516" spans="1:16" x14ac:dyDescent="0.45">
      <c r="A516" s="77" t="s">
        <v>411</v>
      </c>
      <c r="B516" s="77" t="str">
        <f t="shared" si="8"/>
        <v>Lincoln0.5</v>
      </c>
      <c r="C516" s="6">
        <v>0.5</v>
      </c>
      <c r="D516" s="5">
        <v>892</v>
      </c>
      <c r="E516" s="5">
        <v>956</v>
      </c>
      <c r="F516" s="5">
        <v>1147</v>
      </c>
      <c r="G516" s="5">
        <v>1326</v>
      </c>
      <c r="H516" s="5">
        <v>1480</v>
      </c>
      <c r="I516" s="5">
        <v>35700</v>
      </c>
      <c r="J516" s="5">
        <v>40800</v>
      </c>
      <c r="K516" s="5">
        <v>45900</v>
      </c>
      <c r="L516" s="5">
        <v>51000</v>
      </c>
      <c r="M516" s="5">
        <v>55100</v>
      </c>
      <c r="N516" s="5">
        <v>59200</v>
      </c>
      <c r="O516" s="5">
        <v>63250</v>
      </c>
      <c r="P516" s="5">
        <v>67350</v>
      </c>
    </row>
    <row r="517" spans="1:16" x14ac:dyDescent="0.45">
      <c r="A517" s="77" t="s">
        <v>411</v>
      </c>
      <c r="B517" s="77" t="str">
        <f t="shared" si="8"/>
        <v>Lincoln0.45</v>
      </c>
      <c r="C517" s="6">
        <v>0.45</v>
      </c>
      <c r="D517" s="5">
        <v>803</v>
      </c>
      <c r="E517" s="5">
        <v>860</v>
      </c>
      <c r="F517" s="5">
        <v>1032</v>
      </c>
      <c r="G517" s="5">
        <v>1193</v>
      </c>
      <c r="H517" s="5">
        <v>1332</v>
      </c>
      <c r="I517" s="5">
        <v>32130</v>
      </c>
      <c r="J517" s="5">
        <v>36720</v>
      </c>
      <c r="K517" s="5">
        <v>41310</v>
      </c>
      <c r="L517" s="5">
        <v>45900</v>
      </c>
      <c r="M517" s="5">
        <v>49590</v>
      </c>
      <c r="N517" s="5">
        <v>53280</v>
      </c>
      <c r="O517" s="5">
        <v>56925</v>
      </c>
      <c r="P517" s="5">
        <v>60615</v>
      </c>
    </row>
    <row r="518" spans="1:16" x14ac:dyDescent="0.45">
      <c r="A518" s="77" t="s">
        <v>411</v>
      </c>
      <c r="B518" s="77" t="str">
        <f t="shared" si="8"/>
        <v>Lincoln0.4</v>
      </c>
      <c r="C518" s="6">
        <v>0.4</v>
      </c>
      <c r="D518" s="5">
        <v>714</v>
      </c>
      <c r="E518" s="5">
        <v>765</v>
      </c>
      <c r="F518" s="5">
        <v>918</v>
      </c>
      <c r="G518" s="5">
        <v>1061</v>
      </c>
      <c r="H518" s="5">
        <v>1184</v>
      </c>
      <c r="I518" s="5">
        <v>28560</v>
      </c>
      <c r="J518" s="5">
        <v>32640</v>
      </c>
      <c r="K518" s="5">
        <v>36720</v>
      </c>
      <c r="L518" s="5">
        <v>40800</v>
      </c>
      <c r="M518" s="5">
        <v>44080</v>
      </c>
      <c r="N518" s="5">
        <v>47360</v>
      </c>
      <c r="O518" s="5">
        <v>50600</v>
      </c>
      <c r="P518" s="5">
        <v>53880</v>
      </c>
    </row>
    <row r="519" spans="1:16" x14ac:dyDescent="0.45">
      <c r="A519" s="77" t="s">
        <v>411</v>
      </c>
      <c r="B519" s="77" t="str">
        <f t="shared" si="8"/>
        <v>Lincoln0.3</v>
      </c>
      <c r="C519" s="6">
        <v>0.3</v>
      </c>
      <c r="D519" s="5">
        <v>535</v>
      </c>
      <c r="E519" s="5">
        <v>573</v>
      </c>
      <c r="F519" s="5">
        <v>688</v>
      </c>
      <c r="G519" s="5">
        <v>795</v>
      </c>
      <c r="H519" s="5">
        <v>888</v>
      </c>
      <c r="I519" s="7">
        <v>21420</v>
      </c>
      <c r="J519" s="7">
        <v>24480</v>
      </c>
      <c r="K519" s="7">
        <v>27540</v>
      </c>
      <c r="L519" s="7">
        <v>30600</v>
      </c>
      <c r="M519" s="7">
        <v>33060</v>
      </c>
      <c r="N519" s="7">
        <v>35520</v>
      </c>
      <c r="O519" s="7">
        <v>37950</v>
      </c>
      <c r="P519" s="7">
        <v>40410</v>
      </c>
    </row>
    <row r="520" spans="1:16" x14ac:dyDescent="0.45">
      <c r="A520" s="77" t="s">
        <v>411</v>
      </c>
      <c r="B520" s="77" t="str">
        <f t="shared" si="8"/>
        <v>Lincoln0.2</v>
      </c>
      <c r="C520" s="6">
        <v>0.2</v>
      </c>
      <c r="D520" s="5">
        <v>357</v>
      </c>
      <c r="E520" s="5">
        <v>382</v>
      </c>
      <c r="F520" s="5">
        <v>459</v>
      </c>
      <c r="G520" s="5">
        <v>530</v>
      </c>
      <c r="H520" s="5">
        <v>592</v>
      </c>
      <c r="I520" s="7">
        <v>14280</v>
      </c>
      <c r="J520" s="7">
        <v>16320</v>
      </c>
      <c r="K520" s="7">
        <v>18360</v>
      </c>
      <c r="L520" s="7">
        <v>20400</v>
      </c>
      <c r="M520" s="7">
        <v>22040</v>
      </c>
      <c r="N520" s="7">
        <v>23680</v>
      </c>
      <c r="O520" s="7">
        <v>25300</v>
      </c>
      <c r="P520" s="7">
        <v>26940</v>
      </c>
    </row>
    <row r="521" spans="1:16" x14ac:dyDescent="0.45">
      <c r="A521" s="77" t="s">
        <v>412</v>
      </c>
      <c r="B521" s="77" t="str">
        <f t="shared" si="8"/>
        <v>Logan1.2</v>
      </c>
      <c r="C521" s="6">
        <v>1.2</v>
      </c>
      <c r="D521" s="5">
        <v>2142</v>
      </c>
      <c r="E521" s="5">
        <v>2295</v>
      </c>
      <c r="F521" s="5">
        <v>2754</v>
      </c>
      <c r="G521" s="5">
        <v>3183</v>
      </c>
      <c r="H521" s="5">
        <v>3552</v>
      </c>
      <c r="I521" s="5">
        <v>85680</v>
      </c>
      <c r="J521" s="5">
        <v>97920</v>
      </c>
      <c r="K521" s="5">
        <v>110160</v>
      </c>
      <c r="L521" s="5">
        <v>122400</v>
      </c>
      <c r="M521" s="5">
        <v>132240</v>
      </c>
      <c r="N521" s="8">
        <v>142080</v>
      </c>
      <c r="O521" s="8">
        <v>151800</v>
      </c>
      <c r="P521" s="8">
        <v>161640</v>
      </c>
    </row>
    <row r="522" spans="1:16" x14ac:dyDescent="0.45">
      <c r="A522" s="77" t="s">
        <v>412</v>
      </c>
      <c r="B522" s="77" t="str">
        <f t="shared" si="8"/>
        <v>Logan1.1</v>
      </c>
      <c r="C522" s="6">
        <v>1.1000000000000001</v>
      </c>
      <c r="D522" s="5">
        <v>1963</v>
      </c>
      <c r="E522" s="5">
        <v>2103</v>
      </c>
      <c r="F522" s="5">
        <v>2524</v>
      </c>
      <c r="G522" s="5">
        <v>2917</v>
      </c>
      <c r="H522" s="5">
        <v>3256</v>
      </c>
      <c r="I522" s="7">
        <v>78540</v>
      </c>
      <c r="J522" s="7">
        <v>89760</v>
      </c>
      <c r="K522" s="7">
        <v>100980.00000000001</v>
      </c>
      <c r="L522" s="7">
        <v>112200.00000000001</v>
      </c>
      <c r="M522" s="7">
        <v>121220.00000000001</v>
      </c>
      <c r="N522" s="7">
        <v>130240.00000000001</v>
      </c>
      <c r="O522" s="7">
        <v>139150</v>
      </c>
      <c r="P522" s="7">
        <v>148170</v>
      </c>
    </row>
    <row r="523" spans="1:16" x14ac:dyDescent="0.45">
      <c r="A523" s="77" t="s">
        <v>412</v>
      </c>
      <c r="B523" s="77" t="str">
        <f t="shared" si="8"/>
        <v>Logan1</v>
      </c>
      <c r="C523" s="6">
        <v>1</v>
      </c>
      <c r="D523" s="5">
        <v>1785</v>
      </c>
      <c r="E523" s="5">
        <v>1912</v>
      </c>
      <c r="F523" s="5">
        <v>2295</v>
      </c>
      <c r="G523" s="5">
        <v>2652</v>
      </c>
      <c r="H523" s="5">
        <v>2960</v>
      </c>
      <c r="I523" s="5">
        <v>71400</v>
      </c>
      <c r="J523" s="5">
        <v>81600</v>
      </c>
      <c r="K523" s="5">
        <v>91800</v>
      </c>
      <c r="L523" s="5">
        <v>102000</v>
      </c>
      <c r="M523" s="5">
        <v>110200</v>
      </c>
      <c r="N523" s="8">
        <v>118400</v>
      </c>
      <c r="O523" s="8">
        <v>126500</v>
      </c>
      <c r="P523" s="8">
        <v>134700</v>
      </c>
    </row>
    <row r="524" spans="1:16" x14ac:dyDescent="0.45">
      <c r="A524" s="77" t="s">
        <v>412</v>
      </c>
      <c r="B524" s="77" t="str">
        <f t="shared" si="8"/>
        <v>Logan0.9</v>
      </c>
      <c r="C524" s="6">
        <v>0.9</v>
      </c>
      <c r="D524" s="5">
        <v>1606</v>
      </c>
      <c r="E524" s="5">
        <v>1721</v>
      </c>
      <c r="F524" s="5">
        <v>2065</v>
      </c>
      <c r="G524" s="5">
        <v>2387</v>
      </c>
      <c r="H524" s="5">
        <v>2664</v>
      </c>
      <c r="I524" s="5">
        <v>64260</v>
      </c>
      <c r="J524" s="5">
        <v>73440</v>
      </c>
      <c r="K524" s="5">
        <v>82620</v>
      </c>
      <c r="L524" s="5">
        <v>91800</v>
      </c>
      <c r="M524" s="5">
        <v>99180</v>
      </c>
      <c r="N524" s="8">
        <v>106560</v>
      </c>
      <c r="O524" s="8">
        <v>113850</v>
      </c>
      <c r="P524" s="8">
        <v>121230</v>
      </c>
    </row>
    <row r="525" spans="1:16" x14ac:dyDescent="0.45">
      <c r="A525" s="77" t="s">
        <v>412</v>
      </c>
      <c r="B525" s="77" t="str">
        <f t="shared" si="8"/>
        <v>Logan0.8</v>
      </c>
      <c r="C525" s="6">
        <v>0.8</v>
      </c>
      <c r="D525" s="5">
        <v>1428</v>
      </c>
      <c r="E525" s="5">
        <v>1530</v>
      </c>
      <c r="F525" s="5">
        <v>1836</v>
      </c>
      <c r="G525" s="5">
        <v>2122</v>
      </c>
      <c r="H525" s="5">
        <v>2368</v>
      </c>
      <c r="I525" s="7">
        <v>57120</v>
      </c>
      <c r="J525" s="7">
        <v>65280</v>
      </c>
      <c r="K525" s="7">
        <v>73440</v>
      </c>
      <c r="L525" s="7">
        <v>81600</v>
      </c>
      <c r="M525" s="7">
        <v>88160</v>
      </c>
      <c r="N525" s="7">
        <v>94720</v>
      </c>
      <c r="O525" s="7">
        <v>101200</v>
      </c>
      <c r="P525" s="7">
        <v>107760</v>
      </c>
    </row>
    <row r="526" spans="1:16" x14ac:dyDescent="0.45">
      <c r="A526" s="77" t="s">
        <v>412</v>
      </c>
      <c r="B526" s="77" t="str">
        <f t="shared" si="8"/>
        <v>Logan0.7</v>
      </c>
      <c r="C526" s="6">
        <v>0.7</v>
      </c>
      <c r="D526" s="5">
        <v>1249</v>
      </c>
      <c r="E526" s="5">
        <v>1338</v>
      </c>
      <c r="F526" s="5">
        <v>1606</v>
      </c>
      <c r="G526" s="5">
        <v>1856</v>
      </c>
      <c r="H526" s="5">
        <v>2072</v>
      </c>
      <c r="I526" s="7">
        <v>49980</v>
      </c>
      <c r="J526" s="7">
        <v>57120</v>
      </c>
      <c r="K526" s="7">
        <v>64259.999999999993</v>
      </c>
      <c r="L526" s="7">
        <v>71400</v>
      </c>
      <c r="M526" s="7">
        <v>77140</v>
      </c>
      <c r="N526" s="7">
        <v>82880</v>
      </c>
      <c r="O526" s="7">
        <v>88550</v>
      </c>
      <c r="P526" s="7">
        <v>94290</v>
      </c>
    </row>
    <row r="527" spans="1:16" x14ac:dyDescent="0.45">
      <c r="A527" s="77" t="s">
        <v>412</v>
      </c>
      <c r="B527" s="77" t="str">
        <f t="shared" si="8"/>
        <v>Logan0.6</v>
      </c>
      <c r="C527" s="6">
        <v>0.6</v>
      </c>
      <c r="D527" s="5">
        <v>1071</v>
      </c>
      <c r="E527" s="5">
        <v>1147</v>
      </c>
      <c r="F527" s="5">
        <v>1377</v>
      </c>
      <c r="G527" s="5">
        <v>1591</v>
      </c>
      <c r="H527" s="5">
        <v>1776</v>
      </c>
      <c r="I527" s="5">
        <v>42840</v>
      </c>
      <c r="J527" s="5">
        <v>48960</v>
      </c>
      <c r="K527" s="5">
        <v>55080</v>
      </c>
      <c r="L527" s="5">
        <v>61200</v>
      </c>
      <c r="M527" s="5">
        <v>66120</v>
      </c>
      <c r="N527" s="5">
        <v>71040</v>
      </c>
      <c r="O527" s="5">
        <v>75900</v>
      </c>
      <c r="P527" s="5">
        <v>80820</v>
      </c>
    </row>
    <row r="528" spans="1:16" x14ac:dyDescent="0.45">
      <c r="A528" s="77" t="s">
        <v>412</v>
      </c>
      <c r="B528" s="77" t="str">
        <f t="shared" si="8"/>
        <v>Logan0.55</v>
      </c>
      <c r="C528" s="6">
        <v>0.55000000000000004</v>
      </c>
      <c r="D528" s="5">
        <v>981</v>
      </c>
      <c r="E528" s="5">
        <v>1051</v>
      </c>
      <c r="F528" s="5">
        <v>1262</v>
      </c>
      <c r="G528" s="5">
        <v>1458</v>
      </c>
      <c r="H528" s="5">
        <v>1628</v>
      </c>
      <c r="I528" s="5">
        <v>39270</v>
      </c>
      <c r="J528" s="5">
        <v>44880</v>
      </c>
      <c r="K528" s="5">
        <v>50490.000000000007</v>
      </c>
      <c r="L528" s="5">
        <v>56100.000000000007</v>
      </c>
      <c r="M528" s="5">
        <v>60610.000000000007</v>
      </c>
      <c r="N528" s="5">
        <v>65120.000000000007</v>
      </c>
      <c r="O528" s="5">
        <v>69575</v>
      </c>
      <c r="P528" s="5">
        <v>74085</v>
      </c>
    </row>
    <row r="529" spans="1:16" x14ac:dyDescent="0.45">
      <c r="A529" s="77" t="s">
        <v>412</v>
      </c>
      <c r="B529" s="77" t="str">
        <f t="shared" si="8"/>
        <v>Logan0.5</v>
      </c>
      <c r="C529" s="6">
        <v>0.5</v>
      </c>
      <c r="D529" s="5">
        <v>892</v>
      </c>
      <c r="E529" s="5">
        <v>956</v>
      </c>
      <c r="F529" s="5">
        <v>1147</v>
      </c>
      <c r="G529" s="5">
        <v>1326</v>
      </c>
      <c r="H529" s="5">
        <v>1480</v>
      </c>
      <c r="I529" s="7">
        <v>35700</v>
      </c>
      <c r="J529" s="7">
        <v>40800</v>
      </c>
      <c r="K529" s="7">
        <v>45900</v>
      </c>
      <c r="L529" s="7">
        <v>51000</v>
      </c>
      <c r="M529" s="7">
        <v>55100</v>
      </c>
      <c r="N529" s="7">
        <v>59200</v>
      </c>
      <c r="O529" s="7">
        <v>63250</v>
      </c>
      <c r="P529" s="7">
        <v>67350</v>
      </c>
    </row>
    <row r="530" spans="1:16" x14ac:dyDescent="0.45">
      <c r="A530" s="77" t="s">
        <v>412</v>
      </c>
      <c r="B530" s="77" t="str">
        <f t="shared" si="8"/>
        <v>Logan0.45</v>
      </c>
      <c r="C530" s="6">
        <v>0.45</v>
      </c>
      <c r="D530" s="5">
        <v>803</v>
      </c>
      <c r="E530" s="5">
        <v>860</v>
      </c>
      <c r="F530" s="5">
        <v>1032</v>
      </c>
      <c r="G530" s="5">
        <v>1193</v>
      </c>
      <c r="H530" s="5">
        <v>1332</v>
      </c>
      <c r="I530" s="7">
        <v>32130</v>
      </c>
      <c r="J530" s="7">
        <v>36720</v>
      </c>
      <c r="K530" s="7">
        <v>41310</v>
      </c>
      <c r="L530" s="7">
        <v>45900</v>
      </c>
      <c r="M530" s="7">
        <v>49590</v>
      </c>
      <c r="N530" s="7">
        <v>53280</v>
      </c>
      <c r="O530" s="7">
        <v>56925</v>
      </c>
      <c r="P530" s="7">
        <v>60615</v>
      </c>
    </row>
    <row r="531" spans="1:16" x14ac:dyDescent="0.45">
      <c r="A531" s="77" t="s">
        <v>412</v>
      </c>
      <c r="B531" s="77" t="str">
        <f t="shared" si="8"/>
        <v>Logan0.4</v>
      </c>
      <c r="C531" s="6">
        <v>0.4</v>
      </c>
      <c r="D531" s="5">
        <v>714</v>
      </c>
      <c r="E531" s="5">
        <v>765</v>
      </c>
      <c r="F531" s="5">
        <v>918</v>
      </c>
      <c r="G531" s="5">
        <v>1061</v>
      </c>
      <c r="H531" s="5">
        <v>1184</v>
      </c>
      <c r="I531" s="5">
        <v>28560</v>
      </c>
      <c r="J531" s="5">
        <v>32640</v>
      </c>
      <c r="K531" s="5">
        <v>36720</v>
      </c>
      <c r="L531" s="5">
        <v>40800</v>
      </c>
      <c r="M531" s="5">
        <v>44080</v>
      </c>
      <c r="N531" s="8">
        <v>47360</v>
      </c>
      <c r="O531" s="8">
        <v>50600</v>
      </c>
      <c r="P531" s="8">
        <v>53880</v>
      </c>
    </row>
    <row r="532" spans="1:16" x14ac:dyDescent="0.45">
      <c r="A532" s="77" t="s">
        <v>412</v>
      </c>
      <c r="B532" s="77" t="str">
        <f t="shared" si="8"/>
        <v>Logan0.3</v>
      </c>
      <c r="C532" s="6">
        <v>0.3</v>
      </c>
      <c r="D532" s="5">
        <v>535</v>
      </c>
      <c r="E532" s="5">
        <v>573</v>
      </c>
      <c r="F532" s="5">
        <v>688</v>
      </c>
      <c r="G532" s="5">
        <v>795</v>
      </c>
      <c r="H532" s="5">
        <v>888</v>
      </c>
      <c r="I532" s="7">
        <v>21420</v>
      </c>
      <c r="J532" s="7">
        <v>24480</v>
      </c>
      <c r="K532" s="7">
        <v>27540</v>
      </c>
      <c r="L532" s="7">
        <v>30600</v>
      </c>
      <c r="M532" s="7">
        <v>33060</v>
      </c>
      <c r="N532" s="7">
        <v>35520</v>
      </c>
      <c r="O532" s="7">
        <v>37950</v>
      </c>
      <c r="P532" s="7">
        <v>40410</v>
      </c>
    </row>
    <row r="533" spans="1:16" x14ac:dyDescent="0.45">
      <c r="A533" s="77" t="s">
        <v>412</v>
      </c>
      <c r="B533" s="77" t="str">
        <f t="shared" si="8"/>
        <v>Logan0.2</v>
      </c>
      <c r="C533" s="6">
        <v>0.2</v>
      </c>
      <c r="D533" s="5">
        <v>357</v>
      </c>
      <c r="E533" s="5">
        <v>382</v>
      </c>
      <c r="F533" s="5">
        <v>459</v>
      </c>
      <c r="G533" s="5">
        <v>530</v>
      </c>
      <c r="H533" s="5">
        <v>592</v>
      </c>
      <c r="I533" s="5">
        <v>14280</v>
      </c>
      <c r="J533" s="5">
        <v>16320</v>
      </c>
      <c r="K533" s="5">
        <v>18360</v>
      </c>
      <c r="L533" s="5">
        <v>20400</v>
      </c>
      <c r="M533" s="5">
        <v>22040</v>
      </c>
      <c r="N533" s="8">
        <v>23680</v>
      </c>
      <c r="O533" s="8">
        <v>25300</v>
      </c>
      <c r="P533" s="8">
        <v>26940</v>
      </c>
    </row>
    <row r="534" spans="1:16" x14ac:dyDescent="0.45">
      <c r="A534" s="77" t="s">
        <v>413</v>
      </c>
      <c r="B534" s="77" t="str">
        <f t="shared" si="8"/>
        <v>Mesa1.2</v>
      </c>
      <c r="C534" s="6">
        <v>1.2</v>
      </c>
      <c r="D534" s="5">
        <v>2142</v>
      </c>
      <c r="E534" s="5">
        <v>2295</v>
      </c>
      <c r="F534" s="5">
        <v>2754</v>
      </c>
      <c r="G534" s="5">
        <v>3183</v>
      </c>
      <c r="H534" s="5">
        <v>3552</v>
      </c>
      <c r="I534" s="5">
        <v>85680</v>
      </c>
      <c r="J534" s="5">
        <v>97920</v>
      </c>
      <c r="K534" s="5">
        <v>110160</v>
      </c>
      <c r="L534" s="5">
        <v>122400</v>
      </c>
      <c r="M534" s="5">
        <v>132240</v>
      </c>
      <c r="N534" s="8">
        <v>142080</v>
      </c>
      <c r="O534" s="8">
        <v>151800</v>
      </c>
      <c r="P534" s="8">
        <v>161640</v>
      </c>
    </row>
    <row r="535" spans="1:16" x14ac:dyDescent="0.45">
      <c r="A535" s="77" t="s">
        <v>413</v>
      </c>
      <c r="B535" s="77" t="str">
        <f t="shared" si="8"/>
        <v>Mesa1.1</v>
      </c>
      <c r="C535" s="6">
        <v>1.1000000000000001</v>
      </c>
      <c r="D535" s="5">
        <v>1963</v>
      </c>
      <c r="E535" s="5">
        <v>2103</v>
      </c>
      <c r="F535" s="5">
        <v>2524</v>
      </c>
      <c r="G535" s="5">
        <v>2917</v>
      </c>
      <c r="H535" s="5">
        <v>3256</v>
      </c>
      <c r="I535" s="5">
        <v>78540</v>
      </c>
      <c r="J535" s="5">
        <v>89760</v>
      </c>
      <c r="K535" s="5">
        <v>100980.00000000001</v>
      </c>
      <c r="L535" s="5">
        <v>112200.00000000001</v>
      </c>
      <c r="M535" s="5">
        <v>121220.00000000001</v>
      </c>
      <c r="N535" s="8">
        <v>130240.00000000001</v>
      </c>
      <c r="O535" s="8">
        <v>139150</v>
      </c>
      <c r="P535" s="8">
        <v>148170</v>
      </c>
    </row>
    <row r="536" spans="1:16" x14ac:dyDescent="0.45">
      <c r="A536" s="77" t="s">
        <v>413</v>
      </c>
      <c r="B536" s="77" t="str">
        <f t="shared" si="8"/>
        <v>Mesa1</v>
      </c>
      <c r="C536" s="6">
        <v>1</v>
      </c>
      <c r="D536" s="5">
        <v>1785</v>
      </c>
      <c r="E536" s="5">
        <v>1912</v>
      </c>
      <c r="F536" s="5">
        <v>2295</v>
      </c>
      <c r="G536" s="5">
        <v>2652</v>
      </c>
      <c r="H536" s="5">
        <v>2960</v>
      </c>
      <c r="I536" s="5">
        <v>71400</v>
      </c>
      <c r="J536" s="5">
        <v>81600</v>
      </c>
      <c r="K536" s="5">
        <v>91800</v>
      </c>
      <c r="L536" s="5">
        <v>102000</v>
      </c>
      <c r="M536" s="5">
        <v>110200</v>
      </c>
      <c r="N536" s="5">
        <v>118400</v>
      </c>
      <c r="O536" s="5">
        <v>126500</v>
      </c>
      <c r="P536" s="5">
        <v>134700</v>
      </c>
    </row>
    <row r="537" spans="1:16" x14ac:dyDescent="0.45">
      <c r="A537" s="77" t="s">
        <v>413</v>
      </c>
      <c r="B537" s="77" t="str">
        <f t="shared" si="8"/>
        <v>Mesa0.9</v>
      </c>
      <c r="C537" s="6">
        <v>0.9</v>
      </c>
      <c r="D537" s="5">
        <v>1606</v>
      </c>
      <c r="E537" s="5">
        <v>1721</v>
      </c>
      <c r="F537" s="5">
        <v>2065</v>
      </c>
      <c r="G537" s="5">
        <v>2387</v>
      </c>
      <c r="H537" s="5">
        <v>2664</v>
      </c>
      <c r="I537" s="5">
        <v>64260</v>
      </c>
      <c r="J537" s="5">
        <v>73440</v>
      </c>
      <c r="K537" s="5">
        <v>82620</v>
      </c>
      <c r="L537" s="5">
        <v>91800</v>
      </c>
      <c r="M537" s="5">
        <v>99180</v>
      </c>
      <c r="N537" s="5">
        <v>106560</v>
      </c>
      <c r="O537" s="5">
        <v>113850</v>
      </c>
      <c r="P537" s="5">
        <v>121230</v>
      </c>
    </row>
    <row r="538" spans="1:16" x14ac:dyDescent="0.45">
      <c r="A538" s="77" t="s">
        <v>413</v>
      </c>
      <c r="B538" s="77" t="str">
        <f t="shared" si="8"/>
        <v>Mesa0.8</v>
      </c>
      <c r="C538" s="6">
        <v>0.8</v>
      </c>
      <c r="D538" s="5">
        <v>1428</v>
      </c>
      <c r="E538" s="5">
        <v>1530</v>
      </c>
      <c r="F538" s="5">
        <v>1836</v>
      </c>
      <c r="G538" s="5">
        <v>2122</v>
      </c>
      <c r="H538" s="5">
        <v>2368</v>
      </c>
      <c r="I538" s="5">
        <v>57120</v>
      </c>
      <c r="J538" s="5">
        <v>65280</v>
      </c>
      <c r="K538" s="5">
        <v>73440</v>
      </c>
      <c r="L538" s="5">
        <v>81600</v>
      </c>
      <c r="M538" s="5">
        <v>88160</v>
      </c>
      <c r="N538" s="5">
        <v>94720</v>
      </c>
      <c r="O538" s="5">
        <v>101200</v>
      </c>
      <c r="P538" s="5">
        <v>107760</v>
      </c>
    </row>
    <row r="539" spans="1:16" x14ac:dyDescent="0.45">
      <c r="A539" s="77" t="s">
        <v>413</v>
      </c>
      <c r="B539" s="77" t="str">
        <f t="shared" si="8"/>
        <v>Mesa0.7</v>
      </c>
      <c r="C539" s="6">
        <v>0.7</v>
      </c>
      <c r="D539" s="5">
        <v>1249</v>
      </c>
      <c r="E539" s="5">
        <v>1338</v>
      </c>
      <c r="F539" s="5">
        <v>1606</v>
      </c>
      <c r="G539" s="5">
        <v>1856</v>
      </c>
      <c r="H539" s="5">
        <v>2072</v>
      </c>
      <c r="I539" s="7">
        <v>49980</v>
      </c>
      <c r="J539" s="7">
        <v>57120</v>
      </c>
      <c r="K539" s="7">
        <v>64259.999999999993</v>
      </c>
      <c r="L539" s="7">
        <v>71400</v>
      </c>
      <c r="M539" s="7">
        <v>77140</v>
      </c>
      <c r="N539" s="7">
        <v>82880</v>
      </c>
      <c r="O539" s="7">
        <v>88550</v>
      </c>
      <c r="P539" s="7">
        <v>94290</v>
      </c>
    </row>
    <row r="540" spans="1:16" x14ac:dyDescent="0.45">
      <c r="A540" s="77" t="s">
        <v>413</v>
      </c>
      <c r="B540" s="77" t="str">
        <f t="shared" si="8"/>
        <v>Mesa0.6</v>
      </c>
      <c r="C540" s="6">
        <v>0.6</v>
      </c>
      <c r="D540" s="5">
        <v>1071</v>
      </c>
      <c r="E540" s="5">
        <v>1147</v>
      </c>
      <c r="F540" s="5">
        <v>1377</v>
      </c>
      <c r="G540" s="5">
        <v>1591</v>
      </c>
      <c r="H540" s="5">
        <v>1776</v>
      </c>
      <c r="I540" s="7">
        <v>42840</v>
      </c>
      <c r="J540" s="7">
        <v>48960</v>
      </c>
      <c r="K540" s="7">
        <v>55080</v>
      </c>
      <c r="L540" s="7">
        <v>61200</v>
      </c>
      <c r="M540" s="7">
        <v>66120</v>
      </c>
      <c r="N540" s="7">
        <v>71040</v>
      </c>
      <c r="O540" s="7">
        <v>75900</v>
      </c>
      <c r="P540" s="7">
        <v>80820</v>
      </c>
    </row>
    <row r="541" spans="1:16" x14ac:dyDescent="0.45">
      <c r="A541" s="77" t="s">
        <v>413</v>
      </c>
      <c r="B541" s="77" t="str">
        <f t="shared" si="8"/>
        <v>Mesa0.55</v>
      </c>
      <c r="C541" s="6">
        <v>0.55000000000000004</v>
      </c>
      <c r="D541" s="5">
        <v>981</v>
      </c>
      <c r="E541" s="5">
        <v>1051</v>
      </c>
      <c r="F541" s="5">
        <v>1262</v>
      </c>
      <c r="G541" s="5">
        <v>1458</v>
      </c>
      <c r="H541" s="5">
        <v>1628</v>
      </c>
      <c r="I541" s="5">
        <v>39270</v>
      </c>
      <c r="J541" s="5">
        <v>44880</v>
      </c>
      <c r="K541" s="5">
        <v>50490.000000000007</v>
      </c>
      <c r="L541" s="5">
        <v>56100.000000000007</v>
      </c>
      <c r="M541" s="5">
        <v>60610.000000000007</v>
      </c>
      <c r="N541" s="8">
        <v>65120.000000000007</v>
      </c>
      <c r="O541" s="8">
        <v>69575</v>
      </c>
      <c r="P541" s="8">
        <v>74085</v>
      </c>
    </row>
    <row r="542" spans="1:16" x14ac:dyDescent="0.45">
      <c r="A542" s="77" t="s">
        <v>413</v>
      </c>
      <c r="B542" s="77" t="str">
        <f t="shared" si="8"/>
        <v>Mesa0.5</v>
      </c>
      <c r="C542" s="6">
        <v>0.5</v>
      </c>
      <c r="D542" s="5">
        <v>892</v>
      </c>
      <c r="E542" s="5">
        <v>956</v>
      </c>
      <c r="F542" s="5">
        <v>1147</v>
      </c>
      <c r="G542" s="5">
        <v>1326</v>
      </c>
      <c r="H542" s="5">
        <v>1480</v>
      </c>
      <c r="I542" s="7">
        <v>35700</v>
      </c>
      <c r="J542" s="7">
        <v>40800</v>
      </c>
      <c r="K542" s="7">
        <v>45900</v>
      </c>
      <c r="L542" s="7">
        <v>51000</v>
      </c>
      <c r="M542" s="7">
        <v>55100</v>
      </c>
      <c r="N542" s="7">
        <v>59200</v>
      </c>
      <c r="O542" s="7">
        <v>63250</v>
      </c>
      <c r="P542" s="7">
        <v>67350</v>
      </c>
    </row>
    <row r="543" spans="1:16" x14ac:dyDescent="0.45">
      <c r="A543" s="77" t="s">
        <v>413</v>
      </c>
      <c r="B543" s="77" t="str">
        <f t="shared" si="8"/>
        <v>Mesa0.45</v>
      </c>
      <c r="C543" s="6">
        <v>0.45</v>
      </c>
      <c r="D543" s="5">
        <v>803</v>
      </c>
      <c r="E543" s="5">
        <v>860</v>
      </c>
      <c r="F543" s="5">
        <v>1032</v>
      </c>
      <c r="G543" s="5">
        <v>1193</v>
      </c>
      <c r="H543" s="5">
        <v>1332</v>
      </c>
      <c r="I543" s="5">
        <v>32130</v>
      </c>
      <c r="J543" s="5">
        <v>36720</v>
      </c>
      <c r="K543" s="5">
        <v>41310</v>
      </c>
      <c r="L543" s="5">
        <v>45900</v>
      </c>
      <c r="M543" s="5">
        <v>49590</v>
      </c>
      <c r="N543" s="8">
        <v>53280</v>
      </c>
      <c r="O543" s="8">
        <v>56925</v>
      </c>
      <c r="P543" s="8">
        <v>60615</v>
      </c>
    </row>
    <row r="544" spans="1:16" x14ac:dyDescent="0.45">
      <c r="A544" s="77" t="s">
        <v>413</v>
      </c>
      <c r="B544" s="77" t="str">
        <f t="shared" si="8"/>
        <v>Mesa0.4</v>
      </c>
      <c r="C544" s="6">
        <v>0.4</v>
      </c>
      <c r="D544" s="5">
        <v>714</v>
      </c>
      <c r="E544" s="5">
        <v>765</v>
      </c>
      <c r="F544" s="5">
        <v>918</v>
      </c>
      <c r="G544" s="5">
        <v>1061</v>
      </c>
      <c r="H544" s="5">
        <v>1184</v>
      </c>
      <c r="I544" s="5">
        <v>28560</v>
      </c>
      <c r="J544" s="5">
        <v>32640</v>
      </c>
      <c r="K544" s="5">
        <v>36720</v>
      </c>
      <c r="L544" s="5">
        <v>40800</v>
      </c>
      <c r="M544" s="5">
        <v>44080</v>
      </c>
      <c r="N544" s="8">
        <v>47360</v>
      </c>
      <c r="O544" s="8">
        <v>50600</v>
      </c>
      <c r="P544" s="8">
        <v>53880</v>
      </c>
    </row>
    <row r="545" spans="1:16" x14ac:dyDescent="0.45">
      <c r="A545" s="77" t="s">
        <v>413</v>
      </c>
      <c r="B545" s="77" t="str">
        <f t="shared" si="8"/>
        <v>Mesa0.3</v>
      </c>
      <c r="C545" s="6">
        <v>0.3</v>
      </c>
      <c r="D545" s="5">
        <v>535</v>
      </c>
      <c r="E545" s="5">
        <v>573</v>
      </c>
      <c r="F545" s="5">
        <v>688</v>
      </c>
      <c r="G545" s="5">
        <v>795</v>
      </c>
      <c r="H545" s="5">
        <v>888</v>
      </c>
      <c r="I545" s="7">
        <v>21420</v>
      </c>
      <c r="J545" s="7">
        <v>24480</v>
      </c>
      <c r="K545" s="7">
        <v>27540</v>
      </c>
      <c r="L545" s="7">
        <v>30600</v>
      </c>
      <c r="M545" s="7">
        <v>33060</v>
      </c>
      <c r="N545" s="7">
        <v>35520</v>
      </c>
      <c r="O545" s="7">
        <v>37950</v>
      </c>
      <c r="P545" s="7">
        <v>40410</v>
      </c>
    </row>
    <row r="546" spans="1:16" x14ac:dyDescent="0.45">
      <c r="A546" s="77" t="s">
        <v>413</v>
      </c>
      <c r="B546" s="77" t="str">
        <f t="shared" si="8"/>
        <v>Mesa0.2</v>
      </c>
      <c r="C546" s="6">
        <v>0.2</v>
      </c>
      <c r="D546" s="5">
        <v>357</v>
      </c>
      <c r="E546" s="5">
        <v>382</v>
      </c>
      <c r="F546" s="5">
        <v>459</v>
      </c>
      <c r="G546" s="5">
        <v>530</v>
      </c>
      <c r="H546" s="5">
        <v>592</v>
      </c>
      <c r="I546" s="7">
        <v>14280</v>
      </c>
      <c r="J546" s="7">
        <v>16320</v>
      </c>
      <c r="K546" s="7">
        <v>18360</v>
      </c>
      <c r="L546" s="7">
        <v>20400</v>
      </c>
      <c r="M546" s="7">
        <v>22040</v>
      </c>
      <c r="N546" s="7">
        <v>23680</v>
      </c>
      <c r="O546" s="7">
        <v>25300</v>
      </c>
      <c r="P546" s="7">
        <v>26940</v>
      </c>
    </row>
    <row r="547" spans="1:16" x14ac:dyDescent="0.45">
      <c r="A547" s="77" t="s">
        <v>414</v>
      </c>
      <c r="B547" s="77" t="str">
        <f t="shared" si="8"/>
        <v>Mineral1.2</v>
      </c>
      <c r="C547" s="6">
        <v>1.2</v>
      </c>
      <c r="D547" s="5">
        <v>2142</v>
      </c>
      <c r="E547" s="5">
        <v>2295</v>
      </c>
      <c r="F547" s="5">
        <v>2754</v>
      </c>
      <c r="G547" s="5">
        <v>3183</v>
      </c>
      <c r="H547" s="5">
        <v>3552</v>
      </c>
      <c r="I547" s="5">
        <v>85680</v>
      </c>
      <c r="J547" s="5">
        <v>97920</v>
      </c>
      <c r="K547" s="5">
        <v>110160</v>
      </c>
      <c r="L547" s="5">
        <v>122400</v>
      </c>
      <c r="M547" s="5">
        <v>132240</v>
      </c>
      <c r="N547" s="5">
        <v>142080</v>
      </c>
      <c r="O547" s="5">
        <v>151800</v>
      </c>
      <c r="P547" s="5">
        <v>161640</v>
      </c>
    </row>
    <row r="548" spans="1:16" x14ac:dyDescent="0.45">
      <c r="A548" s="77" t="s">
        <v>414</v>
      </c>
      <c r="B548" s="77" t="str">
        <f t="shared" si="8"/>
        <v>Mineral1.1</v>
      </c>
      <c r="C548" s="6">
        <v>1.1000000000000001</v>
      </c>
      <c r="D548" s="5">
        <v>1963</v>
      </c>
      <c r="E548" s="5">
        <v>2103</v>
      </c>
      <c r="F548" s="5">
        <v>2524</v>
      </c>
      <c r="G548" s="5">
        <v>2917</v>
      </c>
      <c r="H548" s="5">
        <v>3256</v>
      </c>
      <c r="I548" s="5">
        <v>78540</v>
      </c>
      <c r="J548" s="5">
        <v>89760</v>
      </c>
      <c r="K548" s="5">
        <v>100980.00000000001</v>
      </c>
      <c r="L548" s="5">
        <v>112200.00000000001</v>
      </c>
      <c r="M548" s="5">
        <v>121220.00000000001</v>
      </c>
      <c r="N548" s="5">
        <v>130240.00000000001</v>
      </c>
      <c r="O548" s="5">
        <v>139150</v>
      </c>
      <c r="P548" s="5">
        <v>148170</v>
      </c>
    </row>
    <row r="549" spans="1:16" x14ac:dyDescent="0.45">
      <c r="A549" s="77" t="s">
        <v>414</v>
      </c>
      <c r="B549" s="77" t="str">
        <f t="shared" si="8"/>
        <v>Mineral1</v>
      </c>
      <c r="C549" s="6">
        <v>1</v>
      </c>
      <c r="D549" s="5">
        <v>1785</v>
      </c>
      <c r="E549" s="5">
        <v>1912</v>
      </c>
      <c r="F549" s="5">
        <v>2295</v>
      </c>
      <c r="G549" s="5">
        <v>2652</v>
      </c>
      <c r="H549" s="5">
        <v>2960</v>
      </c>
      <c r="I549" s="7">
        <v>71400</v>
      </c>
      <c r="J549" s="7">
        <v>81600</v>
      </c>
      <c r="K549" s="7">
        <v>91800</v>
      </c>
      <c r="L549" s="7">
        <v>102000</v>
      </c>
      <c r="M549" s="7">
        <v>110200</v>
      </c>
      <c r="N549" s="7">
        <v>118400</v>
      </c>
      <c r="O549" s="7">
        <v>126500</v>
      </c>
      <c r="P549" s="7">
        <v>134700</v>
      </c>
    </row>
    <row r="550" spans="1:16" x14ac:dyDescent="0.45">
      <c r="A550" s="77" t="s">
        <v>414</v>
      </c>
      <c r="B550" s="77" t="str">
        <f t="shared" si="8"/>
        <v>Mineral0.9</v>
      </c>
      <c r="C550" s="6">
        <v>0.9</v>
      </c>
      <c r="D550" s="5">
        <v>1606</v>
      </c>
      <c r="E550" s="5">
        <v>1721</v>
      </c>
      <c r="F550" s="5">
        <v>2065</v>
      </c>
      <c r="G550" s="5">
        <v>2387</v>
      </c>
      <c r="H550" s="5">
        <v>2664</v>
      </c>
      <c r="I550" s="7">
        <v>64260</v>
      </c>
      <c r="J550" s="7">
        <v>73440</v>
      </c>
      <c r="K550" s="7">
        <v>82620</v>
      </c>
      <c r="L550" s="7">
        <v>91800</v>
      </c>
      <c r="M550" s="7">
        <v>99180</v>
      </c>
      <c r="N550" s="7">
        <v>106560</v>
      </c>
      <c r="O550" s="7">
        <v>113850</v>
      </c>
      <c r="P550" s="7">
        <v>121230</v>
      </c>
    </row>
    <row r="551" spans="1:16" x14ac:dyDescent="0.45">
      <c r="A551" s="77" t="s">
        <v>414</v>
      </c>
      <c r="B551" s="77" t="str">
        <f t="shared" si="8"/>
        <v>Mineral0.8</v>
      </c>
      <c r="C551" s="6">
        <v>0.8</v>
      </c>
      <c r="D551" s="5">
        <v>1428</v>
      </c>
      <c r="E551" s="5">
        <v>1530</v>
      </c>
      <c r="F551" s="5">
        <v>1836</v>
      </c>
      <c r="G551" s="5">
        <v>2122</v>
      </c>
      <c r="H551" s="5">
        <v>2368</v>
      </c>
      <c r="I551" s="5">
        <v>57120</v>
      </c>
      <c r="J551" s="5">
        <v>65280</v>
      </c>
      <c r="K551" s="5">
        <v>73440</v>
      </c>
      <c r="L551" s="5">
        <v>81600</v>
      </c>
      <c r="M551" s="5">
        <v>88160</v>
      </c>
      <c r="N551" s="8">
        <v>94720</v>
      </c>
      <c r="O551" s="8">
        <v>101200</v>
      </c>
      <c r="P551" s="8">
        <v>107760</v>
      </c>
    </row>
    <row r="552" spans="1:16" x14ac:dyDescent="0.45">
      <c r="A552" s="77" t="s">
        <v>414</v>
      </c>
      <c r="B552" s="77" t="str">
        <f t="shared" si="8"/>
        <v>Mineral0.7</v>
      </c>
      <c r="C552" s="6">
        <v>0.7</v>
      </c>
      <c r="D552" s="5">
        <v>1249</v>
      </c>
      <c r="E552" s="5">
        <v>1338</v>
      </c>
      <c r="F552" s="5">
        <v>1606</v>
      </c>
      <c r="G552" s="5">
        <v>1856</v>
      </c>
      <c r="H552" s="5">
        <v>2072</v>
      </c>
      <c r="I552" s="7">
        <v>49980</v>
      </c>
      <c r="J552" s="7">
        <v>57120</v>
      </c>
      <c r="K552" s="7">
        <v>64259.999999999993</v>
      </c>
      <c r="L552" s="7">
        <v>71400</v>
      </c>
      <c r="M552" s="7">
        <v>77140</v>
      </c>
      <c r="N552" s="7">
        <v>82880</v>
      </c>
      <c r="O552" s="7">
        <v>88550</v>
      </c>
      <c r="P552" s="7">
        <v>94290</v>
      </c>
    </row>
    <row r="553" spans="1:16" x14ac:dyDescent="0.45">
      <c r="A553" s="77" t="s">
        <v>414</v>
      </c>
      <c r="B553" s="77" t="str">
        <f t="shared" si="8"/>
        <v>Mineral0.6</v>
      </c>
      <c r="C553" s="6">
        <v>0.6</v>
      </c>
      <c r="D553" s="5">
        <v>1071</v>
      </c>
      <c r="E553" s="5">
        <v>1147</v>
      </c>
      <c r="F553" s="5">
        <v>1377</v>
      </c>
      <c r="G553" s="5">
        <v>1591</v>
      </c>
      <c r="H553" s="5">
        <v>1776</v>
      </c>
      <c r="I553" s="5">
        <v>42840</v>
      </c>
      <c r="J553" s="5">
        <v>48960</v>
      </c>
      <c r="K553" s="5">
        <v>55080</v>
      </c>
      <c r="L553" s="5">
        <v>61200</v>
      </c>
      <c r="M553" s="5">
        <v>66120</v>
      </c>
      <c r="N553" s="8">
        <v>71040</v>
      </c>
      <c r="O553" s="8">
        <v>75900</v>
      </c>
      <c r="P553" s="8">
        <v>80820</v>
      </c>
    </row>
    <row r="554" spans="1:16" x14ac:dyDescent="0.45">
      <c r="A554" s="77" t="s">
        <v>414</v>
      </c>
      <c r="B554" s="77" t="str">
        <f t="shared" si="8"/>
        <v>Mineral0.55</v>
      </c>
      <c r="C554" s="6">
        <v>0.55000000000000004</v>
      </c>
      <c r="D554" s="5">
        <v>981</v>
      </c>
      <c r="E554" s="5">
        <v>1051</v>
      </c>
      <c r="F554" s="5">
        <v>1262</v>
      </c>
      <c r="G554" s="5">
        <v>1458</v>
      </c>
      <c r="H554" s="5">
        <v>1628</v>
      </c>
      <c r="I554" s="5">
        <v>39270</v>
      </c>
      <c r="J554" s="5">
        <v>44880</v>
      </c>
      <c r="K554" s="5">
        <v>50490.000000000007</v>
      </c>
      <c r="L554" s="5">
        <v>56100.000000000007</v>
      </c>
      <c r="M554" s="5">
        <v>60610.000000000007</v>
      </c>
      <c r="N554" s="8">
        <v>65120.000000000007</v>
      </c>
      <c r="O554" s="8">
        <v>69575</v>
      </c>
      <c r="P554" s="8">
        <v>74085</v>
      </c>
    </row>
    <row r="555" spans="1:16" x14ac:dyDescent="0.45">
      <c r="A555" s="77" t="s">
        <v>414</v>
      </c>
      <c r="B555" s="77" t="str">
        <f t="shared" si="8"/>
        <v>Mineral0.5</v>
      </c>
      <c r="C555" s="6">
        <v>0.5</v>
      </c>
      <c r="D555" s="5">
        <v>892</v>
      </c>
      <c r="E555" s="5">
        <v>956</v>
      </c>
      <c r="F555" s="5">
        <v>1147</v>
      </c>
      <c r="G555" s="5">
        <v>1326</v>
      </c>
      <c r="H555" s="5">
        <v>1480</v>
      </c>
      <c r="I555" s="5">
        <v>35700</v>
      </c>
      <c r="J555" s="5">
        <v>40800</v>
      </c>
      <c r="K555" s="5">
        <v>45900</v>
      </c>
      <c r="L555" s="5">
        <v>51000</v>
      </c>
      <c r="M555" s="5">
        <v>55100</v>
      </c>
      <c r="N555" s="8">
        <v>59200</v>
      </c>
      <c r="O555" s="8">
        <v>63250</v>
      </c>
      <c r="P555" s="8">
        <v>67350</v>
      </c>
    </row>
    <row r="556" spans="1:16" x14ac:dyDescent="0.45">
      <c r="A556" s="77" t="s">
        <v>414</v>
      </c>
      <c r="B556" s="77" t="str">
        <f t="shared" si="8"/>
        <v>Mineral0.45</v>
      </c>
      <c r="C556" s="6">
        <v>0.45</v>
      </c>
      <c r="D556" s="5">
        <v>803</v>
      </c>
      <c r="E556" s="5">
        <v>860</v>
      </c>
      <c r="F556" s="5">
        <v>1032</v>
      </c>
      <c r="G556" s="5">
        <v>1193</v>
      </c>
      <c r="H556" s="5">
        <v>1332</v>
      </c>
      <c r="I556" s="5">
        <v>32130</v>
      </c>
      <c r="J556" s="5">
        <v>36720</v>
      </c>
      <c r="K556" s="5">
        <v>41310</v>
      </c>
      <c r="L556" s="5">
        <v>45900</v>
      </c>
      <c r="M556" s="5">
        <v>49590</v>
      </c>
      <c r="N556" s="5">
        <v>53280</v>
      </c>
      <c r="O556" s="5">
        <v>56925</v>
      </c>
      <c r="P556" s="5">
        <v>60615</v>
      </c>
    </row>
    <row r="557" spans="1:16" x14ac:dyDescent="0.45">
      <c r="A557" s="77" t="s">
        <v>414</v>
      </c>
      <c r="B557" s="77" t="str">
        <f t="shared" si="8"/>
        <v>Mineral0.4</v>
      </c>
      <c r="C557" s="6">
        <v>0.4</v>
      </c>
      <c r="D557" s="5">
        <v>714</v>
      </c>
      <c r="E557" s="5">
        <v>765</v>
      </c>
      <c r="F557" s="5">
        <v>918</v>
      </c>
      <c r="G557" s="5">
        <v>1061</v>
      </c>
      <c r="H557" s="5">
        <v>1184</v>
      </c>
      <c r="I557" s="5">
        <v>28560</v>
      </c>
      <c r="J557" s="5">
        <v>32640</v>
      </c>
      <c r="K557" s="5">
        <v>36720</v>
      </c>
      <c r="L557" s="5">
        <v>40800</v>
      </c>
      <c r="M557" s="5">
        <v>44080</v>
      </c>
      <c r="N557" s="5">
        <v>47360</v>
      </c>
      <c r="O557" s="5">
        <v>50600</v>
      </c>
      <c r="P557" s="5">
        <v>53880</v>
      </c>
    </row>
    <row r="558" spans="1:16" x14ac:dyDescent="0.45">
      <c r="A558" s="77" t="s">
        <v>414</v>
      </c>
      <c r="B558" s="77" t="str">
        <f t="shared" si="8"/>
        <v>Mineral0.3</v>
      </c>
      <c r="C558" s="6">
        <v>0.3</v>
      </c>
      <c r="D558" s="5">
        <v>535</v>
      </c>
      <c r="E558" s="5">
        <v>573</v>
      </c>
      <c r="F558" s="5">
        <v>688</v>
      </c>
      <c r="G558" s="5">
        <v>795</v>
      </c>
      <c r="H558" s="5">
        <v>888</v>
      </c>
      <c r="I558" s="5">
        <v>21420</v>
      </c>
      <c r="J558" s="5">
        <v>24480</v>
      </c>
      <c r="K558" s="5">
        <v>27540</v>
      </c>
      <c r="L558" s="5">
        <v>30600</v>
      </c>
      <c r="M558" s="5">
        <v>33060</v>
      </c>
      <c r="N558" s="5">
        <v>35520</v>
      </c>
      <c r="O558" s="5">
        <v>37950</v>
      </c>
      <c r="P558" s="5">
        <v>40410</v>
      </c>
    </row>
    <row r="559" spans="1:16" x14ac:dyDescent="0.45">
      <c r="A559" s="77" t="s">
        <v>414</v>
      </c>
      <c r="B559" s="77" t="str">
        <f t="shared" si="8"/>
        <v>Mineral0.2</v>
      </c>
      <c r="C559" s="6">
        <v>0.2</v>
      </c>
      <c r="D559" s="5">
        <v>357</v>
      </c>
      <c r="E559" s="5">
        <v>382</v>
      </c>
      <c r="F559" s="5">
        <v>459</v>
      </c>
      <c r="G559" s="5">
        <v>530</v>
      </c>
      <c r="H559" s="5">
        <v>592</v>
      </c>
      <c r="I559" s="7">
        <v>14280</v>
      </c>
      <c r="J559" s="7">
        <v>16320</v>
      </c>
      <c r="K559" s="7">
        <v>18360</v>
      </c>
      <c r="L559" s="7">
        <v>20400</v>
      </c>
      <c r="M559" s="7">
        <v>22040</v>
      </c>
      <c r="N559" s="7">
        <v>23680</v>
      </c>
      <c r="O559" s="7">
        <v>25300</v>
      </c>
      <c r="P559" s="7">
        <v>26940</v>
      </c>
    </row>
    <row r="560" spans="1:16" x14ac:dyDescent="0.45">
      <c r="A560" s="77" t="s">
        <v>415</v>
      </c>
      <c r="B560" s="77" t="str">
        <f t="shared" si="8"/>
        <v>Moffat1.2</v>
      </c>
      <c r="C560" s="6">
        <v>1.2</v>
      </c>
      <c r="D560" s="5">
        <v>2142</v>
      </c>
      <c r="E560" s="5">
        <v>2295</v>
      </c>
      <c r="F560" s="5">
        <v>2754</v>
      </c>
      <c r="G560" s="5">
        <v>3183</v>
      </c>
      <c r="H560" s="5">
        <v>3552</v>
      </c>
      <c r="I560" s="7">
        <v>85680</v>
      </c>
      <c r="J560" s="7">
        <v>97920</v>
      </c>
      <c r="K560" s="7">
        <v>110160</v>
      </c>
      <c r="L560" s="7">
        <v>122400</v>
      </c>
      <c r="M560" s="7">
        <v>132240</v>
      </c>
      <c r="N560" s="7">
        <v>142080</v>
      </c>
      <c r="O560" s="7">
        <v>151800</v>
      </c>
      <c r="P560" s="7">
        <v>161640</v>
      </c>
    </row>
    <row r="561" spans="1:16" x14ac:dyDescent="0.45">
      <c r="A561" s="77" t="s">
        <v>415</v>
      </c>
      <c r="B561" s="77" t="str">
        <f t="shared" si="8"/>
        <v>Moffat1.1</v>
      </c>
      <c r="C561" s="6">
        <v>1.1000000000000001</v>
      </c>
      <c r="D561" s="5">
        <v>1963</v>
      </c>
      <c r="E561" s="5">
        <v>2103</v>
      </c>
      <c r="F561" s="5">
        <v>2524</v>
      </c>
      <c r="G561" s="5">
        <v>2917</v>
      </c>
      <c r="H561" s="5">
        <v>3256</v>
      </c>
      <c r="I561" s="5">
        <v>78540</v>
      </c>
      <c r="J561" s="5">
        <v>89760</v>
      </c>
      <c r="K561" s="5">
        <v>100980.00000000001</v>
      </c>
      <c r="L561" s="5">
        <v>112200.00000000001</v>
      </c>
      <c r="M561" s="5">
        <v>121220.00000000001</v>
      </c>
      <c r="N561" s="8">
        <v>130240.00000000001</v>
      </c>
      <c r="O561" s="8">
        <v>139150</v>
      </c>
      <c r="P561" s="8">
        <v>148170</v>
      </c>
    </row>
    <row r="562" spans="1:16" x14ac:dyDescent="0.45">
      <c r="A562" s="77" t="s">
        <v>415</v>
      </c>
      <c r="B562" s="77" t="str">
        <f t="shared" si="8"/>
        <v>Moffat1</v>
      </c>
      <c r="C562" s="6">
        <v>1</v>
      </c>
      <c r="D562" s="5">
        <v>1785</v>
      </c>
      <c r="E562" s="5">
        <v>1912</v>
      </c>
      <c r="F562" s="5">
        <v>2295</v>
      </c>
      <c r="G562" s="5">
        <v>2652</v>
      </c>
      <c r="H562" s="5">
        <v>2960</v>
      </c>
      <c r="I562" s="7">
        <v>71400</v>
      </c>
      <c r="J562" s="7">
        <v>81600</v>
      </c>
      <c r="K562" s="7">
        <v>91800</v>
      </c>
      <c r="L562" s="7">
        <v>102000</v>
      </c>
      <c r="M562" s="7">
        <v>110200</v>
      </c>
      <c r="N562" s="7">
        <v>118400</v>
      </c>
      <c r="O562" s="7">
        <v>126500</v>
      </c>
      <c r="P562" s="7">
        <v>134700</v>
      </c>
    </row>
    <row r="563" spans="1:16" x14ac:dyDescent="0.45">
      <c r="A563" s="77" t="s">
        <v>415</v>
      </c>
      <c r="B563" s="77" t="str">
        <f t="shared" si="8"/>
        <v>Moffat0.9</v>
      </c>
      <c r="C563" s="6">
        <v>0.9</v>
      </c>
      <c r="D563" s="5">
        <v>1606</v>
      </c>
      <c r="E563" s="5">
        <v>1721</v>
      </c>
      <c r="F563" s="5">
        <v>2065</v>
      </c>
      <c r="G563" s="5">
        <v>2387</v>
      </c>
      <c r="H563" s="5">
        <v>2664</v>
      </c>
      <c r="I563" s="5">
        <v>64260</v>
      </c>
      <c r="J563" s="5">
        <v>73440</v>
      </c>
      <c r="K563" s="5">
        <v>82620</v>
      </c>
      <c r="L563" s="5">
        <v>91800</v>
      </c>
      <c r="M563" s="5">
        <v>99180</v>
      </c>
      <c r="N563" s="8">
        <v>106560</v>
      </c>
      <c r="O563" s="8">
        <v>113850</v>
      </c>
      <c r="P563" s="8">
        <v>121230</v>
      </c>
    </row>
    <row r="564" spans="1:16" x14ac:dyDescent="0.45">
      <c r="A564" s="77" t="s">
        <v>415</v>
      </c>
      <c r="B564" s="77" t="str">
        <f t="shared" si="8"/>
        <v>Moffat0.8</v>
      </c>
      <c r="C564" s="6">
        <v>0.8</v>
      </c>
      <c r="D564" s="5">
        <v>1428</v>
      </c>
      <c r="E564" s="5">
        <v>1530</v>
      </c>
      <c r="F564" s="5">
        <v>1836</v>
      </c>
      <c r="G564" s="5">
        <v>2122</v>
      </c>
      <c r="H564" s="5">
        <v>2368</v>
      </c>
      <c r="I564" s="5">
        <v>57120</v>
      </c>
      <c r="J564" s="5">
        <v>65280</v>
      </c>
      <c r="K564" s="5">
        <v>73440</v>
      </c>
      <c r="L564" s="5">
        <v>81600</v>
      </c>
      <c r="M564" s="5">
        <v>88160</v>
      </c>
      <c r="N564" s="8">
        <v>94720</v>
      </c>
      <c r="O564" s="8">
        <v>101200</v>
      </c>
      <c r="P564" s="8">
        <v>107760</v>
      </c>
    </row>
    <row r="565" spans="1:16" x14ac:dyDescent="0.45">
      <c r="A565" s="77" t="s">
        <v>415</v>
      </c>
      <c r="B565" s="77" t="str">
        <f t="shared" si="8"/>
        <v>Moffat0.7</v>
      </c>
      <c r="C565" s="6">
        <v>0.7</v>
      </c>
      <c r="D565" s="5">
        <v>1249</v>
      </c>
      <c r="E565" s="5">
        <v>1338</v>
      </c>
      <c r="F565" s="5">
        <v>1606</v>
      </c>
      <c r="G565" s="5">
        <v>1856</v>
      </c>
      <c r="H565" s="5">
        <v>2072</v>
      </c>
      <c r="I565" s="5">
        <v>49980</v>
      </c>
      <c r="J565" s="5">
        <v>57120</v>
      </c>
      <c r="K565" s="5">
        <v>64259.999999999993</v>
      </c>
      <c r="L565" s="5">
        <v>71400</v>
      </c>
      <c r="M565" s="5">
        <v>77140</v>
      </c>
      <c r="N565" s="8">
        <v>82880</v>
      </c>
      <c r="O565" s="8">
        <v>88550</v>
      </c>
      <c r="P565" s="8">
        <v>94290</v>
      </c>
    </row>
    <row r="566" spans="1:16" x14ac:dyDescent="0.45">
      <c r="A566" s="77" t="s">
        <v>415</v>
      </c>
      <c r="B566" s="77" t="str">
        <f t="shared" si="8"/>
        <v>Moffat0.6</v>
      </c>
      <c r="C566" s="6">
        <v>0.6</v>
      </c>
      <c r="D566" s="5">
        <v>1071</v>
      </c>
      <c r="E566" s="5">
        <v>1147</v>
      </c>
      <c r="F566" s="5">
        <v>1377</v>
      </c>
      <c r="G566" s="5">
        <v>1591</v>
      </c>
      <c r="H566" s="5">
        <v>1776</v>
      </c>
      <c r="I566" s="5">
        <v>42840</v>
      </c>
      <c r="J566" s="5">
        <v>48960</v>
      </c>
      <c r="K566" s="5">
        <v>55080</v>
      </c>
      <c r="L566" s="5">
        <v>61200</v>
      </c>
      <c r="M566" s="5">
        <v>66120</v>
      </c>
      <c r="N566" s="5">
        <v>71040</v>
      </c>
      <c r="O566" s="5">
        <v>75900</v>
      </c>
      <c r="P566" s="5">
        <v>80820</v>
      </c>
    </row>
    <row r="567" spans="1:16" x14ac:dyDescent="0.45">
      <c r="A567" s="77" t="s">
        <v>415</v>
      </c>
      <c r="B567" s="77" t="str">
        <f t="shared" si="8"/>
        <v>Moffat0.55</v>
      </c>
      <c r="C567" s="6">
        <v>0.55000000000000004</v>
      </c>
      <c r="D567" s="5">
        <v>981</v>
      </c>
      <c r="E567" s="5">
        <v>1051</v>
      </c>
      <c r="F567" s="5">
        <v>1262</v>
      </c>
      <c r="G567" s="5">
        <v>1458</v>
      </c>
      <c r="H567" s="5">
        <v>1628</v>
      </c>
      <c r="I567" s="5">
        <v>39270</v>
      </c>
      <c r="J567" s="5">
        <v>44880</v>
      </c>
      <c r="K567" s="5">
        <v>50490.000000000007</v>
      </c>
      <c r="L567" s="5">
        <v>56100.000000000007</v>
      </c>
      <c r="M567" s="5">
        <v>60610.000000000007</v>
      </c>
      <c r="N567" s="5">
        <v>65120.000000000007</v>
      </c>
      <c r="O567" s="5">
        <v>69575</v>
      </c>
      <c r="P567" s="5">
        <v>74085</v>
      </c>
    </row>
    <row r="568" spans="1:16" x14ac:dyDescent="0.45">
      <c r="A568" s="77" t="s">
        <v>415</v>
      </c>
      <c r="B568" s="77" t="str">
        <f t="shared" si="8"/>
        <v>Moffat0.5</v>
      </c>
      <c r="C568" s="6">
        <v>0.5</v>
      </c>
      <c r="D568" s="5">
        <v>892</v>
      </c>
      <c r="E568" s="5">
        <v>956</v>
      </c>
      <c r="F568" s="5">
        <v>1147</v>
      </c>
      <c r="G568" s="5">
        <v>1326</v>
      </c>
      <c r="H568" s="5">
        <v>1480</v>
      </c>
      <c r="I568" s="5">
        <v>35700</v>
      </c>
      <c r="J568" s="5">
        <v>40800</v>
      </c>
      <c r="K568" s="5">
        <v>45900</v>
      </c>
      <c r="L568" s="5">
        <v>51000</v>
      </c>
      <c r="M568" s="5">
        <v>55100</v>
      </c>
      <c r="N568" s="5">
        <v>59200</v>
      </c>
      <c r="O568" s="5">
        <v>63250</v>
      </c>
      <c r="P568" s="5">
        <v>67350</v>
      </c>
    </row>
    <row r="569" spans="1:16" x14ac:dyDescent="0.45">
      <c r="A569" s="77" t="s">
        <v>415</v>
      </c>
      <c r="B569" s="77" t="str">
        <f t="shared" si="8"/>
        <v>Moffat0.45</v>
      </c>
      <c r="C569" s="6">
        <v>0.45</v>
      </c>
      <c r="D569" s="5">
        <v>803</v>
      </c>
      <c r="E569" s="5">
        <v>860</v>
      </c>
      <c r="F569" s="5">
        <v>1032</v>
      </c>
      <c r="G569" s="5">
        <v>1193</v>
      </c>
      <c r="H569" s="5">
        <v>1332</v>
      </c>
      <c r="I569" s="7">
        <v>32130</v>
      </c>
      <c r="J569" s="7">
        <v>36720</v>
      </c>
      <c r="K569" s="7">
        <v>41310</v>
      </c>
      <c r="L569" s="7">
        <v>45900</v>
      </c>
      <c r="M569" s="7">
        <v>49590</v>
      </c>
      <c r="N569" s="7">
        <v>53280</v>
      </c>
      <c r="O569" s="7">
        <v>56925</v>
      </c>
      <c r="P569" s="7">
        <v>60615</v>
      </c>
    </row>
    <row r="570" spans="1:16" x14ac:dyDescent="0.45">
      <c r="A570" s="77" t="s">
        <v>415</v>
      </c>
      <c r="B570" s="77" t="str">
        <f t="shared" si="8"/>
        <v>Moffat0.4</v>
      </c>
      <c r="C570" s="6">
        <v>0.4</v>
      </c>
      <c r="D570" s="5">
        <v>714</v>
      </c>
      <c r="E570" s="5">
        <v>765</v>
      </c>
      <c r="F570" s="5">
        <v>918</v>
      </c>
      <c r="G570" s="5">
        <v>1061</v>
      </c>
      <c r="H570" s="5">
        <v>1184</v>
      </c>
      <c r="I570" s="7">
        <v>28560</v>
      </c>
      <c r="J570" s="7">
        <v>32640</v>
      </c>
      <c r="K570" s="7">
        <v>36720</v>
      </c>
      <c r="L570" s="7">
        <v>40800</v>
      </c>
      <c r="M570" s="7">
        <v>44080</v>
      </c>
      <c r="N570" s="7">
        <v>47360</v>
      </c>
      <c r="O570" s="7">
        <v>50600</v>
      </c>
      <c r="P570" s="7">
        <v>53880</v>
      </c>
    </row>
    <row r="571" spans="1:16" x14ac:dyDescent="0.45">
      <c r="A571" s="77" t="s">
        <v>415</v>
      </c>
      <c r="B571" s="77" t="str">
        <f t="shared" si="8"/>
        <v>Moffat0.3</v>
      </c>
      <c r="C571" s="6">
        <v>0.3</v>
      </c>
      <c r="D571" s="5">
        <v>535</v>
      </c>
      <c r="E571" s="5">
        <v>573</v>
      </c>
      <c r="F571" s="5">
        <v>688</v>
      </c>
      <c r="G571" s="5">
        <v>795</v>
      </c>
      <c r="H571" s="5">
        <v>888</v>
      </c>
      <c r="I571" s="5">
        <v>21420</v>
      </c>
      <c r="J571" s="5">
        <v>24480</v>
      </c>
      <c r="K571" s="5">
        <v>27540</v>
      </c>
      <c r="L571" s="5">
        <v>30600</v>
      </c>
      <c r="M571" s="5">
        <v>33060</v>
      </c>
      <c r="N571" s="8">
        <v>35520</v>
      </c>
      <c r="O571" s="8">
        <v>37950</v>
      </c>
      <c r="P571" s="8">
        <v>40410</v>
      </c>
    </row>
    <row r="572" spans="1:16" x14ac:dyDescent="0.45">
      <c r="A572" s="77" t="s">
        <v>415</v>
      </c>
      <c r="B572" s="77" t="str">
        <f t="shared" si="8"/>
        <v>Moffat0.2</v>
      </c>
      <c r="C572" s="6">
        <v>0.2</v>
      </c>
      <c r="D572" s="5">
        <v>357</v>
      </c>
      <c r="E572" s="5">
        <v>382</v>
      </c>
      <c r="F572" s="5">
        <v>459</v>
      </c>
      <c r="G572" s="5">
        <v>530</v>
      </c>
      <c r="H572" s="5">
        <v>592</v>
      </c>
      <c r="I572" s="7">
        <v>14280</v>
      </c>
      <c r="J572" s="7">
        <v>16320</v>
      </c>
      <c r="K572" s="7">
        <v>18360</v>
      </c>
      <c r="L572" s="7">
        <v>20400</v>
      </c>
      <c r="M572" s="7">
        <v>22040</v>
      </c>
      <c r="N572" s="7">
        <v>23680</v>
      </c>
      <c r="O572" s="7">
        <v>25300</v>
      </c>
      <c r="P572" s="7">
        <v>26940</v>
      </c>
    </row>
    <row r="573" spans="1:16" x14ac:dyDescent="0.45">
      <c r="A573" s="77" t="s">
        <v>416</v>
      </c>
      <c r="B573" s="77" t="str">
        <f t="shared" si="8"/>
        <v>Montezuma1.2</v>
      </c>
      <c r="C573" s="6">
        <v>1.2</v>
      </c>
      <c r="D573" s="5">
        <v>2142</v>
      </c>
      <c r="E573" s="5">
        <v>2295</v>
      </c>
      <c r="F573" s="5">
        <v>2754</v>
      </c>
      <c r="G573" s="5">
        <v>3183</v>
      </c>
      <c r="H573" s="5">
        <v>3552</v>
      </c>
      <c r="I573" s="5">
        <v>85680</v>
      </c>
      <c r="J573" s="5">
        <v>97920</v>
      </c>
      <c r="K573" s="5">
        <v>110160</v>
      </c>
      <c r="L573" s="5">
        <v>122400</v>
      </c>
      <c r="M573" s="5">
        <v>132240</v>
      </c>
      <c r="N573" s="8">
        <v>142080</v>
      </c>
      <c r="O573" s="8">
        <v>151800</v>
      </c>
      <c r="P573" s="8">
        <v>161640</v>
      </c>
    </row>
    <row r="574" spans="1:16" x14ac:dyDescent="0.45">
      <c r="A574" s="77" t="s">
        <v>416</v>
      </c>
      <c r="B574" s="77" t="str">
        <f t="shared" si="8"/>
        <v>Montezuma1.1</v>
      </c>
      <c r="C574" s="6">
        <v>1.1000000000000001</v>
      </c>
      <c r="D574" s="5">
        <v>1963</v>
      </c>
      <c r="E574" s="5">
        <v>2103</v>
      </c>
      <c r="F574" s="5">
        <v>2524</v>
      </c>
      <c r="G574" s="5">
        <v>2917</v>
      </c>
      <c r="H574" s="5">
        <v>3256</v>
      </c>
      <c r="I574" s="5">
        <v>78540</v>
      </c>
      <c r="J574" s="5">
        <v>89760</v>
      </c>
      <c r="K574" s="5">
        <v>100980.00000000001</v>
      </c>
      <c r="L574" s="5">
        <v>112200.00000000001</v>
      </c>
      <c r="M574" s="5">
        <v>121220.00000000001</v>
      </c>
      <c r="N574" s="8">
        <v>130240.00000000001</v>
      </c>
      <c r="O574" s="8">
        <v>139150</v>
      </c>
      <c r="P574" s="8">
        <v>148170</v>
      </c>
    </row>
    <row r="575" spans="1:16" x14ac:dyDescent="0.45">
      <c r="A575" s="77" t="s">
        <v>416</v>
      </c>
      <c r="B575" s="77" t="str">
        <f t="shared" si="8"/>
        <v>Montezuma1</v>
      </c>
      <c r="C575" s="6">
        <v>1</v>
      </c>
      <c r="D575" s="5">
        <v>1785</v>
      </c>
      <c r="E575" s="5">
        <v>1912</v>
      </c>
      <c r="F575" s="5">
        <v>2295</v>
      </c>
      <c r="G575" s="5">
        <v>2652</v>
      </c>
      <c r="H575" s="5">
        <v>2960</v>
      </c>
      <c r="I575" s="7">
        <v>71400</v>
      </c>
      <c r="J575" s="7">
        <v>81600</v>
      </c>
      <c r="K575" s="7">
        <v>91800</v>
      </c>
      <c r="L575" s="7">
        <v>102000</v>
      </c>
      <c r="M575" s="7">
        <v>110200</v>
      </c>
      <c r="N575" s="7">
        <v>118400</v>
      </c>
      <c r="O575" s="7">
        <v>126500</v>
      </c>
      <c r="P575" s="7">
        <v>134700</v>
      </c>
    </row>
    <row r="576" spans="1:16" x14ac:dyDescent="0.45">
      <c r="A576" s="77" t="s">
        <v>416</v>
      </c>
      <c r="B576" s="77" t="str">
        <f t="shared" si="8"/>
        <v>Montezuma0.9</v>
      </c>
      <c r="C576" s="6">
        <v>0.9</v>
      </c>
      <c r="D576" s="5">
        <v>1606</v>
      </c>
      <c r="E576" s="5">
        <v>1721</v>
      </c>
      <c r="F576" s="5">
        <v>2065</v>
      </c>
      <c r="G576" s="5">
        <v>2387</v>
      </c>
      <c r="H576" s="5">
        <v>2664</v>
      </c>
      <c r="I576" s="7">
        <v>64260</v>
      </c>
      <c r="J576" s="7">
        <v>73440</v>
      </c>
      <c r="K576" s="7">
        <v>82620</v>
      </c>
      <c r="L576" s="7">
        <v>91800</v>
      </c>
      <c r="M576" s="7">
        <v>99180</v>
      </c>
      <c r="N576" s="7">
        <v>106560</v>
      </c>
      <c r="O576" s="7">
        <v>113850</v>
      </c>
      <c r="P576" s="7">
        <v>121230</v>
      </c>
    </row>
    <row r="577" spans="1:16" x14ac:dyDescent="0.45">
      <c r="A577" s="77" t="s">
        <v>416</v>
      </c>
      <c r="B577" s="77" t="str">
        <f t="shared" si="8"/>
        <v>Montezuma0.8</v>
      </c>
      <c r="C577" s="6">
        <v>0.8</v>
      </c>
      <c r="D577" s="5">
        <v>1428</v>
      </c>
      <c r="E577" s="5">
        <v>1530</v>
      </c>
      <c r="F577" s="5">
        <v>1836</v>
      </c>
      <c r="G577" s="5">
        <v>2122</v>
      </c>
      <c r="H577" s="5">
        <v>2368</v>
      </c>
      <c r="I577" s="5">
        <v>57120</v>
      </c>
      <c r="J577" s="5">
        <v>65280</v>
      </c>
      <c r="K577" s="5">
        <v>73440</v>
      </c>
      <c r="L577" s="5">
        <v>81600</v>
      </c>
      <c r="M577" s="5">
        <v>88160</v>
      </c>
      <c r="N577" s="5">
        <v>94720</v>
      </c>
      <c r="O577" s="5">
        <v>101200</v>
      </c>
      <c r="P577" s="5">
        <v>107760</v>
      </c>
    </row>
    <row r="578" spans="1:16" x14ac:dyDescent="0.45">
      <c r="A578" s="77" t="s">
        <v>416</v>
      </c>
      <c r="B578" s="77" t="str">
        <f t="shared" si="8"/>
        <v>Montezuma0.7</v>
      </c>
      <c r="C578" s="6">
        <v>0.7</v>
      </c>
      <c r="D578" s="5">
        <v>1249</v>
      </c>
      <c r="E578" s="5">
        <v>1338</v>
      </c>
      <c r="F578" s="5">
        <v>1606</v>
      </c>
      <c r="G578" s="5">
        <v>1856</v>
      </c>
      <c r="H578" s="5">
        <v>2072</v>
      </c>
      <c r="I578" s="5">
        <v>49980</v>
      </c>
      <c r="J578" s="5">
        <v>57120</v>
      </c>
      <c r="K578" s="5">
        <v>64259.999999999993</v>
      </c>
      <c r="L578" s="5">
        <v>71400</v>
      </c>
      <c r="M578" s="5">
        <v>77140</v>
      </c>
      <c r="N578" s="5">
        <v>82880</v>
      </c>
      <c r="O578" s="5">
        <v>88550</v>
      </c>
      <c r="P578" s="5">
        <v>94290</v>
      </c>
    </row>
    <row r="579" spans="1:16" x14ac:dyDescent="0.45">
      <c r="A579" s="77" t="s">
        <v>416</v>
      </c>
      <c r="B579" s="77" t="str">
        <f t="shared" ref="B579:B642" si="9">CONCATENATE(A579,C579)</f>
        <v>Montezuma0.6</v>
      </c>
      <c r="C579" s="6">
        <v>0.6</v>
      </c>
      <c r="D579" s="5">
        <v>1071</v>
      </c>
      <c r="E579" s="5">
        <v>1147</v>
      </c>
      <c r="F579" s="5">
        <v>1377</v>
      </c>
      <c r="G579" s="5">
        <v>1591</v>
      </c>
      <c r="H579" s="5">
        <v>1776</v>
      </c>
      <c r="I579" s="7">
        <v>42840</v>
      </c>
      <c r="J579" s="7">
        <v>48960</v>
      </c>
      <c r="K579" s="7">
        <v>55080</v>
      </c>
      <c r="L579" s="7">
        <v>61200</v>
      </c>
      <c r="M579" s="7">
        <v>66120</v>
      </c>
      <c r="N579" s="7">
        <v>71040</v>
      </c>
      <c r="O579" s="7">
        <v>75900</v>
      </c>
      <c r="P579" s="7">
        <v>80820</v>
      </c>
    </row>
    <row r="580" spans="1:16" x14ac:dyDescent="0.45">
      <c r="A580" s="77" t="s">
        <v>416</v>
      </c>
      <c r="B580" s="77" t="str">
        <f t="shared" si="9"/>
        <v>Montezuma0.55</v>
      </c>
      <c r="C580" s="6">
        <v>0.55000000000000004</v>
      </c>
      <c r="D580" s="5">
        <v>981</v>
      </c>
      <c r="E580" s="5">
        <v>1051</v>
      </c>
      <c r="F580" s="5">
        <v>1262</v>
      </c>
      <c r="G580" s="5">
        <v>1458</v>
      </c>
      <c r="H580" s="5">
        <v>1628</v>
      </c>
      <c r="I580" s="7">
        <v>39270</v>
      </c>
      <c r="J580" s="7">
        <v>44880</v>
      </c>
      <c r="K580" s="7">
        <v>50490.000000000007</v>
      </c>
      <c r="L580" s="7">
        <v>56100.000000000007</v>
      </c>
      <c r="M580" s="7">
        <v>60610.000000000007</v>
      </c>
      <c r="N580" s="7">
        <v>65120.000000000007</v>
      </c>
      <c r="O580" s="7">
        <v>69575</v>
      </c>
      <c r="P580" s="7">
        <v>74085</v>
      </c>
    </row>
    <row r="581" spans="1:16" x14ac:dyDescent="0.45">
      <c r="A581" s="77" t="s">
        <v>416</v>
      </c>
      <c r="B581" s="77" t="str">
        <f t="shared" si="9"/>
        <v>Montezuma0.5</v>
      </c>
      <c r="C581" s="6">
        <v>0.5</v>
      </c>
      <c r="D581" s="5">
        <v>892</v>
      </c>
      <c r="E581" s="5">
        <v>956</v>
      </c>
      <c r="F581" s="5">
        <v>1147</v>
      </c>
      <c r="G581" s="5">
        <v>1326</v>
      </c>
      <c r="H581" s="5">
        <v>1480</v>
      </c>
      <c r="I581" s="5">
        <v>35700</v>
      </c>
      <c r="J581" s="5">
        <v>40800</v>
      </c>
      <c r="K581" s="5">
        <v>45900</v>
      </c>
      <c r="L581" s="5">
        <v>51000</v>
      </c>
      <c r="M581" s="5">
        <v>55100</v>
      </c>
      <c r="N581" s="8">
        <v>59200</v>
      </c>
      <c r="O581" s="8">
        <v>63250</v>
      </c>
      <c r="P581" s="8">
        <v>67350</v>
      </c>
    </row>
    <row r="582" spans="1:16" x14ac:dyDescent="0.45">
      <c r="A582" s="77" t="s">
        <v>416</v>
      </c>
      <c r="B582" s="77" t="str">
        <f t="shared" si="9"/>
        <v>Montezuma0.45</v>
      </c>
      <c r="C582" s="6">
        <v>0.45</v>
      </c>
      <c r="D582" s="5">
        <v>803</v>
      </c>
      <c r="E582" s="5">
        <v>860</v>
      </c>
      <c r="F582" s="5">
        <v>1032</v>
      </c>
      <c r="G582" s="5">
        <v>1193</v>
      </c>
      <c r="H582" s="5">
        <v>1332</v>
      </c>
      <c r="I582" s="7">
        <v>32130</v>
      </c>
      <c r="J582" s="7">
        <v>36720</v>
      </c>
      <c r="K582" s="7">
        <v>41310</v>
      </c>
      <c r="L582" s="7">
        <v>45900</v>
      </c>
      <c r="M582" s="7">
        <v>49590</v>
      </c>
      <c r="N582" s="7">
        <v>53280</v>
      </c>
      <c r="O582" s="7">
        <v>56925</v>
      </c>
      <c r="P582" s="7">
        <v>60615</v>
      </c>
    </row>
    <row r="583" spans="1:16" x14ac:dyDescent="0.45">
      <c r="A583" s="77" t="s">
        <v>416</v>
      </c>
      <c r="B583" s="77" t="str">
        <f t="shared" si="9"/>
        <v>Montezuma0.4</v>
      </c>
      <c r="C583" s="6">
        <v>0.4</v>
      </c>
      <c r="D583" s="5">
        <v>714</v>
      </c>
      <c r="E583" s="5">
        <v>765</v>
      </c>
      <c r="F583" s="5">
        <v>918</v>
      </c>
      <c r="G583" s="5">
        <v>1061</v>
      </c>
      <c r="H583" s="5">
        <v>1184</v>
      </c>
      <c r="I583" s="5">
        <v>28560</v>
      </c>
      <c r="J583" s="5">
        <v>32640</v>
      </c>
      <c r="K583" s="5">
        <v>36720</v>
      </c>
      <c r="L583" s="5">
        <v>40800</v>
      </c>
      <c r="M583" s="5">
        <v>44080</v>
      </c>
      <c r="N583" s="8">
        <v>47360</v>
      </c>
      <c r="O583" s="8">
        <v>50600</v>
      </c>
      <c r="P583" s="8">
        <v>53880</v>
      </c>
    </row>
    <row r="584" spans="1:16" x14ac:dyDescent="0.45">
      <c r="A584" s="77" t="s">
        <v>416</v>
      </c>
      <c r="B584" s="77" t="str">
        <f t="shared" si="9"/>
        <v>Montezuma0.3</v>
      </c>
      <c r="C584" s="6">
        <v>0.3</v>
      </c>
      <c r="D584" s="5">
        <v>535</v>
      </c>
      <c r="E584" s="5">
        <v>573</v>
      </c>
      <c r="F584" s="5">
        <v>688</v>
      </c>
      <c r="G584" s="5">
        <v>795</v>
      </c>
      <c r="H584" s="5">
        <v>888</v>
      </c>
      <c r="I584" s="5">
        <v>21420</v>
      </c>
      <c r="J584" s="5">
        <v>24480</v>
      </c>
      <c r="K584" s="5">
        <v>27540</v>
      </c>
      <c r="L584" s="5">
        <v>30600</v>
      </c>
      <c r="M584" s="5">
        <v>33060</v>
      </c>
      <c r="N584" s="8">
        <v>35520</v>
      </c>
      <c r="O584" s="8">
        <v>37950</v>
      </c>
      <c r="P584" s="8">
        <v>40410</v>
      </c>
    </row>
    <row r="585" spans="1:16" x14ac:dyDescent="0.45">
      <c r="A585" s="77" t="s">
        <v>416</v>
      </c>
      <c r="B585" s="77" t="str">
        <f t="shared" si="9"/>
        <v>Montezuma0.2</v>
      </c>
      <c r="C585" s="6">
        <v>0.2</v>
      </c>
      <c r="D585" s="5">
        <v>357</v>
      </c>
      <c r="E585" s="5">
        <v>382</v>
      </c>
      <c r="F585" s="5">
        <v>459</v>
      </c>
      <c r="G585" s="5">
        <v>530</v>
      </c>
      <c r="H585" s="5">
        <v>592</v>
      </c>
      <c r="I585" s="5">
        <v>14280</v>
      </c>
      <c r="J585" s="5">
        <v>16320</v>
      </c>
      <c r="K585" s="5">
        <v>18360</v>
      </c>
      <c r="L585" s="5">
        <v>20400</v>
      </c>
      <c r="M585" s="5">
        <v>22040</v>
      </c>
      <c r="N585" s="8">
        <v>23680</v>
      </c>
      <c r="O585" s="8">
        <v>25300</v>
      </c>
      <c r="P585" s="8">
        <v>26940</v>
      </c>
    </row>
    <row r="586" spans="1:16" x14ac:dyDescent="0.45">
      <c r="A586" s="77" t="s">
        <v>417</v>
      </c>
      <c r="B586" s="77" t="str">
        <f t="shared" si="9"/>
        <v>Montrose1.2</v>
      </c>
      <c r="C586" s="6">
        <v>1.2</v>
      </c>
      <c r="D586" s="5">
        <v>2142</v>
      </c>
      <c r="E586" s="5">
        <v>2295</v>
      </c>
      <c r="F586" s="5">
        <v>2754</v>
      </c>
      <c r="G586" s="5">
        <v>3183</v>
      </c>
      <c r="H586" s="5">
        <v>3552</v>
      </c>
      <c r="I586" s="5">
        <v>85680</v>
      </c>
      <c r="J586" s="5">
        <v>97920</v>
      </c>
      <c r="K586" s="5">
        <v>110160</v>
      </c>
      <c r="L586" s="5">
        <v>122400</v>
      </c>
      <c r="M586" s="5">
        <v>132240</v>
      </c>
      <c r="N586" s="5">
        <v>142080</v>
      </c>
      <c r="O586" s="5">
        <v>151800</v>
      </c>
      <c r="P586" s="5">
        <v>161640</v>
      </c>
    </row>
    <row r="587" spans="1:16" x14ac:dyDescent="0.45">
      <c r="A587" s="77" t="s">
        <v>417</v>
      </c>
      <c r="B587" s="77" t="str">
        <f t="shared" si="9"/>
        <v>Montrose1.1</v>
      </c>
      <c r="C587" s="6">
        <v>1.1000000000000001</v>
      </c>
      <c r="D587" s="5">
        <v>1963</v>
      </c>
      <c r="E587" s="5">
        <v>2103</v>
      </c>
      <c r="F587" s="5">
        <v>2524</v>
      </c>
      <c r="G587" s="5">
        <v>2917</v>
      </c>
      <c r="H587" s="5">
        <v>3256</v>
      </c>
      <c r="I587" s="5">
        <v>78540</v>
      </c>
      <c r="J587" s="5">
        <v>89760</v>
      </c>
      <c r="K587" s="5">
        <v>100980.00000000001</v>
      </c>
      <c r="L587" s="5">
        <v>112200.00000000001</v>
      </c>
      <c r="M587" s="5">
        <v>121220.00000000001</v>
      </c>
      <c r="N587" s="5">
        <v>130240.00000000001</v>
      </c>
      <c r="O587" s="5">
        <v>139150</v>
      </c>
      <c r="P587" s="5">
        <v>148170</v>
      </c>
    </row>
    <row r="588" spans="1:16" x14ac:dyDescent="0.45">
      <c r="A588" s="77" t="s">
        <v>417</v>
      </c>
      <c r="B588" s="77" t="str">
        <f t="shared" si="9"/>
        <v>Montrose1</v>
      </c>
      <c r="C588" s="6">
        <v>1</v>
      </c>
      <c r="D588" s="5">
        <v>1785</v>
      </c>
      <c r="E588" s="5">
        <v>1912</v>
      </c>
      <c r="F588" s="5">
        <v>2295</v>
      </c>
      <c r="G588" s="5">
        <v>2652</v>
      </c>
      <c r="H588" s="5">
        <v>2960</v>
      </c>
      <c r="I588" s="5">
        <v>71400</v>
      </c>
      <c r="J588" s="5">
        <v>81600</v>
      </c>
      <c r="K588" s="5">
        <v>91800</v>
      </c>
      <c r="L588" s="5">
        <v>102000</v>
      </c>
      <c r="M588" s="5">
        <v>110200</v>
      </c>
      <c r="N588" s="5">
        <v>118400</v>
      </c>
      <c r="O588" s="5">
        <v>126500</v>
      </c>
      <c r="P588" s="5">
        <v>134700</v>
      </c>
    </row>
    <row r="589" spans="1:16" x14ac:dyDescent="0.45">
      <c r="A589" s="77" t="s">
        <v>417</v>
      </c>
      <c r="B589" s="77" t="str">
        <f t="shared" si="9"/>
        <v>Montrose0.9</v>
      </c>
      <c r="C589" s="6">
        <v>0.9</v>
      </c>
      <c r="D589" s="5">
        <v>1606</v>
      </c>
      <c r="E589" s="5">
        <v>1721</v>
      </c>
      <c r="F589" s="5">
        <v>2065</v>
      </c>
      <c r="G589" s="5">
        <v>2387</v>
      </c>
      <c r="H589" s="5">
        <v>2664</v>
      </c>
      <c r="I589" s="7">
        <v>64260</v>
      </c>
      <c r="J589" s="7">
        <v>73440</v>
      </c>
      <c r="K589" s="7">
        <v>82620</v>
      </c>
      <c r="L589" s="7">
        <v>91800</v>
      </c>
      <c r="M589" s="7">
        <v>99180</v>
      </c>
      <c r="N589" s="7">
        <v>106560</v>
      </c>
      <c r="O589" s="7">
        <v>113850</v>
      </c>
      <c r="P589" s="7">
        <v>121230</v>
      </c>
    </row>
    <row r="590" spans="1:16" x14ac:dyDescent="0.45">
      <c r="A590" s="77" t="s">
        <v>417</v>
      </c>
      <c r="B590" s="77" t="str">
        <f t="shared" si="9"/>
        <v>Montrose0.8</v>
      </c>
      <c r="C590" s="6">
        <v>0.8</v>
      </c>
      <c r="D590" s="5">
        <v>1428</v>
      </c>
      <c r="E590" s="5">
        <v>1530</v>
      </c>
      <c r="F590" s="5">
        <v>1836</v>
      </c>
      <c r="G590" s="5">
        <v>2122</v>
      </c>
      <c r="H590" s="5">
        <v>2368</v>
      </c>
      <c r="I590" s="7">
        <v>57120</v>
      </c>
      <c r="J590" s="7">
        <v>65280</v>
      </c>
      <c r="K590" s="7">
        <v>73440</v>
      </c>
      <c r="L590" s="7">
        <v>81600</v>
      </c>
      <c r="M590" s="7">
        <v>88160</v>
      </c>
      <c r="N590" s="7">
        <v>94720</v>
      </c>
      <c r="O590" s="7">
        <v>101200</v>
      </c>
      <c r="P590" s="7">
        <v>107760</v>
      </c>
    </row>
    <row r="591" spans="1:16" x14ac:dyDescent="0.45">
      <c r="A591" s="77" t="s">
        <v>417</v>
      </c>
      <c r="B591" s="77" t="str">
        <f t="shared" si="9"/>
        <v>Montrose0.7</v>
      </c>
      <c r="C591" s="6">
        <v>0.7</v>
      </c>
      <c r="D591" s="5">
        <v>1249</v>
      </c>
      <c r="E591" s="5">
        <v>1338</v>
      </c>
      <c r="F591" s="5">
        <v>1606</v>
      </c>
      <c r="G591" s="5">
        <v>1856</v>
      </c>
      <c r="H591" s="5">
        <v>2072</v>
      </c>
      <c r="I591" s="5">
        <v>49980</v>
      </c>
      <c r="J591" s="5">
        <v>57120</v>
      </c>
      <c r="K591" s="5">
        <v>64259.999999999993</v>
      </c>
      <c r="L591" s="5">
        <v>71400</v>
      </c>
      <c r="M591" s="5">
        <v>77140</v>
      </c>
      <c r="N591" s="8">
        <v>82880</v>
      </c>
      <c r="O591" s="8">
        <v>88550</v>
      </c>
      <c r="P591" s="8">
        <v>94290</v>
      </c>
    </row>
    <row r="592" spans="1:16" x14ac:dyDescent="0.45">
      <c r="A592" s="77" t="s">
        <v>417</v>
      </c>
      <c r="B592" s="77" t="str">
        <f t="shared" si="9"/>
        <v>Montrose0.6</v>
      </c>
      <c r="C592" s="6">
        <v>0.6</v>
      </c>
      <c r="D592" s="5">
        <v>1071</v>
      </c>
      <c r="E592" s="5">
        <v>1147</v>
      </c>
      <c r="F592" s="5">
        <v>1377</v>
      </c>
      <c r="G592" s="5">
        <v>1591</v>
      </c>
      <c r="H592" s="5">
        <v>1776</v>
      </c>
      <c r="I592" s="7">
        <v>42840</v>
      </c>
      <c r="J592" s="7">
        <v>48960</v>
      </c>
      <c r="K592" s="7">
        <v>55080</v>
      </c>
      <c r="L592" s="7">
        <v>61200</v>
      </c>
      <c r="M592" s="7">
        <v>66120</v>
      </c>
      <c r="N592" s="7">
        <v>71040</v>
      </c>
      <c r="O592" s="7">
        <v>75900</v>
      </c>
      <c r="P592" s="7">
        <v>80820</v>
      </c>
    </row>
    <row r="593" spans="1:16" x14ac:dyDescent="0.45">
      <c r="A593" s="77" t="s">
        <v>417</v>
      </c>
      <c r="B593" s="77" t="str">
        <f t="shared" si="9"/>
        <v>Montrose0.55</v>
      </c>
      <c r="C593" s="6">
        <v>0.55000000000000004</v>
      </c>
      <c r="D593" s="5">
        <v>981</v>
      </c>
      <c r="E593" s="5">
        <v>1051</v>
      </c>
      <c r="F593" s="5">
        <v>1262</v>
      </c>
      <c r="G593" s="5">
        <v>1458</v>
      </c>
      <c r="H593" s="5">
        <v>1628</v>
      </c>
      <c r="I593" s="5">
        <v>39270</v>
      </c>
      <c r="J593" s="5">
        <v>44880</v>
      </c>
      <c r="K593" s="5">
        <v>50490.000000000007</v>
      </c>
      <c r="L593" s="5">
        <v>56100.000000000007</v>
      </c>
      <c r="M593" s="5">
        <v>60610.000000000007</v>
      </c>
      <c r="N593" s="8">
        <v>65120.000000000007</v>
      </c>
      <c r="O593" s="8">
        <v>69575</v>
      </c>
      <c r="P593" s="8">
        <v>74085</v>
      </c>
    </row>
    <row r="594" spans="1:16" x14ac:dyDescent="0.45">
      <c r="A594" s="77" t="s">
        <v>417</v>
      </c>
      <c r="B594" s="77" t="str">
        <f t="shared" si="9"/>
        <v>Montrose0.5</v>
      </c>
      <c r="C594" s="6">
        <v>0.5</v>
      </c>
      <c r="D594" s="5">
        <v>892</v>
      </c>
      <c r="E594" s="5">
        <v>956</v>
      </c>
      <c r="F594" s="5">
        <v>1147</v>
      </c>
      <c r="G594" s="5">
        <v>1326</v>
      </c>
      <c r="H594" s="5">
        <v>1480</v>
      </c>
      <c r="I594" s="5">
        <v>35700</v>
      </c>
      <c r="J594" s="5">
        <v>40800</v>
      </c>
      <c r="K594" s="5">
        <v>45900</v>
      </c>
      <c r="L594" s="5">
        <v>51000</v>
      </c>
      <c r="M594" s="5">
        <v>55100</v>
      </c>
      <c r="N594" s="8">
        <v>59200</v>
      </c>
      <c r="O594" s="8">
        <v>63250</v>
      </c>
      <c r="P594" s="8">
        <v>67350</v>
      </c>
    </row>
    <row r="595" spans="1:16" x14ac:dyDescent="0.45">
      <c r="A595" s="77" t="s">
        <v>417</v>
      </c>
      <c r="B595" s="77" t="str">
        <f t="shared" si="9"/>
        <v>Montrose0.45</v>
      </c>
      <c r="C595" s="6">
        <v>0.45</v>
      </c>
      <c r="D595" s="5">
        <v>803</v>
      </c>
      <c r="E595" s="5">
        <v>860</v>
      </c>
      <c r="F595" s="5">
        <v>1032</v>
      </c>
      <c r="G595" s="5">
        <v>1193</v>
      </c>
      <c r="H595" s="5">
        <v>1332</v>
      </c>
      <c r="I595" s="7">
        <v>32130</v>
      </c>
      <c r="J595" s="7">
        <v>36720</v>
      </c>
      <c r="K595" s="7">
        <v>41310</v>
      </c>
      <c r="L595" s="7">
        <v>45900</v>
      </c>
      <c r="M595" s="7">
        <v>49590</v>
      </c>
      <c r="N595" s="7">
        <v>53280</v>
      </c>
      <c r="O595" s="7">
        <v>56925</v>
      </c>
      <c r="P595" s="7">
        <v>60615</v>
      </c>
    </row>
    <row r="596" spans="1:16" x14ac:dyDescent="0.45">
      <c r="A596" s="77" t="s">
        <v>417</v>
      </c>
      <c r="B596" s="77" t="str">
        <f t="shared" si="9"/>
        <v>Montrose0.4</v>
      </c>
      <c r="C596" s="6">
        <v>0.4</v>
      </c>
      <c r="D596" s="5">
        <v>714</v>
      </c>
      <c r="E596" s="5">
        <v>765</v>
      </c>
      <c r="F596" s="5">
        <v>918</v>
      </c>
      <c r="G596" s="5">
        <v>1061</v>
      </c>
      <c r="H596" s="5">
        <v>1184</v>
      </c>
      <c r="I596" s="7">
        <v>28560</v>
      </c>
      <c r="J596" s="7">
        <v>32640</v>
      </c>
      <c r="K596" s="7">
        <v>36720</v>
      </c>
      <c r="L596" s="7">
        <v>40800</v>
      </c>
      <c r="M596" s="7">
        <v>44080</v>
      </c>
      <c r="N596" s="7">
        <v>47360</v>
      </c>
      <c r="O596" s="7">
        <v>50600</v>
      </c>
      <c r="P596" s="7">
        <v>53880</v>
      </c>
    </row>
    <row r="597" spans="1:16" x14ac:dyDescent="0.45">
      <c r="A597" s="77" t="s">
        <v>417</v>
      </c>
      <c r="B597" s="77" t="str">
        <f t="shared" si="9"/>
        <v>Montrose0.3</v>
      </c>
      <c r="C597" s="6">
        <v>0.3</v>
      </c>
      <c r="D597" s="5">
        <v>535</v>
      </c>
      <c r="E597" s="5">
        <v>573</v>
      </c>
      <c r="F597" s="5">
        <v>688</v>
      </c>
      <c r="G597" s="5">
        <v>795</v>
      </c>
      <c r="H597" s="5">
        <v>888</v>
      </c>
      <c r="I597" s="5">
        <v>21420</v>
      </c>
      <c r="J597" s="5">
        <v>24480</v>
      </c>
      <c r="K597" s="5">
        <v>27540</v>
      </c>
      <c r="L597" s="5">
        <v>30600</v>
      </c>
      <c r="M597" s="5">
        <v>33060</v>
      </c>
      <c r="N597" s="5">
        <v>35520</v>
      </c>
      <c r="O597" s="5">
        <v>37950</v>
      </c>
      <c r="P597" s="5">
        <v>40410</v>
      </c>
    </row>
    <row r="598" spans="1:16" x14ac:dyDescent="0.45">
      <c r="A598" s="77" t="s">
        <v>417</v>
      </c>
      <c r="B598" s="77" t="str">
        <f t="shared" si="9"/>
        <v>Montrose0.2</v>
      </c>
      <c r="C598" s="6">
        <v>0.2</v>
      </c>
      <c r="D598" s="5">
        <v>357</v>
      </c>
      <c r="E598" s="5">
        <v>382</v>
      </c>
      <c r="F598" s="5">
        <v>459</v>
      </c>
      <c r="G598" s="5">
        <v>530</v>
      </c>
      <c r="H598" s="5">
        <v>592</v>
      </c>
      <c r="I598" s="5">
        <v>14280</v>
      </c>
      <c r="J598" s="5">
        <v>16320</v>
      </c>
      <c r="K598" s="5">
        <v>18360</v>
      </c>
      <c r="L598" s="5">
        <v>20400</v>
      </c>
      <c r="M598" s="5">
        <v>22040</v>
      </c>
      <c r="N598" s="5">
        <v>23680</v>
      </c>
      <c r="O598" s="5">
        <v>25300</v>
      </c>
      <c r="P598" s="5">
        <v>26940</v>
      </c>
    </row>
    <row r="599" spans="1:16" x14ac:dyDescent="0.45">
      <c r="A599" s="77" t="s">
        <v>418</v>
      </c>
      <c r="B599" s="77" t="str">
        <f t="shared" si="9"/>
        <v>Morgan1.2</v>
      </c>
      <c r="C599" s="6">
        <v>1.2</v>
      </c>
      <c r="D599" s="5">
        <v>2142</v>
      </c>
      <c r="E599" s="5">
        <v>2295</v>
      </c>
      <c r="F599" s="5">
        <v>2754</v>
      </c>
      <c r="G599" s="5">
        <v>3183</v>
      </c>
      <c r="H599" s="5">
        <v>3552</v>
      </c>
      <c r="I599" s="7">
        <v>85680</v>
      </c>
      <c r="J599" s="7">
        <v>97920</v>
      </c>
      <c r="K599" s="7">
        <v>110160</v>
      </c>
      <c r="L599" s="7">
        <v>122400</v>
      </c>
      <c r="M599" s="7">
        <v>132240</v>
      </c>
      <c r="N599" s="7">
        <v>142080</v>
      </c>
      <c r="O599" s="7">
        <v>151800</v>
      </c>
      <c r="P599" s="7">
        <v>161640</v>
      </c>
    </row>
    <row r="600" spans="1:16" x14ac:dyDescent="0.45">
      <c r="A600" s="77" t="s">
        <v>418</v>
      </c>
      <c r="B600" s="77" t="str">
        <f t="shared" si="9"/>
        <v>Morgan1.1</v>
      </c>
      <c r="C600" s="6">
        <v>1.1000000000000001</v>
      </c>
      <c r="D600" s="5">
        <v>1963</v>
      </c>
      <c r="E600" s="5">
        <v>2103</v>
      </c>
      <c r="F600" s="5">
        <v>2524</v>
      </c>
      <c r="G600" s="5">
        <v>2917</v>
      </c>
      <c r="H600" s="5">
        <v>3256</v>
      </c>
      <c r="I600" s="7">
        <v>78540</v>
      </c>
      <c r="J600" s="7">
        <v>89760</v>
      </c>
      <c r="K600" s="7">
        <v>100980.00000000001</v>
      </c>
      <c r="L600" s="7">
        <v>112200.00000000001</v>
      </c>
      <c r="M600" s="7">
        <v>121220.00000000001</v>
      </c>
      <c r="N600" s="7">
        <v>130240.00000000001</v>
      </c>
      <c r="O600" s="7">
        <v>139150</v>
      </c>
      <c r="P600" s="7">
        <v>148170</v>
      </c>
    </row>
    <row r="601" spans="1:16" x14ac:dyDescent="0.45">
      <c r="A601" s="77" t="s">
        <v>418</v>
      </c>
      <c r="B601" s="77" t="str">
        <f t="shared" si="9"/>
        <v>Morgan1</v>
      </c>
      <c r="C601" s="6">
        <v>1</v>
      </c>
      <c r="D601" s="5">
        <v>1785</v>
      </c>
      <c r="E601" s="5">
        <v>1912</v>
      </c>
      <c r="F601" s="5">
        <v>2295</v>
      </c>
      <c r="G601" s="5">
        <v>2652</v>
      </c>
      <c r="H601" s="5">
        <v>2960</v>
      </c>
      <c r="I601" s="5">
        <v>71400</v>
      </c>
      <c r="J601" s="5">
        <v>81600</v>
      </c>
      <c r="K601" s="5">
        <v>91800</v>
      </c>
      <c r="L601" s="5">
        <v>102000</v>
      </c>
      <c r="M601" s="5">
        <v>110200</v>
      </c>
      <c r="N601" s="8">
        <v>118400</v>
      </c>
      <c r="O601" s="8">
        <v>126500</v>
      </c>
      <c r="P601" s="8">
        <v>134700</v>
      </c>
    </row>
    <row r="602" spans="1:16" x14ac:dyDescent="0.45">
      <c r="A602" s="77" t="s">
        <v>418</v>
      </c>
      <c r="B602" s="77" t="str">
        <f t="shared" si="9"/>
        <v>Morgan0.9</v>
      </c>
      <c r="C602" s="6">
        <v>0.9</v>
      </c>
      <c r="D602" s="5">
        <v>1606</v>
      </c>
      <c r="E602" s="5">
        <v>1721</v>
      </c>
      <c r="F602" s="5">
        <v>2065</v>
      </c>
      <c r="G602" s="5">
        <v>2387</v>
      </c>
      <c r="H602" s="5">
        <v>2664</v>
      </c>
      <c r="I602" s="7">
        <v>64260</v>
      </c>
      <c r="J602" s="7">
        <v>73440</v>
      </c>
      <c r="K602" s="7">
        <v>82620</v>
      </c>
      <c r="L602" s="7">
        <v>91800</v>
      </c>
      <c r="M602" s="7">
        <v>99180</v>
      </c>
      <c r="N602" s="7">
        <v>106560</v>
      </c>
      <c r="O602" s="7">
        <v>113850</v>
      </c>
      <c r="P602" s="7">
        <v>121230</v>
      </c>
    </row>
    <row r="603" spans="1:16" x14ac:dyDescent="0.45">
      <c r="A603" s="77" t="s">
        <v>418</v>
      </c>
      <c r="B603" s="77" t="str">
        <f t="shared" si="9"/>
        <v>Morgan0.8</v>
      </c>
      <c r="C603" s="6">
        <v>0.8</v>
      </c>
      <c r="D603" s="5">
        <v>1428</v>
      </c>
      <c r="E603" s="5">
        <v>1530</v>
      </c>
      <c r="F603" s="5">
        <v>1836</v>
      </c>
      <c r="G603" s="5">
        <v>2122</v>
      </c>
      <c r="H603" s="5">
        <v>2368</v>
      </c>
      <c r="I603" s="5">
        <v>57120</v>
      </c>
      <c r="J603" s="5">
        <v>65280</v>
      </c>
      <c r="K603" s="5">
        <v>73440</v>
      </c>
      <c r="L603" s="5">
        <v>81600</v>
      </c>
      <c r="M603" s="5">
        <v>88160</v>
      </c>
      <c r="N603" s="8">
        <v>94720</v>
      </c>
      <c r="O603" s="8">
        <v>101200</v>
      </c>
      <c r="P603" s="8">
        <v>107760</v>
      </c>
    </row>
    <row r="604" spans="1:16" x14ac:dyDescent="0.45">
      <c r="A604" s="77" t="s">
        <v>418</v>
      </c>
      <c r="B604" s="77" t="str">
        <f t="shared" si="9"/>
        <v>Morgan0.7</v>
      </c>
      <c r="C604" s="6">
        <v>0.7</v>
      </c>
      <c r="D604" s="5">
        <v>1249</v>
      </c>
      <c r="E604" s="5">
        <v>1338</v>
      </c>
      <c r="F604" s="5">
        <v>1606</v>
      </c>
      <c r="G604" s="5">
        <v>1856</v>
      </c>
      <c r="H604" s="5">
        <v>2072</v>
      </c>
      <c r="I604" s="5">
        <v>49980</v>
      </c>
      <c r="J604" s="5">
        <v>57120</v>
      </c>
      <c r="K604" s="5">
        <v>64259.999999999993</v>
      </c>
      <c r="L604" s="5">
        <v>71400</v>
      </c>
      <c r="M604" s="5">
        <v>77140</v>
      </c>
      <c r="N604" s="8">
        <v>82880</v>
      </c>
      <c r="O604" s="8">
        <v>88550</v>
      </c>
      <c r="P604" s="8">
        <v>94290</v>
      </c>
    </row>
    <row r="605" spans="1:16" x14ac:dyDescent="0.45">
      <c r="A605" s="77" t="s">
        <v>418</v>
      </c>
      <c r="B605" s="77" t="str">
        <f t="shared" si="9"/>
        <v>Morgan0.6</v>
      </c>
      <c r="C605" s="6">
        <v>0.6</v>
      </c>
      <c r="D605" s="5">
        <v>1071</v>
      </c>
      <c r="E605" s="5">
        <v>1147</v>
      </c>
      <c r="F605" s="5">
        <v>1377</v>
      </c>
      <c r="G605" s="5">
        <v>1591</v>
      </c>
      <c r="H605" s="5">
        <v>1776</v>
      </c>
      <c r="I605" s="7">
        <v>42840</v>
      </c>
      <c r="J605" s="7">
        <v>48960</v>
      </c>
      <c r="K605" s="7">
        <v>55080</v>
      </c>
      <c r="L605" s="7">
        <v>61200</v>
      </c>
      <c r="M605" s="7">
        <v>66120</v>
      </c>
      <c r="N605" s="7">
        <v>71040</v>
      </c>
      <c r="O605" s="7">
        <v>75900</v>
      </c>
      <c r="P605" s="7">
        <v>80820</v>
      </c>
    </row>
    <row r="606" spans="1:16" x14ac:dyDescent="0.45">
      <c r="A606" s="77" t="s">
        <v>418</v>
      </c>
      <c r="B606" s="77" t="str">
        <f t="shared" si="9"/>
        <v>Morgan0.55</v>
      </c>
      <c r="C606" s="6">
        <v>0.55000000000000004</v>
      </c>
      <c r="D606" s="5">
        <v>981</v>
      </c>
      <c r="E606" s="5">
        <v>1051</v>
      </c>
      <c r="F606" s="5">
        <v>1262</v>
      </c>
      <c r="G606" s="5">
        <v>1458</v>
      </c>
      <c r="H606" s="5">
        <v>1628</v>
      </c>
      <c r="I606" s="7">
        <v>39270</v>
      </c>
      <c r="J606" s="7">
        <v>44880</v>
      </c>
      <c r="K606" s="7">
        <v>50490.000000000007</v>
      </c>
      <c r="L606" s="7">
        <v>56100.000000000007</v>
      </c>
      <c r="M606" s="7">
        <v>60610.000000000007</v>
      </c>
      <c r="N606" s="7">
        <v>65120.000000000007</v>
      </c>
      <c r="O606" s="7">
        <v>69575</v>
      </c>
      <c r="P606" s="7">
        <v>74085</v>
      </c>
    </row>
    <row r="607" spans="1:16" x14ac:dyDescent="0.45">
      <c r="A607" s="77" t="s">
        <v>418</v>
      </c>
      <c r="B607" s="77" t="str">
        <f t="shared" si="9"/>
        <v>Morgan0.5</v>
      </c>
      <c r="C607" s="6">
        <v>0.5</v>
      </c>
      <c r="D607" s="5">
        <v>892</v>
      </c>
      <c r="E607" s="5">
        <v>956</v>
      </c>
      <c r="F607" s="5">
        <v>1147</v>
      </c>
      <c r="G607" s="5">
        <v>1326</v>
      </c>
      <c r="H607" s="5">
        <v>1480</v>
      </c>
      <c r="I607" s="5">
        <v>35700</v>
      </c>
      <c r="J607" s="5">
        <v>40800</v>
      </c>
      <c r="K607" s="5">
        <v>45900</v>
      </c>
      <c r="L607" s="5">
        <v>51000</v>
      </c>
      <c r="M607" s="5">
        <v>55100</v>
      </c>
      <c r="N607" s="5">
        <v>59200</v>
      </c>
      <c r="O607" s="5">
        <v>63250</v>
      </c>
      <c r="P607" s="5">
        <v>67350</v>
      </c>
    </row>
    <row r="608" spans="1:16" x14ac:dyDescent="0.45">
      <c r="A608" s="77" t="s">
        <v>418</v>
      </c>
      <c r="B608" s="77" t="str">
        <f t="shared" si="9"/>
        <v>Morgan0.45</v>
      </c>
      <c r="C608" s="6">
        <v>0.45</v>
      </c>
      <c r="D608" s="5">
        <v>803</v>
      </c>
      <c r="E608" s="5">
        <v>860</v>
      </c>
      <c r="F608" s="5">
        <v>1032</v>
      </c>
      <c r="G608" s="5">
        <v>1193</v>
      </c>
      <c r="H608" s="5">
        <v>1332</v>
      </c>
      <c r="I608" s="5">
        <v>32130</v>
      </c>
      <c r="J608" s="5">
        <v>36720</v>
      </c>
      <c r="K608" s="5">
        <v>41310</v>
      </c>
      <c r="L608" s="5">
        <v>45900</v>
      </c>
      <c r="M608" s="5">
        <v>49590</v>
      </c>
      <c r="N608" s="5">
        <v>53280</v>
      </c>
      <c r="O608" s="5">
        <v>56925</v>
      </c>
      <c r="P608" s="5">
        <v>60615</v>
      </c>
    </row>
    <row r="609" spans="1:16" x14ac:dyDescent="0.45">
      <c r="A609" s="77" t="s">
        <v>418</v>
      </c>
      <c r="B609" s="77" t="str">
        <f t="shared" si="9"/>
        <v>Morgan0.4</v>
      </c>
      <c r="C609" s="6">
        <v>0.4</v>
      </c>
      <c r="D609" s="5">
        <v>714</v>
      </c>
      <c r="E609" s="5">
        <v>765</v>
      </c>
      <c r="F609" s="5">
        <v>918</v>
      </c>
      <c r="G609" s="5">
        <v>1061</v>
      </c>
      <c r="H609" s="5">
        <v>1184</v>
      </c>
      <c r="I609" s="7">
        <v>28560</v>
      </c>
      <c r="J609" s="7">
        <v>32640</v>
      </c>
      <c r="K609" s="7">
        <v>36720</v>
      </c>
      <c r="L609" s="7">
        <v>40800</v>
      </c>
      <c r="M609" s="7">
        <v>44080</v>
      </c>
      <c r="N609" s="7">
        <v>47360</v>
      </c>
      <c r="O609" s="7">
        <v>50600</v>
      </c>
      <c r="P609" s="7">
        <v>53880</v>
      </c>
    </row>
    <row r="610" spans="1:16" x14ac:dyDescent="0.45">
      <c r="A610" s="77" t="s">
        <v>418</v>
      </c>
      <c r="B610" s="77" t="str">
        <f t="shared" si="9"/>
        <v>Morgan0.3</v>
      </c>
      <c r="C610" s="6">
        <v>0.3</v>
      </c>
      <c r="D610" s="5">
        <v>535</v>
      </c>
      <c r="E610" s="5">
        <v>573</v>
      </c>
      <c r="F610" s="5">
        <v>688</v>
      </c>
      <c r="G610" s="5">
        <v>795</v>
      </c>
      <c r="H610" s="5">
        <v>888</v>
      </c>
      <c r="I610" s="7">
        <v>21420</v>
      </c>
      <c r="J610" s="7">
        <v>24480</v>
      </c>
      <c r="K610" s="7">
        <v>27540</v>
      </c>
      <c r="L610" s="7">
        <v>30600</v>
      </c>
      <c r="M610" s="7">
        <v>33060</v>
      </c>
      <c r="N610" s="7">
        <v>35520</v>
      </c>
      <c r="O610" s="7">
        <v>37950</v>
      </c>
      <c r="P610" s="7">
        <v>40410</v>
      </c>
    </row>
    <row r="611" spans="1:16" x14ac:dyDescent="0.45">
      <c r="A611" s="77" t="s">
        <v>418</v>
      </c>
      <c r="B611" s="77" t="str">
        <f t="shared" si="9"/>
        <v>Morgan0.2</v>
      </c>
      <c r="C611" s="6">
        <v>0.2</v>
      </c>
      <c r="D611" s="5">
        <v>357</v>
      </c>
      <c r="E611" s="5">
        <v>382</v>
      </c>
      <c r="F611" s="5">
        <v>459</v>
      </c>
      <c r="G611" s="5">
        <v>530</v>
      </c>
      <c r="H611" s="5">
        <v>592</v>
      </c>
      <c r="I611" s="5">
        <v>14280</v>
      </c>
      <c r="J611" s="5">
        <v>16320</v>
      </c>
      <c r="K611" s="5">
        <v>18360</v>
      </c>
      <c r="L611" s="5">
        <v>20400</v>
      </c>
      <c r="M611" s="5">
        <v>22040</v>
      </c>
      <c r="N611" s="8">
        <v>23680</v>
      </c>
      <c r="O611" s="8">
        <v>25300</v>
      </c>
      <c r="P611" s="8">
        <v>26940</v>
      </c>
    </row>
    <row r="612" spans="1:16" x14ac:dyDescent="0.45">
      <c r="A612" s="77" t="s">
        <v>419</v>
      </c>
      <c r="B612" s="77" t="str">
        <f t="shared" si="9"/>
        <v>Otero1.2</v>
      </c>
      <c r="C612" s="6">
        <v>1.2</v>
      </c>
      <c r="D612" s="5">
        <v>2142</v>
      </c>
      <c r="E612" s="5">
        <v>2295</v>
      </c>
      <c r="F612" s="5">
        <v>2754</v>
      </c>
      <c r="G612" s="5">
        <v>3183</v>
      </c>
      <c r="H612" s="5">
        <v>3552</v>
      </c>
      <c r="I612" s="7">
        <v>85680</v>
      </c>
      <c r="J612" s="7">
        <v>97920</v>
      </c>
      <c r="K612" s="7">
        <v>110160</v>
      </c>
      <c r="L612" s="7">
        <v>122400</v>
      </c>
      <c r="M612" s="7">
        <v>132240</v>
      </c>
      <c r="N612" s="7">
        <v>142080</v>
      </c>
      <c r="O612" s="7">
        <v>151800</v>
      </c>
      <c r="P612" s="7">
        <v>161640</v>
      </c>
    </row>
    <row r="613" spans="1:16" x14ac:dyDescent="0.45">
      <c r="A613" s="77" t="s">
        <v>419</v>
      </c>
      <c r="B613" s="77" t="str">
        <f t="shared" si="9"/>
        <v>Otero1.1</v>
      </c>
      <c r="C613" s="6">
        <v>1.1000000000000001</v>
      </c>
      <c r="D613" s="5">
        <v>1963</v>
      </c>
      <c r="E613" s="5">
        <v>2103</v>
      </c>
      <c r="F613" s="5">
        <v>2524</v>
      </c>
      <c r="G613" s="5">
        <v>2917</v>
      </c>
      <c r="H613" s="5">
        <v>3256</v>
      </c>
      <c r="I613" s="5">
        <v>78540</v>
      </c>
      <c r="J613" s="5">
        <v>89760</v>
      </c>
      <c r="K613" s="5">
        <v>100980.00000000001</v>
      </c>
      <c r="L613" s="5">
        <v>112200.00000000001</v>
      </c>
      <c r="M613" s="5">
        <v>121220.00000000001</v>
      </c>
      <c r="N613" s="8">
        <v>130240.00000000001</v>
      </c>
      <c r="O613" s="8">
        <v>139150</v>
      </c>
      <c r="P613" s="8">
        <v>148170</v>
      </c>
    </row>
    <row r="614" spans="1:16" x14ac:dyDescent="0.45">
      <c r="A614" s="77" t="s">
        <v>419</v>
      </c>
      <c r="B614" s="77" t="str">
        <f t="shared" si="9"/>
        <v>Otero1</v>
      </c>
      <c r="C614" s="6">
        <v>1</v>
      </c>
      <c r="D614" s="5">
        <v>1785</v>
      </c>
      <c r="E614" s="5">
        <v>1912</v>
      </c>
      <c r="F614" s="5">
        <v>2295</v>
      </c>
      <c r="G614" s="5">
        <v>2652</v>
      </c>
      <c r="H614" s="5">
        <v>2960</v>
      </c>
      <c r="I614" s="5">
        <v>71400</v>
      </c>
      <c r="J614" s="5">
        <v>81600</v>
      </c>
      <c r="K614" s="5">
        <v>91800</v>
      </c>
      <c r="L614" s="5">
        <v>102000</v>
      </c>
      <c r="M614" s="5">
        <v>110200</v>
      </c>
      <c r="N614" s="8">
        <v>118400</v>
      </c>
      <c r="O614" s="8">
        <v>126500</v>
      </c>
      <c r="P614" s="8">
        <v>134700</v>
      </c>
    </row>
    <row r="615" spans="1:16" x14ac:dyDescent="0.45">
      <c r="A615" s="77" t="s">
        <v>419</v>
      </c>
      <c r="B615" s="77" t="str">
        <f t="shared" si="9"/>
        <v>Otero0.9</v>
      </c>
      <c r="C615" s="6">
        <v>0.9</v>
      </c>
      <c r="D615" s="5">
        <v>1606</v>
      </c>
      <c r="E615" s="5">
        <v>1721</v>
      </c>
      <c r="F615" s="5">
        <v>2065</v>
      </c>
      <c r="G615" s="5">
        <v>2387</v>
      </c>
      <c r="H615" s="5">
        <v>2664</v>
      </c>
      <c r="I615" s="5">
        <v>64260</v>
      </c>
      <c r="J615" s="5">
        <v>73440</v>
      </c>
      <c r="K615" s="5">
        <v>82620</v>
      </c>
      <c r="L615" s="5">
        <v>91800</v>
      </c>
      <c r="M615" s="5">
        <v>99180</v>
      </c>
      <c r="N615" s="8">
        <v>106560</v>
      </c>
      <c r="O615" s="8">
        <v>113850</v>
      </c>
      <c r="P615" s="8">
        <v>121230</v>
      </c>
    </row>
    <row r="616" spans="1:16" x14ac:dyDescent="0.45">
      <c r="A616" s="77" t="s">
        <v>419</v>
      </c>
      <c r="B616" s="77" t="str">
        <f t="shared" si="9"/>
        <v>Otero0.8</v>
      </c>
      <c r="C616" s="6">
        <v>0.8</v>
      </c>
      <c r="D616" s="5">
        <v>1428</v>
      </c>
      <c r="E616" s="5">
        <v>1530</v>
      </c>
      <c r="F616" s="5">
        <v>1836</v>
      </c>
      <c r="G616" s="5">
        <v>2122</v>
      </c>
      <c r="H616" s="5">
        <v>2368</v>
      </c>
      <c r="I616" s="5">
        <v>57120</v>
      </c>
      <c r="J616" s="5">
        <v>65280</v>
      </c>
      <c r="K616" s="5">
        <v>73440</v>
      </c>
      <c r="L616" s="5">
        <v>81600</v>
      </c>
      <c r="M616" s="5">
        <v>88160</v>
      </c>
      <c r="N616" s="5">
        <v>94720</v>
      </c>
      <c r="O616" s="5">
        <v>101200</v>
      </c>
      <c r="P616" s="5">
        <v>107760</v>
      </c>
    </row>
    <row r="617" spans="1:16" x14ac:dyDescent="0.45">
      <c r="A617" s="77" t="s">
        <v>419</v>
      </c>
      <c r="B617" s="77" t="str">
        <f t="shared" si="9"/>
        <v>Otero0.7</v>
      </c>
      <c r="C617" s="6">
        <v>0.7</v>
      </c>
      <c r="D617" s="5">
        <v>1249</v>
      </c>
      <c r="E617" s="5">
        <v>1338</v>
      </c>
      <c r="F617" s="5">
        <v>1606</v>
      </c>
      <c r="G617" s="5">
        <v>1856</v>
      </c>
      <c r="H617" s="5">
        <v>2072</v>
      </c>
      <c r="I617" s="5">
        <v>49980</v>
      </c>
      <c r="J617" s="5">
        <v>57120</v>
      </c>
      <c r="K617" s="5">
        <v>64259.999999999993</v>
      </c>
      <c r="L617" s="5">
        <v>71400</v>
      </c>
      <c r="M617" s="5">
        <v>77140</v>
      </c>
      <c r="N617" s="5">
        <v>82880</v>
      </c>
      <c r="O617" s="5">
        <v>88550</v>
      </c>
      <c r="P617" s="5">
        <v>94290</v>
      </c>
    </row>
    <row r="618" spans="1:16" x14ac:dyDescent="0.45">
      <c r="A618" s="77" t="s">
        <v>419</v>
      </c>
      <c r="B618" s="77" t="str">
        <f t="shared" si="9"/>
        <v>Otero0.6</v>
      </c>
      <c r="C618" s="6">
        <v>0.6</v>
      </c>
      <c r="D618" s="5">
        <v>1071</v>
      </c>
      <c r="E618" s="5">
        <v>1147</v>
      </c>
      <c r="F618" s="5">
        <v>1377</v>
      </c>
      <c r="G618" s="5">
        <v>1591</v>
      </c>
      <c r="H618" s="5">
        <v>1776</v>
      </c>
      <c r="I618" s="5">
        <v>42840</v>
      </c>
      <c r="J618" s="5">
        <v>48960</v>
      </c>
      <c r="K618" s="5">
        <v>55080</v>
      </c>
      <c r="L618" s="5">
        <v>61200</v>
      </c>
      <c r="M618" s="5">
        <v>66120</v>
      </c>
      <c r="N618" s="5">
        <v>71040</v>
      </c>
      <c r="O618" s="5">
        <v>75900</v>
      </c>
      <c r="P618" s="5">
        <v>80820</v>
      </c>
    </row>
    <row r="619" spans="1:16" x14ac:dyDescent="0.45">
      <c r="A619" s="77" t="s">
        <v>419</v>
      </c>
      <c r="B619" s="77" t="str">
        <f t="shared" si="9"/>
        <v>Otero0.55</v>
      </c>
      <c r="C619" s="6">
        <v>0.55000000000000004</v>
      </c>
      <c r="D619" s="5">
        <v>981</v>
      </c>
      <c r="E619" s="5">
        <v>1051</v>
      </c>
      <c r="F619" s="5">
        <v>1262</v>
      </c>
      <c r="G619" s="5">
        <v>1458</v>
      </c>
      <c r="H619" s="5">
        <v>1628</v>
      </c>
      <c r="I619" s="7">
        <v>39270</v>
      </c>
      <c r="J619" s="7">
        <v>44880</v>
      </c>
      <c r="K619" s="7">
        <v>50490.000000000007</v>
      </c>
      <c r="L619" s="7">
        <v>56100.000000000007</v>
      </c>
      <c r="M619" s="7">
        <v>60610.000000000007</v>
      </c>
      <c r="N619" s="7">
        <v>65120.000000000007</v>
      </c>
      <c r="O619" s="7">
        <v>69575</v>
      </c>
      <c r="P619" s="7">
        <v>74085</v>
      </c>
    </row>
    <row r="620" spans="1:16" x14ac:dyDescent="0.45">
      <c r="A620" s="77" t="s">
        <v>419</v>
      </c>
      <c r="B620" s="77" t="str">
        <f t="shared" si="9"/>
        <v>Otero0.5</v>
      </c>
      <c r="C620" s="6">
        <v>0.5</v>
      </c>
      <c r="D620" s="5">
        <v>892</v>
      </c>
      <c r="E620" s="5">
        <v>956</v>
      </c>
      <c r="F620" s="5">
        <v>1147</v>
      </c>
      <c r="G620" s="5">
        <v>1326</v>
      </c>
      <c r="H620" s="5">
        <v>1480</v>
      </c>
      <c r="I620" s="7">
        <v>35700</v>
      </c>
      <c r="J620" s="7">
        <v>40800</v>
      </c>
      <c r="K620" s="7">
        <v>45900</v>
      </c>
      <c r="L620" s="7">
        <v>51000</v>
      </c>
      <c r="M620" s="7">
        <v>55100</v>
      </c>
      <c r="N620" s="7">
        <v>59200</v>
      </c>
      <c r="O620" s="7">
        <v>63250</v>
      </c>
      <c r="P620" s="7">
        <v>67350</v>
      </c>
    </row>
    <row r="621" spans="1:16" x14ac:dyDescent="0.45">
      <c r="A621" s="77" t="s">
        <v>419</v>
      </c>
      <c r="B621" s="77" t="str">
        <f t="shared" si="9"/>
        <v>Otero0.45</v>
      </c>
      <c r="C621" s="6">
        <v>0.45</v>
      </c>
      <c r="D621" s="5">
        <v>803</v>
      </c>
      <c r="E621" s="5">
        <v>860</v>
      </c>
      <c r="F621" s="5">
        <v>1032</v>
      </c>
      <c r="G621" s="5">
        <v>1193</v>
      </c>
      <c r="H621" s="5">
        <v>1332</v>
      </c>
      <c r="I621" s="5">
        <v>32130</v>
      </c>
      <c r="J621" s="5">
        <v>36720</v>
      </c>
      <c r="K621" s="5">
        <v>41310</v>
      </c>
      <c r="L621" s="5">
        <v>45900</v>
      </c>
      <c r="M621" s="5">
        <v>49590</v>
      </c>
      <c r="N621" s="8">
        <v>53280</v>
      </c>
      <c r="O621" s="8">
        <v>56925</v>
      </c>
      <c r="P621" s="8">
        <v>60615</v>
      </c>
    </row>
    <row r="622" spans="1:16" x14ac:dyDescent="0.45">
      <c r="A622" s="77" t="s">
        <v>419</v>
      </c>
      <c r="B622" s="77" t="str">
        <f t="shared" si="9"/>
        <v>Otero0.4</v>
      </c>
      <c r="C622" s="6">
        <v>0.4</v>
      </c>
      <c r="D622" s="5">
        <v>714</v>
      </c>
      <c r="E622" s="5">
        <v>765</v>
      </c>
      <c r="F622" s="5">
        <v>918</v>
      </c>
      <c r="G622" s="5">
        <v>1061</v>
      </c>
      <c r="H622" s="5">
        <v>1184</v>
      </c>
      <c r="I622" s="7">
        <v>28560</v>
      </c>
      <c r="J622" s="7">
        <v>32640</v>
      </c>
      <c r="K622" s="7">
        <v>36720</v>
      </c>
      <c r="L622" s="7">
        <v>40800</v>
      </c>
      <c r="M622" s="7">
        <v>44080</v>
      </c>
      <c r="N622" s="7">
        <v>47360</v>
      </c>
      <c r="O622" s="7">
        <v>50600</v>
      </c>
      <c r="P622" s="7">
        <v>53880</v>
      </c>
    </row>
    <row r="623" spans="1:16" x14ac:dyDescent="0.45">
      <c r="A623" s="77" t="s">
        <v>419</v>
      </c>
      <c r="B623" s="77" t="str">
        <f t="shared" si="9"/>
        <v>Otero0.3</v>
      </c>
      <c r="C623" s="6">
        <v>0.3</v>
      </c>
      <c r="D623" s="5">
        <v>535</v>
      </c>
      <c r="E623" s="5">
        <v>573</v>
      </c>
      <c r="F623" s="5">
        <v>688</v>
      </c>
      <c r="G623" s="5">
        <v>795</v>
      </c>
      <c r="H623" s="5">
        <v>888</v>
      </c>
      <c r="I623" s="5">
        <v>21420</v>
      </c>
      <c r="J623" s="5">
        <v>24480</v>
      </c>
      <c r="K623" s="5">
        <v>27540</v>
      </c>
      <c r="L623" s="5">
        <v>30600</v>
      </c>
      <c r="M623" s="5">
        <v>33060</v>
      </c>
      <c r="N623" s="8">
        <v>35520</v>
      </c>
      <c r="O623" s="8">
        <v>37950</v>
      </c>
      <c r="P623" s="8">
        <v>40410</v>
      </c>
    </row>
    <row r="624" spans="1:16" x14ac:dyDescent="0.45">
      <c r="A624" s="77" t="s">
        <v>419</v>
      </c>
      <c r="B624" s="77" t="str">
        <f t="shared" si="9"/>
        <v>Otero0.2</v>
      </c>
      <c r="C624" s="6">
        <v>0.2</v>
      </c>
      <c r="D624" s="5">
        <v>357</v>
      </c>
      <c r="E624" s="5">
        <v>382</v>
      </c>
      <c r="F624" s="5">
        <v>459</v>
      </c>
      <c r="G624" s="5">
        <v>530</v>
      </c>
      <c r="H624" s="5">
        <v>592</v>
      </c>
      <c r="I624" s="5">
        <v>14280</v>
      </c>
      <c r="J624" s="5">
        <v>16320</v>
      </c>
      <c r="K624" s="5">
        <v>18360</v>
      </c>
      <c r="L624" s="5">
        <v>20400</v>
      </c>
      <c r="M624" s="5">
        <v>22040</v>
      </c>
      <c r="N624" s="8">
        <v>23680</v>
      </c>
      <c r="O624" s="8">
        <v>25300</v>
      </c>
      <c r="P624" s="8">
        <v>26940</v>
      </c>
    </row>
    <row r="625" spans="1:16" x14ac:dyDescent="0.45">
      <c r="A625" s="77" t="s">
        <v>420</v>
      </c>
      <c r="B625" s="77" t="str">
        <f t="shared" si="9"/>
        <v>Ouray1.6</v>
      </c>
      <c r="C625" s="6">
        <v>1.6</v>
      </c>
      <c r="D625" s="5">
        <v>2928</v>
      </c>
      <c r="E625" s="5">
        <v>3136</v>
      </c>
      <c r="F625" s="5">
        <v>3764</v>
      </c>
      <c r="G625" s="5">
        <v>4348</v>
      </c>
      <c r="H625" s="5">
        <v>4852</v>
      </c>
      <c r="I625" s="7">
        <v>117120</v>
      </c>
      <c r="J625" s="7">
        <v>133760</v>
      </c>
      <c r="K625" s="7">
        <v>150560</v>
      </c>
      <c r="L625" s="7">
        <v>167200</v>
      </c>
      <c r="M625" s="7">
        <v>180640</v>
      </c>
      <c r="N625" s="7">
        <v>194080</v>
      </c>
      <c r="O625" s="7">
        <v>207360</v>
      </c>
      <c r="P625" s="7">
        <v>220800</v>
      </c>
    </row>
    <row r="626" spans="1:16" x14ac:dyDescent="0.45">
      <c r="A626" s="77" t="s">
        <v>420</v>
      </c>
      <c r="B626" s="77" t="str">
        <f t="shared" si="9"/>
        <v>Ouray1.5</v>
      </c>
      <c r="C626" s="6">
        <v>1.5</v>
      </c>
      <c r="D626" s="5">
        <v>2745</v>
      </c>
      <c r="E626" s="5">
        <v>2940</v>
      </c>
      <c r="F626" s="5">
        <v>3528</v>
      </c>
      <c r="G626" s="5">
        <v>4076</v>
      </c>
      <c r="H626" s="5">
        <v>4548</v>
      </c>
      <c r="I626" s="7">
        <v>109800</v>
      </c>
      <c r="J626" s="7">
        <v>125400</v>
      </c>
      <c r="K626" s="7">
        <v>141150</v>
      </c>
      <c r="L626" s="7">
        <v>156750</v>
      </c>
      <c r="M626" s="7">
        <v>169350</v>
      </c>
      <c r="N626" s="7">
        <v>181950</v>
      </c>
      <c r="O626" s="7">
        <v>194400</v>
      </c>
      <c r="P626" s="7">
        <v>207000</v>
      </c>
    </row>
    <row r="627" spans="1:16" x14ac:dyDescent="0.45">
      <c r="A627" s="77" t="s">
        <v>420</v>
      </c>
      <c r="B627" s="77" t="str">
        <f t="shared" si="9"/>
        <v>Ouray1.4</v>
      </c>
      <c r="C627" s="6">
        <v>1.4</v>
      </c>
      <c r="D627" s="5">
        <v>2562</v>
      </c>
      <c r="E627" s="5">
        <v>2744</v>
      </c>
      <c r="F627" s="5">
        <v>3293</v>
      </c>
      <c r="G627" s="5">
        <v>3804</v>
      </c>
      <c r="H627" s="5">
        <v>4245</v>
      </c>
      <c r="I627" s="5">
        <v>102480</v>
      </c>
      <c r="J627" s="5">
        <v>117039.99999999999</v>
      </c>
      <c r="K627" s="5">
        <v>131740</v>
      </c>
      <c r="L627" s="5">
        <v>146300</v>
      </c>
      <c r="M627" s="5">
        <v>158060</v>
      </c>
      <c r="N627" s="5">
        <v>169820</v>
      </c>
      <c r="O627" s="5">
        <v>181440</v>
      </c>
      <c r="P627" s="5">
        <v>193200</v>
      </c>
    </row>
    <row r="628" spans="1:16" x14ac:dyDescent="0.45">
      <c r="A628" s="77" t="s">
        <v>420</v>
      </c>
      <c r="B628" s="77" t="str">
        <f t="shared" si="9"/>
        <v>Ouray1.3</v>
      </c>
      <c r="C628" s="6">
        <v>1.3</v>
      </c>
      <c r="D628" s="5">
        <v>2379</v>
      </c>
      <c r="E628" s="5">
        <v>2548</v>
      </c>
      <c r="F628" s="5">
        <v>3058</v>
      </c>
      <c r="G628" s="5">
        <v>3532</v>
      </c>
      <c r="H628" s="5">
        <v>3942</v>
      </c>
      <c r="I628" s="5">
        <v>95160</v>
      </c>
      <c r="J628" s="5">
        <v>108680</v>
      </c>
      <c r="K628" s="5">
        <v>122330</v>
      </c>
      <c r="L628" s="5">
        <v>135850</v>
      </c>
      <c r="M628" s="5">
        <v>146770</v>
      </c>
      <c r="N628" s="5">
        <v>157690</v>
      </c>
      <c r="O628" s="5">
        <v>168480</v>
      </c>
      <c r="P628" s="5">
        <v>179400</v>
      </c>
    </row>
    <row r="629" spans="1:16" x14ac:dyDescent="0.45">
      <c r="A629" s="77" t="s">
        <v>420</v>
      </c>
      <c r="B629" s="77" t="str">
        <f t="shared" si="9"/>
        <v>Ouray1.2</v>
      </c>
      <c r="C629" s="6">
        <v>1.2</v>
      </c>
      <c r="D629" s="5">
        <v>2196</v>
      </c>
      <c r="E629" s="5">
        <v>2352</v>
      </c>
      <c r="F629" s="5">
        <v>2823</v>
      </c>
      <c r="G629" s="5">
        <v>3261</v>
      </c>
      <c r="H629" s="5">
        <v>3639</v>
      </c>
      <c r="I629" s="7">
        <v>87840</v>
      </c>
      <c r="J629" s="7">
        <v>100320</v>
      </c>
      <c r="K629" s="7">
        <v>112920</v>
      </c>
      <c r="L629" s="7">
        <v>125400</v>
      </c>
      <c r="M629" s="7">
        <v>135480</v>
      </c>
      <c r="N629" s="7">
        <v>145560</v>
      </c>
      <c r="O629" s="7">
        <v>155520</v>
      </c>
      <c r="P629" s="7">
        <v>165600</v>
      </c>
    </row>
    <row r="630" spans="1:16" x14ac:dyDescent="0.45">
      <c r="A630" s="77" t="s">
        <v>420</v>
      </c>
      <c r="B630" s="77" t="str">
        <f t="shared" si="9"/>
        <v>Ouray1.1</v>
      </c>
      <c r="C630" s="6">
        <v>1.1000000000000001</v>
      </c>
      <c r="D630" s="5">
        <v>2013</v>
      </c>
      <c r="E630" s="5">
        <v>2156</v>
      </c>
      <c r="F630" s="5">
        <v>2587</v>
      </c>
      <c r="G630" s="5">
        <v>2989</v>
      </c>
      <c r="H630" s="5">
        <v>3335</v>
      </c>
      <c r="I630" s="7">
        <v>80520</v>
      </c>
      <c r="J630" s="7">
        <v>91960.000000000015</v>
      </c>
      <c r="K630" s="7">
        <v>103510.00000000001</v>
      </c>
      <c r="L630" s="7">
        <v>114950.00000000001</v>
      </c>
      <c r="M630" s="7">
        <v>124190.00000000001</v>
      </c>
      <c r="N630" s="7">
        <v>133430</v>
      </c>
      <c r="O630" s="7">
        <v>142560</v>
      </c>
      <c r="P630" s="7">
        <v>151800</v>
      </c>
    </row>
    <row r="631" spans="1:16" x14ac:dyDescent="0.45">
      <c r="A631" s="77" t="s">
        <v>420</v>
      </c>
      <c r="B631" s="77" t="str">
        <f t="shared" si="9"/>
        <v>Ouray1</v>
      </c>
      <c r="C631" s="6">
        <v>1</v>
      </c>
      <c r="D631" s="5">
        <v>1830</v>
      </c>
      <c r="E631" s="5">
        <v>1960</v>
      </c>
      <c r="F631" s="5">
        <v>2352</v>
      </c>
      <c r="G631" s="5">
        <v>2717</v>
      </c>
      <c r="H631" s="5">
        <v>3032</v>
      </c>
      <c r="I631" s="5">
        <v>73200</v>
      </c>
      <c r="J631" s="5">
        <v>83600</v>
      </c>
      <c r="K631" s="5">
        <v>94100</v>
      </c>
      <c r="L631" s="5">
        <v>104500</v>
      </c>
      <c r="M631" s="5">
        <v>112900</v>
      </c>
      <c r="N631" s="8">
        <v>121300</v>
      </c>
      <c r="O631" s="8">
        <v>129600</v>
      </c>
      <c r="P631" s="8">
        <v>138000</v>
      </c>
    </row>
    <row r="632" spans="1:16" x14ac:dyDescent="0.45">
      <c r="A632" s="77" t="s">
        <v>420</v>
      </c>
      <c r="B632" s="77" t="str">
        <f t="shared" si="9"/>
        <v>Ouray0.9</v>
      </c>
      <c r="C632" s="6">
        <v>0.9</v>
      </c>
      <c r="D632" s="5">
        <v>1647</v>
      </c>
      <c r="E632" s="5">
        <v>1764</v>
      </c>
      <c r="F632" s="5">
        <v>2117</v>
      </c>
      <c r="G632" s="5">
        <v>2445</v>
      </c>
      <c r="H632" s="5">
        <v>2729</v>
      </c>
      <c r="I632" s="7">
        <v>65880</v>
      </c>
      <c r="J632" s="7">
        <v>75240</v>
      </c>
      <c r="K632" s="7">
        <v>84690</v>
      </c>
      <c r="L632" s="7">
        <v>94050</v>
      </c>
      <c r="M632" s="7">
        <v>101610</v>
      </c>
      <c r="N632" s="7">
        <v>109170</v>
      </c>
      <c r="O632" s="7">
        <v>116640</v>
      </c>
      <c r="P632" s="7">
        <v>124200</v>
      </c>
    </row>
    <row r="633" spans="1:16" x14ac:dyDescent="0.45">
      <c r="A633" s="77" t="s">
        <v>420</v>
      </c>
      <c r="B633" s="77" t="str">
        <f t="shared" si="9"/>
        <v>Ouray0.8</v>
      </c>
      <c r="C633" s="6">
        <v>0.8</v>
      </c>
      <c r="D633" s="5">
        <v>1464</v>
      </c>
      <c r="E633" s="5">
        <v>1568</v>
      </c>
      <c r="F633" s="5">
        <v>1882</v>
      </c>
      <c r="G633" s="5">
        <v>2174</v>
      </c>
      <c r="H633" s="5">
        <v>2426</v>
      </c>
      <c r="I633" s="5">
        <v>58560</v>
      </c>
      <c r="J633" s="5">
        <v>66880</v>
      </c>
      <c r="K633" s="5">
        <v>75280</v>
      </c>
      <c r="L633" s="5">
        <v>83600</v>
      </c>
      <c r="M633" s="5">
        <v>90320</v>
      </c>
      <c r="N633" s="8">
        <v>97040</v>
      </c>
      <c r="O633" s="8">
        <v>103680</v>
      </c>
      <c r="P633" s="8">
        <v>110400</v>
      </c>
    </row>
    <row r="634" spans="1:16" x14ac:dyDescent="0.45">
      <c r="A634" s="77" t="s">
        <v>420</v>
      </c>
      <c r="B634" s="77" t="str">
        <f t="shared" si="9"/>
        <v>Ouray0.7</v>
      </c>
      <c r="C634" s="6">
        <v>0.7</v>
      </c>
      <c r="D634" s="5">
        <v>1281</v>
      </c>
      <c r="E634" s="5">
        <v>1372</v>
      </c>
      <c r="F634" s="5">
        <v>1646</v>
      </c>
      <c r="G634" s="5">
        <v>1902</v>
      </c>
      <c r="H634" s="5">
        <v>2122</v>
      </c>
      <c r="I634" s="5">
        <v>51240</v>
      </c>
      <c r="J634" s="5">
        <v>58519.999999999993</v>
      </c>
      <c r="K634" s="5">
        <v>65870</v>
      </c>
      <c r="L634" s="5">
        <v>73150</v>
      </c>
      <c r="M634" s="5">
        <v>79030</v>
      </c>
      <c r="N634" s="8">
        <v>84910</v>
      </c>
      <c r="O634" s="8">
        <v>90720</v>
      </c>
      <c r="P634" s="8">
        <v>96600</v>
      </c>
    </row>
    <row r="635" spans="1:16" x14ac:dyDescent="0.45">
      <c r="A635" s="77" t="s">
        <v>420</v>
      </c>
      <c r="B635" s="77" t="str">
        <f t="shared" si="9"/>
        <v>Ouray0.6</v>
      </c>
      <c r="C635" s="6">
        <v>0.6</v>
      </c>
      <c r="D635" s="5">
        <v>1098</v>
      </c>
      <c r="E635" s="5">
        <v>1176</v>
      </c>
      <c r="F635" s="5">
        <v>1411</v>
      </c>
      <c r="G635" s="5">
        <v>1630</v>
      </c>
      <c r="H635" s="5">
        <v>1819</v>
      </c>
      <c r="I635" s="5">
        <v>43920</v>
      </c>
      <c r="J635" s="5">
        <v>50160</v>
      </c>
      <c r="K635" s="5">
        <v>56460</v>
      </c>
      <c r="L635" s="5">
        <v>62700</v>
      </c>
      <c r="M635" s="5">
        <v>67740</v>
      </c>
      <c r="N635" s="8">
        <v>72780</v>
      </c>
      <c r="O635" s="8">
        <v>77760</v>
      </c>
      <c r="P635" s="8">
        <v>82800</v>
      </c>
    </row>
    <row r="636" spans="1:16" x14ac:dyDescent="0.45">
      <c r="A636" s="77" t="s">
        <v>420</v>
      </c>
      <c r="B636" s="77" t="str">
        <f t="shared" si="9"/>
        <v>Ouray0.55</v>
      </c>
      <c r="C636" s="6">
        <v>0.55000000000000004</v>
      </c>
      <c r="D636" s="5">
        <v>1006</v>
      </c>
      <c r="E636" s="5">
        <v>1078</v>
      </c>
      <c r="F636" s="5">
        <v>1293</v>
      </c>
      <c r="G636" s="5">
        <v>1494</v>
      </c>
      <c r="H636" s="5">
        <v>1667</v>
      </c>
      <c r="I636" s="5">
        <v>40260</v>
      </c>
      <c r="J636" s="5">
        <v>45980.000000000007</v>
      </c>
      <c r="K636" s="5">
        <v>51755.000000000007</v>
      </c>
      <c r="L636" s="5">
        <v>57475.000000000007</v>
      </c>
      <c r="M636" s="5">
        <v>62095.000000000007</v>
      </c>
      <c r="N636" s="8">
        <v>66715</v>
      </c>
      <c r="O636" s="8">
        <v>71280</v>
      </c>
      <c r="P636" s="8">
        <v>75900</v>
      </c>
    </row>
    <row r="637" spans="1:16" x14ac:dyDescent="0.45">
      <c r="A637" s="77" t="s">
        <v>420</v>
      </c>
      <c r="B637" s="77" t="str">
        <f t="shared" si="9"/>
        <v>Ouray0.5</v>
      </c>
      <c r="C637" s="6">
        <v>0.5</v>
      </c>
      <c r="D637" s="5">
        <v>915</v>
      </c>
      <c r="E637" s="5">
        <v>980</v>
      </c>
      <c r="F637" s="5">
        <v>1176</v>
      </c>
      <c r="G637" s="5">
        <v>1358</v>
      </c>
      <c r="H637" s="5">
        <v>1516</v>
      </c>
      <c r="I637" s="5">
        <v>36600</v>
      </c>
      <c r="J637" s="5">
        <v>41800</v>
      </c>
      <c r="K637" s="5">
        <v>47050</v>
      </c>
      <c r="L637" s="5">
        <v>52250</v>
      </c>
      <c r="M637" s="5">
        <v>56450</v>
      </c>
      <c r="N637" s="8">
        <v>60650</v>
      </c>
      <c r="O637" s="8">
        <v>64800</v>
      </c>
      <c r="P637" s="8">
        <v>69000</v>
      </c>
    </row>
    <row r="638" spans="1:16" x14ac:dyDescent="0.45">
      <c r="A638" s="77" t="s">
        <v>420</v>
      </c>
      <c r="B638" s="77" t="str">
        <f t="shared" si="9"/>
        <v>Ouray0.45</v>
      </c>
      <c r="C638" s="6">
        <v>0.45</v>
      </c>
      <c r="D638" s="5">
        <v>823</v>
      </c>
      <c r="E638" s="5">
        <v>882</v>
      </c>
      <c r="F638" s="5">
        <v>1058</v>
      </c>
      <c r="G638" s="5">
        <v>1222</v>
      </c>
      <c r="H638" s="5">
        <v>1364</v>
      </c>
      <c r="I638" s="7">
        <v>32940</v>
      </c>
      <c r="J638" s="7">
        <v>37620</v>
      </c>
      <c r="K638" s="7">
        <v>42345</v>
      </c>
      <c r="L638" s="7">
        <v>47025</v>
      </c>
      <c r="M638" s="7">
        <v>50805</v>
      </c>
      <c r="N638" s="7">
        <v>54585</v>
      </c>
      <c r="O638" s="7">
        <v>58320</v>
      </c>
      <c r="P638" s="7">
        <v>62100</v>
      </c>
    </row>
    <row r="639" spans="1:16" x14ac:dyDescent="0.45">
      <c r="A639" s="77" t="s">
        <v>420</v>
      </c>
      <c r="B639" s="77" t="str">
        <f t="shared" si="9"/>
        <v>Ouray0.4</v>
      </c>
      <c r="C639" s="6">
        <v>0.4</v>
      </c>
      <c r="D639" s="5">
        <v>732</v>
      </c>
      <c r="E639" s="5">
        <v>784</v>
      </c>
      <c r="F639" s="5">
        <v>941</v>
      </c>
      <c r="G639" s="5">
        <v>1087</v>
      </c>
      <c r="H639" s="5">
        <v>1213</v>
      </c>
      <c r="I639" s="5">
        <v>29280</v>
      </c>
      <c r="J639" s="5">
        <v>33440</v>
      </c>
      <c r="K639" s="5">
        <v>37640</v>
      </c>
      <c r="L639" s="5">
        <v>41800</v>
      </c>
      <c r="M639" s="5">
        <v>45160</v>
      </c>
      <c r="N639" s="8">
        <v>48520</v>
      </c>
      <c r="O639" s="8">
        <v>51840</v>
      </c>
      <c r="P639" s="8">
        <v>55200</v>
      </c>
    </row>
    <row r="640" spans="1:16" x14ac:dyDescent="0.45">
      <c r="A640" s="77" t="s">
        <v>420</v>
      </c>
      <c r="B640" s="77" t="str">
        <f t="shared" si="9"/>
        <v>Ouray0.3</v>
      </c>
      <c r="C640" s="6">
        <v>0.3</v>
      </c>
      <c r="D640" s="5">
        <v>549</v>
      </c>
      <c r="E640" s="5">
        <v>588</v>
      </c>
      <c r="F640" s="5">
        <v>705</v>
      </c>
      <c r="G640" s="5">
        <v>815</v>
      </c>
      <c r="H640" s="5">
        <v>909</v>
      </c>
      <c r="I640" s="5">
        <v>21960</v>
      </c>
      <c r="J640" s="5">
        <v>25080</v>
      </c>
      <c r="K640" s="5">
        <v>28230</v>
      </c>
      <c r="L640" s="5">
        <v>31350</v>
      </c>
      <c r="M640" s="5">
        <v>33870</v>
      </c>
      <c r="N640" s="8">
        <v>36390</v>
      </c>
      <c r="O640" s="8">
        <v>38880</v>
      </c>
      <c r="P640" s="8">
        <v>41400</v>
      </c>
    </row>
    <row r="641" spans="1:16" x14ac:dyDescent="0.45">
      <c r="A641" s="77" t="s">
        <v>420</v>
      </c>
      <c r="B641" s="77" t="str">
        <f t="shared" si="9"/>
        <v>Ouray0.2</v>
      </c>
      <c r="C641" s="6">
        <v>0.2</v>
      </c>
      <c r="D641" s="5">
        <v>366</v>
      </c>
      <c r="E641" s="5">
        <v>392</v>
      </c>
      <c r="F641" s="5">
        <v>470</v>
      </c>
      <c r="G641" s="5">
        <v>543</v>
      </c>
      <c r="H641" s="5">
        <v>606</v>
      </c>
      <c r="I641" s="5">
        <v>14640</v>
      </c>
      <c r="J641" s="5">
        <v>16720</v>
      </c>
      <c r="K641" s="5">
        <v>18820</v>
      </c>
      <c r="L641" s="5">
        <v>20900</v>
      </c>
      <c r="M641" s="5">
        <v>22580</v>
      </c>
      <c r="N641" s="8">
        <v>24260</v>
      </c>
      <c r="O641" s="8">
        <v>25920</v>
      </c>
      <c r="P641" s="8">
        <v>27600</v>
      </c>
    </row>
    <row r="642" spans="1:16" x14ac:dyDescent="0.45">
      <c r="A642" s="77" t="s">
        <v>421</v>
      </c>
      <c r="B642" s="77" t="str">
        <f t="shared" si="9"/>
        <v>Park1.2</v>
      </c>
      <c r="C642" s="6">
        <v>1.2</v>
      </c>
      <c r="D642" s="5">
        <v>2943</v>
      </c>
      <c r="E642" s="5">
        <v>3153</v>
      </c>
      <c r="F642" s="5">
        <v>3783</v>
      </c>
      <c r="G642" s="5">
        <v>4372</v>
      </c>
      <c r="H642" s="5">
        <v>4878</v>
      </c>
      <c r="I642" s="5">
        <v>117720</v>
      </c>
      <c r="J642" s="5">
        <v>134520</v>
      </c>
      <c r="K642" s="5">
        <v>151320</v>
      </c>
      <c r="L642" s="5">
        <v>168120</v>
      </c>
      <c r="M642" s="5">
        <v>181680</v>
      </c>
      <c r="N642" s="8">
        <v>195120</v>
      </c>
      <c r="O642" s="8">
        <v>208560</v>
      </c>
      <c r="P642" s="8">
        <v>222000</v>
      </c>
    </row>
    <row r="643" spans="1:16" x14ac:dyDescent="0.45">
      <c r="A643" s="77" t="s">
        <v>421</v>
      </c>
      <c r="B643" s="77" t="str">
        <f t="shared" ref="B643:B706" si="10">CONCATENATE(A643,C643)</f>
        <v>Park1.1</v>
      </c>
      <c r="C643" s="6">
        <v>1.1000000000000001</v>
      </c>
      <c r="D643" s="5">
        <v>2697</v>
      </c>
      <c r="E643" s="5">
        <v>2890</v>
      </c>
      <c r="F643" s="5">
        <v>3467</v>
      </c>
      <c r="G643" s="5">
        <v>4008</v>
      </c>
      <c r="H643" s="5">
        <v>4471</v>
      </c>
      <c r="I643" s="5">
        <v>107910.00000000001</v>
      </c>
      <c r="J643" s="5">
        <v>123310.00000000001</v>
      </c>
      <c r="K643" s="5">
        <v>138710</v>
      </c>
      <c r="L643" s="5">
        <v>154110</v>
      </c>
      <c r="M643" s="5">
        <v>166540</v>
      </c>
      <c r="N643" s="8">
        <v>178860</v>
      </c>
      <c r="O643" s="8">
        <v>191180.00000000003</v>
      </c>
      <c r="P643" s="8">
        <v>203500.00000000003</v>
      </c>
    </row>
    <row r="644" spans="1:16" x14ac:dyDescent="0.45">
      <c r="A644" s="77" t="s">
        <v>421</v>
      </c>
      <c r="B644" s="77" t="str">
        <f t="shared" si="10"/>
        <v>Park1</v>
      </c>
      <c r="C644" s="6">
        <v>1</v>
      </c>
      <c r="D644" s="5">
        <v>2452</v>
      </c>
      <c r="E644" s="5">
        <v>2627</v>
      </c>
      <c r="F644" s="5">
        <v>3152</v>
      </c>
      <c r="G644" s="5">
        <v>3643</v>
      </c>
      <c r="H644" s="5">
        <v>4065</v>
      </c>
      <c r="I644" s="7">
        <v>98100</v>
      </c>
      <c r="J644" s="7">
        <v>112100</v>
      </c>
      <c r="K644" s="7">
        <v>126100</v>
      </c>
      <c r="L644" s="7">
        <v>140100</v>
      </c>
      <c r="M644" s="7">
        <v>151400</v>
      </c>
      <c r="N644" s="7">
        <v>162600</v>
      </c>
      <c r="O644" s="7">
        <v>173800</v>
      </c>
      <c r="P644" s="7">
        <v>185000</v>
      </c>
    </row>
    <row r="645" spans="1:16" x14ac:dyDescent="0.45">
      <c r="A645" s="77" t="s">
        <v>421</v>
      </c>
      <c r="B645" s="77" t="str">
        <f t="shared" si="10"/>
        <v>Park0.9</v>
      </c>
      <c r="C645" s="6">
        <v>0.9</v>
      </c>
      <c r="D645" s="5">
        <v>2207</v>
      </c>
      <c r="E645" s="5">
        <v>2364</v>
      </c>
      <c r="F645" s="5">
        <v>2837</v>
      </c>
      <c r="G645" s="5">
        <v>3279</v>
      </c>
      <c r="H645" s="5">
        <v>3658</v>
      </c>
      <c r="I645" s="5">
        <v>88290</v>
      </c>
      <c r="J645" s="5">
        <v>100890</v>
      </c>
      <c r="K645" s="5">
        <v>113490</v>
      </c>
      <c r="L645" s="5">
        <v>126090</v>
      </c>
      <c r="M645" s="5">
        <v>136260</v>
      </c>
      <c r="N645" s="8">
        <v>146340</v>
      </c>
      <c r="O645" s="8">
        <v>156420</v>
      </c>
      <c r="P645" s="8">
        <v>166500</v>
      </c>
    </row>
    <row r="646" spans="1:16" x14ac:dyDescent="0.45">
      <c r="A646" s="77" t="s">
        <v>421</v>
      </c>
      <c r="B646" s="77" t="str">
        <f t="shared" si="10"/>
        <v>Park0.8</v>
      </c>
      <c r="C646" s="6">
        <v>0.8</v>
      </c>
      <c r="D646" s="5">
        <v>1962</v>
      </c>
      <c r="E646" s="5">
        <v>2102</v>
      </c>
      <c r="F646" s="5">
        <v>2522</v>
      </c>
      <c r="G646" s="5">
        <v>2915</v>
      </c>
      <c r="H646" s="5">
        <v>3252</v>
      </c>
      <c r="I646" s="5">
        <v>78480</v>
      </c>
      <c r="J646" s="5">
        <v>89680</v>
      </c>
      <c r="K646" s="5">
        <v>100880</v>
      </c>
      <c r="L646" s="5">
        <v>112080</v>
      </c>
      <c r="M646" s="5">
        <v>121120</v>
      </c>
      <c r="N646" s="8">
        <v>130080</v>
      </c>
      <c r="O646" s="8">
        <v>139040</v>
      </c>
      <c r="P646" s="8">
        <v>148000</v>
      </c>
    </row>
    <row r="647" spans="1:16" x14ac:dyDescent="0.45">
      <c r="A647" s="77" t="s">
        <v>421</v>
      </c>
      <c r="B647" s="77" t="str">
        <f t="shared" si="10"/>
        <v>Park0.7</v>
      </c>
      <c r="C647" s="6">
        <v>0.7</v>
      </c>
      <c r="D647" s="5">
        <v>1716</v>
      </c>
      <c r="E647" s="5">
        <v>1839</v>
      </c>
      <c r="F647" s="5">
        <v>2206</v>
      </c>
      <c r="G647" s="5">
        <v>2550</v>
      </c>
      <c r="H647" s="5">
        <v>2845</v>
      </c>
      <c r="I647" s="5">
        <v>68670</v>
      </c>
      <c r="J647" s="5">
        <v>78470</v>
      </c>
      <c r="K647" s="5">
        <v>88270</v>
      </c>
      <c r="L647" s="5">
        <v>98070</v>
      </c>
      <c r="M647" s="5">
        <v>105980</v>
      </c>
      <c r="N647" s="8">
        <v>113820</v>
      </c>
      <c r="O647" s="8">
        <v>121659.99999999999</v>
      </c>
      <c r="P647" s="8">
        <v>129499.99999999999</v>
      </c>
    </row>
    <row r="648" spans="1:16" x14ac:dyDescent="0.45">
      <c r="A648" s="77" t="s">
        <v>421</v>
      </c>
      <c r="B648" s="77" t="str">
        <f t="shared" si="10"/>
        <v>Park0.6</v>
      </c>
      <c r="C648" s="6">
        <v>0.6</v>
      </c>
      <c r="D648" s="5">
        <v>1471</v>
      </c>
      <c r="E648" s="5">
        <v>1576</v>
      </c>
      <c r="F648" s="5">
        <v>1891</v>
      </c>
      <c r="G648" s="5">
        <v>2186</v>
      </c>
      <c r="H648" s="5">
        <v>2439</v>
      </c>
      <c r="I648" s="5">
        <v>58860</v>
      </c>
      <c r="J648" s="5">
        <v>67260</v>
      </c>
      <c r="K648" s="5">
        <v>75660</v>
      </c>
      <c r="L648" s="5">
        <v>84060</v>
      </c>
      <c r="M648" s="5">
        <v>90840</v>
      </c>
      <c r="N648" s="8">
        <v>97560</v>
      </c>
      <c r="O648" s="8">
        <v>104280</v>
      </c>
      <c r="P648" s="8">
        <v>111000</v>
      </c>
    </row>
    <row r="649" spans="1:16" x14ac:dyDescent="0.45">
      <c r="A649" s="77" t="s">
        <v>421</v>
      </c>
      <c r="B649" s="77" t="str">
        <f t="shared" si="10"/>
        <v>Park0.55</v>
      </c>
      <c r="C649" s="6">
        <v>0.55000000000000004</v>
      </c>
      <c r="D649" s="5">
        <v>1348</v>
      </c>
      <c r="E649" s="5">
        <v>1445</v>
      </c>
      <c r="F649" s="5">
        <v>1733</v>
      </c>
      <c r="G649" s="5">
        <v>2004</v>
      </c>
      <c r="H649" s="5">
        <v>2235</v>
      </c>
      <c r="I649" s="5">
        <v>53955.000000000007</v>
      </c>
      <c r="J649" s="5">
        <v>61655.000000000007</v>
      </c>
      <c r="K649" s="5">
        <v>69355</v>
      </c>
      <c r="L649" s="5">
        <v>77055</v>
      </c>
      <c r="M649" s="5">
        <v>83270</v>
      </c>
      <c r="N649" s="8">
        <v>89430</v>
      </c>
      <c r="O649" s="8">
        <v>95590.000000000015</v>
      </c>
      <c r="P649" s="8">
        <v>101750.00000000001</v>
      </c>
    </row>
    <row r="650" spans="1:16" x14ac:dyDescent="0.45">
      <c r="A650" s="77" t="s">
        <v>421</v>
      </c>
      <c r="B650" s="77" t="str">
        <f t="shared" si="10"/>
        <v>Park0.5</v>
      </c>
      <c r="C650" s="6">
        <v>0.5</v>
      </c>
      <c r="D650" s="5">
        <v>1226</v>
      </c>
      <c r="E650" s="5">
        <v>1313</v>
      </c>
      <c r="F650" s="5">
        <v>1576</v>
      </c>
      <c r="G650" s="5">
        <v>1821</v>
      </c>
      <c r="H650" s="5">
        <v>2032</v>
      </c>
      <c r="I650" s="7">
        <v>49050</v>
      </c>
      <c r="J650" s="7">
        <v>56050</v>
      </c>
      <c r="K650" s="7">
        <v>63050</v>
      </c>
      <c r="L650" s="7">
        <v>70050</v>
      </c>
      <c r="M650" s="7">
        <v>75700</v>
      </c>
      <c r="N650" s="7">
        <v>81300</v>
      </c>
      <c r="O650" s="7">
        <v>86900</v>
      </c>
      <c r="P650" s="7">
        <v>92500</v>
      </c>
    </row>
    <row r="651" spans="1:16" x14ac:dyDescent="0.45">
      <c r="A651" s="77" t="s">
        <v>421</v>
      </c>
      <c r="B651" s="77" t="str">
        <f t="shared" si="10"/>
        <v>Park0.45</v>
      </c>
      <c r="C651" s="6">
        <v>0.45</v>
      </c>
      <c r="D651" s="5">
        <v>1103</v>
      </c>
      <c r="E651" s="5">
        <v>1182</v>
      </c>
      <c r="F651" s="5">
        <v>1418</v>
      </c>
      <c r="G651" s="5">
        <v>1639</v>
      </c>
      <c r="H651" s="5">
        <v>1829</v>
      </c>
      <c r="I651" s="5">
        <v>44145</v>
      </c>
      <c r="J651" s="5">
        <v>50445</v>
      </c>
      <c r="K651" s="5">
        <v>56745</v>
      </c>
      <c r="L651" s="5">
        <v>63045</v>
      </c>
      <c r="M651" s="5">
        <v>68130</v>
      </c>
      <c r="N651" s="8">
        <v>73170</v>
      </c>
      <c r="O651" s="8">
        <v>78210</v>
      </c>
      <c r="P651" s="8">
        <v>83250</v>
      </c>
    </row>
    <row r="652" spans="1:16" x14ac:dyDescent="0.45">
      <c r="A652" s="77" t="s">
        <v>421</v>
      </c>
      <c r="B652" s="77" t="str">
        <f t="shared" si="10"/>
        <v>Park0.4</v>
      </c>
      <c r="C652" s="6">
        <v>0.4</v>
      </c>
      <c r="D652" s="5">
        <v>981</v>
      </c>
      <c r="E652" s="5">
        <v>1051</v>
      </c>
      <c r="F652" s="5">
        <v>1261</v>
      </c>
      <c r="G652" s="5">
        <v>1457</v>
      </c>
      <c r="H652" s="5">
        <v>1626</v>
      </c>
      <c r="I652" s="5">
        <v>39240</v>
      </c>
      <c r="J652" s="5">
        <v>44840</v>
      </c>
      <c r="K652" s="5">
        <v>50440</v>
      </c>
      <c r="L652" s="5">
        <v>56040</v>
      </c>
      <c r="M652" s="5">
        <v>60560</v>
      </c>
      <c r="N652" s="8">
        <v>65040</v>
      </c>
      <c r="O652" s="8">
        <v>69520</v>
      </c>
      <c r="P652" s="8">
        <v>74000</v>
      </c>
    </row>
    <row r="653" spans="1:16" x14ac:dyDescent="0.45">
      <c r="A653" s="77" t="s">
        <v>421</v>
      </c>
      <c r="B653" s="77" t="str">
        <f t="shared" si="10"/>
        <v>Park0.3</v>
      </c>
      <c r="C653" s="6">
        <v>0.3</v>
      </c>
      <c r="D653" s="5">
        <v>735</v>
      </c>
      <c r="E653" s="5">
        <v>788</v>
      </c>
      <c r="F653" s="5">
        <v>945</v>
      </c>
      <c r="G653" s="5">
        <v>1093</v>
      </c>
      <c r="H653" s="5">
        <v>1219</v>
      </c>
      <c r="I653" s="5">
        <v>29430</v>
      </c>
      <c r="J653" s="5">
        <v>33630</v>
      </c>
      <c r="K653" s="5">
        <v>37830</v>
      </c>
      <c r="L653" s="5">
        <v>42030</v>
      </c>
      <c r="M653" s="5">
        <v>45420</v>
      </c>
      <c r="N653" s="8">
        <v>48780</v>
      </c>
      <c r="O653" s="8">
        <v>52140</v>
      </c>
      <c r="P653" s="8">
        <v>55500</v>
      </c>
    </row>
    <row r="654" spans="1:16" x14ac:dyDescent="0.45">
      <c r="A654" s="77" t="s">
        <v>421</v>
      </c>
      <c r="B654" s="77" t="str">
        <f t="shared" si="10"/>
        <v>Park0.2</v>
      </c>
      <c r="C654" s="6">
        <v>0.2</v>
      </c>
      <c r="D654" s="5">
        <v>490</v>
      </c>
      <c r="E654" s="5">
        <v>525</v>
      </c>
      <c r="F654" s="5">
        <v>630</v>
      </c>
      <c r="G654" s="5">
        <v>728</v>
      </c>
      <c r="H654" s="5">
        <v>813</v>
      </c>
      <c r="I654" s="5">
        <v>19620</v>
      </c>
      <c r="J654" s="5">
        <v>22420</v>
      </c>
      <c r="K654" s="5">
        <v>25220</v>
      </c>
      <c r="L654" s="5">
        <v>28020</v>
      </c>
      <c r="M654" s="5">
        <v>30280</v>
      </c>
      <c r="N654" s="8">
        <v>32520</v>
      </c>
      <c r="O654" s="8">
        <v>34760</v>
      </c>
      <c r="P654" s="8">
        <v>37000</v>
      </c>
    </row>
    <row r="655" spans="1:16" x14ac:dyDescent="0.45">
      <c r="A655" s="77" t="s">
        <v>422</v>
      </c>
      <c r="B655" s="77" t="str">
        <f t="shared" si="10"/>
        <v>Phillips1.2</v>
      </c>
      <c r="C655" s="6">
        <v>1.2</v>
      </c>
      <c r="D655" s="5">
        <v>2142</v>
      </c>
      <c r="E655" s="5">
        <v>2295</v>
      </c>
      <c r="F655" s="5">
        <v>2754</v>
      </c>
      <c r="G655" s="5">
        <v>3183</v>
      </c>
      <c r="H655" s="5">
        <v>3552</v>
      </c>
      <c r="I655" s="5">
        <v>85680</v>
      </c>
      <c r="J655" s="5">
        <v>97920</v>
      </c>
      <c r="K655" s="5">
        <v>110160</v>
      </c>
      <c r="L655" s="5">
        <v>122400</v>
      </c>
      <c r="M655" s="5">
        <v>132240</v>
      </c>
      <c r="N655" s="8">
        <v>142080</v>
      </c>
      <c r="O655" s="8">
        <v>151800</v>
      </c>
      <c r="P655" s="8">
        <v>161640</v>
      </c>
    </row>
    <row r="656" spans="1:16" x14ac:dyDescent="0.45">
      <c r="A656" s="77" t="s">
        <v>422</v>
      </c>
      <c r="B656" s="77" t="str">
        <f t="shared" si="10"/>
        <v>Phillips1.1</v>
      </c>
      <c r="C656" s="6">
        <v>1.1000000000000001</v>
      </c>
      <c r="D656" s="5">
        <v>1963</v>
      </c>
      <c r="E656" s="5">
        <v>2103</v>
      </c>
      <c r="F656" s="5">
        <v>2524</v>
      </c>
      <c r="G656" s="5">
        <v>2917</v>
      </c>
      <c r="H656" s="5">
        <v>3256</v>
      </c>
      <c r="I656" s="7">
        <v>78540</v>
      </c>
      <c r="J656" s="7">
        <v>89760</v>
      </c>
      <c r="K656" s="7">
        <v>100980.00000000001</v>
      </c>
      <c r="L656" s="7">
        <v>112200.00000000001</v>
      </c>
      <c r="M656" s="7">
        <v>121220.00000000001</v>
      </c>
      <c r="N656" s="7">
        <v>130240.00000000001</v>
      </c>
      <c r="O656" s="7">
        <v>139150</v>
      </c>
      <c r="P656" s="7">
        <v>148170</v>
      </c>
    </row>
    <row r="657" spans="1:16" x14ac:dyDescent="0.45">
      <c r="A657" s="77" t="s">
        <v>422</v>
      </c>
      <c r="B657" s="77" t="str">
        <f t="shared" si="10"/>
        <v>Phillips1</v>
      </c>
      <c r="C657" s="6">
        <v>1</v>
      </c>
      <c r="D657" s="5">
        <v>1785</v>
      </c>
      <c r="E657" s="5">
        <v>1912</v>
      </c>
      <c r="F657" s="5">
        <v>2295</v>
      </c>
      <c r="G657" s="5">
        <v>2652</v>
      </c>
      <c r="H657" s="5">
        <v>2960</v>
      </c>
      <c r="I657" s="5">
        <v>71400</v>
      </c>
      <c r="J657" s="5">
        <v>81600</v>
      </c>
      <c r="K657" s="5">
        <v>91800</v>
      </c>
      <c r="L657" s="5">
        <v>102000</v>
      </c>
      <c r="M657" s="5">
        <v>110200</v>
      </c>
      <c r="N657" s="8">
        <v>118400</v>
      </c>
      <c r="O657" s="8">
        <v>126500</v>
      </c>
      <c r="P657" s="8">
        <v>134700</v>
      </c>
    </row>
    <row r="658" spans="1:16" x14ac:dyDescent="0.45">
      <c r="A658" s="77" t="s">
        <v>422</v>
      </c>
      <c r="B658" s="77" t="str">
        <f t="shared" si="10"/>
        <v>Phillips0.9</v>
      </c>
      <c r="C658" s="6">
        <v>0.9</v>
      </c>
      <c r="D658" s="5">
        <v>1606</v>
      </c>
      <c r="E658" s="5">
        <v>1721</v>
      </c>
      <c r="F658" s="5">
        <v>2065</v>
      </c>
      <c r="G658" s="5">
        <v>2387</v>
      </c>
      <c r="H658" s="5">
        <v>2664</v>
      </c>
      <c r="I658" s="5">
        <v>64260</v>
      </c>
      <c r="J658" s="5">
        <v>73440</v>
      </c>
      <c r="K658" s="5">
        <v>82620</v>
      </c>
      <c r="L658" s="5">
        <v>91800</v>
      </c>
      <c r="M658" s="5">
        <v>99180</v>
      </c>
      <c r="N658" s="8">
        <v>106560</v>
      </c>
      <c r="O658" s="8">
        <v>113850</v>
      </c>
      <c r="P658" s="8">
        <v>121230</v>
      </c>
    </row>
    <row r="659" spans="1:16" x14ac:dyDescent="0.45">
      <c r="A659" s="77" t="s">
        <v>422</v>
      </c>
      <c r="B659" s="77" t="str">
        <f t="shared" si="10"/>
        <v>Phillips0.8</v>
      </c>
      <c r="C659" s="6">
        <v>0.8</v>
      </c>
      <c r="D659" s="5">
        <v>1428</v>
      </c>
      <c r="E659" s="5">
        <v>1530</v>
      </c>
      <c r="F659" s="5">
        <v>1836</v>
      </c>
      <c r="G659" s="5">
        <v>2122</v>
      </c>
      <c r="H659" s="5">
        <v>2368</v>
      </c>
      <c r="I659" s="5">
        <v>57120</v>
      </c>
      <c r="J659" s="5">
        <v>65280</v>
      </c>
      <c r="K659" s="5">
        <v>73440</v>
      </c>
      <c r="L659" s="5">
        <v>81600</v>
      </c>
      <c r="M659" s="5">
        <v>88160</v>
      </c>
      <c r="N659" s="8">
        <v>94720</v>
      </c>
      <c r="O659" s="8">
        <v>101200</v>
      </c>
      <c r="P659" s="8">
        <v>107760</v>
      </c>
    </row>
    <row r="660" spans="1:16" x14ac:dyDescent="0.45">
      <c r="A660" s="77" t="s">
        <v>422</v>
      </c>
      <c r="B660" s="77" t="str">
        <f t="shared" si="10"/>
        <v>Phillips0.7</v>
      </c>
      <c r="C660" s="6">
        <v>0.7</v>
      </c>
      <c r="D660" s="5">
        <v>1249</v>
      </c>
      <c r="E660" s="5">
        <v>1338</v>
      </c>
      <c r="F660" s="5">
        <v>1606</v>
      </c>
      <c r="G660" s="5">
        <v>1856</v>
      </c>
      <c r="H660" s="5">
        <v>2072</v>
      </c>
      <c r="I660" s="5">
        <v>49980</v>
      </c>
      <c r="J660" s="5">
        <v>57120</v>
      </c>
      <c r="K660" s="5">
        <v>64259.999999999993</v>
      </c>
      <c r="L660" s="5">
        <v>71400</v>
      </c>
      <c r="M660" s="5">
        <v>77140</v>
      </c>
      <c r="N660" s="8">
        <v>82880</v>
      </c>
      <c r="O660" s="8">
        <v>88550</v>
      </c>
      <c r="P660" s="8">
        <v>94290</v>
      </c>
    </row>
    <row r="661" spans="1:16" x14ac:dyDescent="0.45">
      <c r="A661" s="77" t="s">
        <v>422</v>
      </c>
      <c r="B661" s="77" t="str">
        <f t="shared" si="10"/>
        <v>Phillips0.6</v>
      </c>
      <c r="C661" s="6">
        <v>0.6</v>
      </c>
      <c r="D661" s="5">
        <v>1071</v>
      </c>
      <c r="E661" s="5">
        <v>1147</v>
      </c>
      <c r="F661" s="5">
        <v>1377</v>
      </c>
      <c r="G661" s="5">
        <v>1591</v>
      </c>
      <c r="H661" s="5">
        <v>1776</v>
      </c>
      <c r="I661" s="5">
        <v>42840</v>
      </c>
      <c r="J661" s="5">
        <v>48960</v>
      </c>
      <c r="K661" s="5">
        <v>55080</v>
      </c>
      <c r="L661" s="5">
        <v>61200</v>
      </c>
      <c r="M661" s="5">
        <v>66120</v>
      </c>
      <c r="N661" s="8">
        <v>71040</v>
      </c>
      <c r="O661" s="8">
        <v>75900</v>
      </c>
      <c r="P661" s="8">
        <v>80820</v>
      </c>
    </row>
    <row r="662" spans="1:16" x14ac:dyDescent="0.45">
      <c r="A662" s="77" t="s">
        <v>422</v>
      </c>
      <c r="B662" s="77" t="str">
        <f t="shared" si="10"/>
        <v>Phillips0.55</v>
      </c>
      <c r="C662" s="6">
        <v>0.55000000000000004</v>
      </c>
      <c r="D662" s="5">
        <v>981</v>
      </c>
      <c r="E662" s="5">
        <v>1051</v>
      </c>
      <c r="F662" s="5">
        <v>1262</v>
      </c>
      <c r="G662" s="5">
        <v>1458</v>
      </c>
      <c r="H662" s="5">
        <v>1628</v>
      </c>
      <c r="I662" s="7">
        <v>39270</v>
      </c>
      <c r="J662" s="7">
        <v>44880</v>
      </c>
      <c r="K662" s="7">
        <v>50490.000000000007</v>
      </c>
      <c r="L662" s="7">
        <v>56100.000000000007</v>
      </c>
      <c r="M662" s="7">
        <v>60610.000000000007</v>
      </c>
      <c r="N662" s="7">
        <v>65120.000000000007</v>
      </c>
      <c r="O662" s="7">
        <v>69575</v>
      </c>
      <c r="P662" s="7">
        <v>74085</v>
      </c>
    </row>
    <row r="663" spans="1:16" x14ac:dyDescent="0.45">
      <c r="A663" s="77" t="s">
        <v>422</v>
      </c>
      <c r="B663" s="77" t="str">
        <f t="shared" si="10"/>
        <v>Phillips0.5</v>
      </c>
      <c r="C663" s="6">
        <v>0.5</v>
      </c>
      <c r="D663" s="5">
        <v>892</v>
      </c>
      <c r="E663" s="5">
        <v>956</v>
      </c>
      <c r="F663" s="5">
        <v>1147</v>
      </c>
      <c r="G663" s="5">
        <v>1326</v>
      </c>
      <c r="H663" s="5">
        <v>1480</v>
      </c>
      <c r="I663" s="5">
        <v>35700</v>
      </c>
      <c r="J663" s="5">
        <v>40800</v>
      </c>
      <c r="K663" s="5">
        <v>45900</v>
      </c>
      <c r="L663" s="5">
        <v>51000</v>
      </c>
      <c r="M663" s="5">
        <v>55100</v>
      </c>
      <c r="N663" s="8">
        <v>59200</v>
      </c>
      <c r="O663" s="8">
        <v>63250</v>
      </c>
      <c r="P663" s="8">
        <v>67350</v>
      </c>
    </row>
    <row r="664" spans="1:16" x14ac:dyDescent="0.45">
      <c r="A664" s="77" t="s">
        <v>422</v>
      </c>
      <c r="B664" s="77" t="str">
        <f t="shared" si="10"/>
        <v>Phillips0.45</v>
      </c>
      <c r="C664" s="6">
        <v>0.45</v>
      </c>
      <c r="D664" s="5">
        <v>803</v>
      </c>
      <c r="E664" s="5">
        <v>860</v>
      </c>
      <c r="F664" s="5">
        <v>1032</v>
      </c>
      <c r="G664" s="5">
        <v>1193</v>
      </c>
      <c r="H664" s="5">
        <v>1332</v>
      </c>
      <c r="I664" s="5">
        <v>32130</v>
      </c>
      <c r="J664" s="5">
        <v>36720</v>
      </c>
      <c r="K664" s="5">
        <v>41310</v>
      </c>
      <c r="L664" s="5">
        <v>45900</v>
      </c>
      <c r="M664" s="5">
        <v>49590</v>
      </c>
      <c r="N664" s="8">
        <v>53280</v>
      </c>
      <c r="O664" s="8">
        <v>56925</v>
      </c>
      <c r="P664" s="8">
        <v>60615</v>
      </c>
    </row>
    <row r="665" spans="1:16" x14ac:dyDescent="0.45">
      <c r="A665" s="77" t="s">
        <v>422</v>
      </c>
      <c r="B665" s="77" t="str">
        <f t="shared" si="10"/>
        <v>Phillips0.4</v>
      </c>
      <c r="C665" s="6">
        <v>0.4</v>
      </c>
      <c r="D665" s="5">
        <v>714</v>
      </c>
      <c r="E665" s="5">
        <v>765</v>
      </c>
      <c r="F665" s="5">
        <v>918</v>
      </c>
      <c r="G665" s="5">
        <v>1061</v>
      </c>
      <c r="H665" s="5">
        <v>1184</v>
      </c>
      <c r="I665" s="5">
        <v>28560</v>
      </c>
      <c r="J665" s="5">
        <v>32640</v>
      </c>
      <c r="K665" s="5">
        <v>36720</v>
      </c>
      <c r="L665" s="5">
        <v>40800</v>
      </c>
      <c r="M665" s="5">
        <v>44080</v>
      </c>
      <c r="N665" s="8">
        <v>47360</v>
      </c>
      <c r="O665" s="8">
        <v>50600</v>
      </c>
      <c r="P665" s="8">
        <v>53880</v>
      </c>
    </row>
    <row r="666" spans="1:16" x14ac:dyDescent="0.45">
      <c r="A666" s="77" t="s">
        <v>422</v>
      </c>
      <c r="B666" s="77" t="str">
        <f t="shared" si="10"/>
        <v>Phillips0.3</v>
      </c>
      <c r="C666" s="6">
        <v>0.3</v>
      </c>
      <c r="D666" s="5">
        <v>535</v>
      </c>
      <c r="E666" s="5">
        <v>573</v>
      </c>
      <c r="F666" s="5">
        <v>688</v>
      </c>
      <c r="G666" s="5">
        <v>795</v>
      </c>
      <c r="H666" s="5">
        <v>888</v>
      </c>
      <c r="I666" s="5">
        <v>21420</v>
      </c>
      <c r="J666" s="5">
        <v>24480</v>
      </c>
      <c r="K666" s="5">
        <v>27540</v>
      </c>
      <c r="L666" s="5">
        <v>30600</v>
      </c>
      <c r="M666" s="5">
        <v>33060</v>
      </c>
      <c r="N666" s="8">
        <v>35520</v>
      </c>
      <c r="O666" s="8">
        <v>37950</v>
      </c>
      <c r="P666" s="8">
        <v>40410</v>
      </c>
    </row>
    <row r="667" spans="1:16" x14ac:dyDescent="0.45">
      <c r="A667" s="77" t="s">
        <v>422</v>
      </c>
      <c r="B667" s="77" t="str">
        <f t="shared" si="10"/>
        <v>Phillips0.2</v>
      </c>
      <c r="C667" s="6">
        <v>0.2</v>
      </c>
      <c r="D667" s="5">
        <v>357</v>
      </c>
      <c r="E667" s="5">
        <v>382</v>
      </c>
      <c r="F667" s="5">
        <v>459</v>
      </c>
      <c r="G667" s="5">
        <v>530</v>
      </c>
      <c r="H667" s="5">
        <v>592</v>
      </c>
      <c r="I667" s="5">
        <v>14280</v>
      </c>
      <c r="J667" s="5">
        <v>16320</v>
      </c>
      <c r="K667" s="5">
        <v>18360</v>
      </c>
      <c r="L667" s="5">
        <v>20400</v>
      </c>
      <c r="M667" s="5">
        <v>22040</v>
      </c>
      <c r="N667" s="8">
        <v>23680</v>
      </c>
      <c r="O667" s="8">
        <v>25300</v>
      </c>
      <c r="P667" s="8">
        <v>26940</v>
      </c>
    </row>
    <row r="668" spans="1:16" x14ac:dyDescent="0.45">
      <c r="A668" s="77" t="s">
        <v>423</v>
      </c>
      <c r="B668" s="77" t="str">
        <f t="shared" si="10"/>
        <v>Pitkin1.6</v>
      </c>
      <c r="C668" s="6">
        <v>1.6</v>
      </c>
      <c r="D668" s="5">
        <v>3844</v>
      </c>
      <c r="E668" s="5">
        <v>4118</v>
      </c>
      <c r="F668" s="5">
        <v>4940</v>
      </c>
      <c r="G668" s="5">
        <v>5712</v>
      </c>
      <c r="H668" s="5">
        <v>6368</v>
      </c>
      <c r="I668" s="7">
        <v>153760</v>
      </c>
      <c r="J668" s="7">
        <v>175680</v>
      </c>
      <c r="K668" s="7">
        <v>197600</v>
      </c>
      <c r="L668" s="7">
        <v>219680</v>
      </c>
      <c r="M668" s="7">
        <v>237280</v>
      </c>
      <c r="N668" s="7">
        <v>254720</v>
      </c>
      <c r="O668" s="7">
        <v>272320</v>
      </c>
      <c r="P668" s="7">
        <v>289920</v>
      </c>
    </row>
    <row r="669" spans="1:16" x14ac:dyDescent="0.45">
      <c r="A669" s="77" t="s">
        <v>423</v>
      </c>
      <c r="B669" s="77" t="str">
        <f t="shared" si="10"/>
        <v>Pitkin1.5</v>
      </c>
      <c r="C669" s="6">
        <v>1.5</v>
      </c>
      <c r="D669" s="5">
        <v>3603</v>
      </c>
      <c r="E669" s="5">
        <v>3860</v>
      </c>
      <c r="F669" s="5">
        <v>4631</v>
      </c>
      <c r="G669" s="5">
        <v>5355</v>
      </c>
      <c r="H669" s="5">
        <v>5970</v>
      </c>
      <c r="I669" s="5">
        <v>144150</v>
      </c>
      <c r="J669" s="5">
        <v>164700</v>
      </c>
      <c r="K669" s="5">
        <v>185250</v>
      </c>
      <c r="L669" s="5">
        <v>205950</v>
      </c>
      <c r="M669" s="5">
        <v>222450</v>
      </c>
      <c r="N669" s="8">
        <v>238800</v>
      </c>
      <c r="O669" s="8">
        <v>255300</v>
      </c>
      <c r="P669" s="8">
        <v>271800</v>
      </c>
    </row>
    <row r="670" spans="1:16" x14ac:dyDescent="0.45">
      <c r="A670" s="77" t="s">
        <v>423</v>
      </c>
      <c r="B670" s="77" t="str">
        <f t="shared" si="10"/>
        <v>Pitkin1.4</v>
      </c>
      <c r="C670" s="6">
        <v>1.4</v>
      </c>
      <c r="D670" s="5">
        <v>3363</v>
      </c>
      <c r="E670" s="5">
        <v>3603</v>
      </c>
      <c r="F670" s="5">
        <v>4322</v>
      </c>
      <c r="G670" s="5">
        <v>4998</v>
      </c>
      <c r="H670" s="5">
        <v>5572</v>
      </c>
      <c r="I670" s="5">
        <v>134540</v>
      </c>
      <c r="J670" s="5">
        <v>153720</v>
      </c>
      <c r="K670" s="5">
        <v>172900</v>
      </c>
      <c r="L670" s="5">
        <v>192220</v>
      </c>
      <c r="M670" s="5">
        <v>207620</v>
      </c>
      <c r="N670" s="8">
        <v>222880</v>
      </c>
      <c r="O670" s="8">
        <v>238279.99999999997</v>
      </c>
      <c r="P670" s="8">
        <v>253679.99999999997</v>
      </c>
    </row>
    <row r="671" spans="1:16" x14ac:dyDescent="0.45">
      <c r="A671" s="77" t="s">
        <v>423</v>
      </c>
      <c r="B671" s="77" t="str">
        <f t="shared" si="10"/>
        <v>Pitkin1.3</v>
      </c>
      <c r="C671" s="6">
        <v>1.3</v>
      </c>
      <c r="D671" s="5">
        <v>3123</v>
      </c>
      <c r="E671" s="5">
        <v>3345</v>
      </c>
      <c r="F671" s="5">
        <v>4013</v>
      </c>
      <c r="G671" s="5">
        <v>4641</v>
      </c>
      <c r="H671" s="5">
        <v>5174</v>
      </c>
      <c r="I671" s="5">
        <v>124930</v>
      </c>
      <c r="J671" s="5">
        <v>142740</v>
      </c>
      <c r="K671" s="5">
        <v>160550</v>
      </c>
      <c r="L671" s="5">
        <v>178490</v>
      </c>
      <c r="M671" s="5">
        <v>192790</v>
      </c>
      <c r="N671" s="8">
        <v>206960</v>
      </c>
      <c r="O671" s="8">
        <v>221260</v>
      </c>
      <c r="P671" s="8">
        <v>235560</v>
      </c>
    </row>
    <row r="672" spans="1:16" x14ac:dyDescent="0.45">
      <c r="A672" s="77" t="s">
        <v>423</v>
      </c>
      <c r="B672" s="77" t="str">
        <f t="shared" si="10"/>
        <v>Pitkin1.2</v>
      </c>
      <c r="C672" s="6">
        <v>1.2</v>
      </c>
      <c r="D672" s="5">
        <v>2883</v>
      </c>
      <c r="E672" s="5">
        <v>3088</v>
      </c>
      <c r="F672" s="5">
        <v>3705</v>
      </c>
      <c r="G672" s="5">
        <v>4284</v>
      </c>
      <c r="H672" s="5">
        <v>4776</v>
      </c>
      <c r="I672" s="5">
        <v>115320</v>
      </c>
      <c r="J672" s="5">
        <v>131760</v>
      </c>
      <c r="K672" s="5">
        <v>148200</v>
      </c>
      <c r="L672" s="5">
        <v>164760</v>
      </c>
      <c r="M672" s="5">
        <v>177960</v>
      </c>
      <c r="N672" s="8">
        <v>191040</v>
      </c>
      <c r="O672" s="8">
        <v>204240</v>
      </c>
      <c r="P672" s="8">
        <v>217440</v>
      </c>
    </row>
    <row r="673" spans="1:16" x14ac:dyDescent="0.45">
      <c r="A673" s="77" t="s">
        <v>423</v>
      </c>
      <c r="B673" s="77" t="str">
        <f t="shared" si="10"/>
        <v>Pitkin1.1</v>
      </c>
      <c r="C673" s="6">
        <v>1.1000000000000001</v>
      </c>
      <c r="D673" s="5">
        <v>2642</v>
      </c>
      <c r="E673" s="5">
        <v>2831</v>
      </c>
      <c r="F673" s="5">
        <v>3396</v>
      </c>
      <c r="G673" s="5">
        <v>3927</v>
      </c>
      <c r="H673" s="5">
        <v>4378</v>
      </c>
      <c r="I673" s="5">
        <v>105710.00000000001</v>
      </c>
      <c r="J673" s="5">
        <v>120780.00000000001</v>
      </c>
      <c r="K673" s="5">
        <v>135850</v>
      </c>
      <c r="L673" s="5">
        <v>151030</v>
      </c>
      <c r="M673" s="5">
        <v>163130</v>
      </c>
      <c r="N673" s="8">
        <v>175120</v>
      </c>
      <c r="O673" s="8">
        <v>187220.00000000003</v>
      </c>
      <c r="P673" s="8">
        <v>199320.00000000003</v>
      </c>
    </row>
    <row r="674" spans="1:16" x14ac:dyDescent="0.45">
      <c r="A674" s="77" t="s">
        <v>423</v>
      </c>
      <c r="B674" s="77" t="str">
        <f t="shared" si="10"/>
        <v>Pitkin1</v>
      </c>
      <c r="C674" s="6">
        <v>1</v>
      </c>
      <c r="D674" s="5">
        <v>2402</v>
      </c>
      <c r="E674" s="5">
        <v>2573</v>
      </c>
      <c r="F674" s="5">
        <v>3087</v>
      </c>
      <c r="G674" s="5">
        <v>3570</v>
      </c>
      <c r="H674" s="5">
        <v>3980</v>
      </c>
      <c r="I674" s="7">
        <v>96100</v>
      </c>
      <c r="J674" s="7">
        <v>109800</v>
      </c>
      <c r="K674" s="7">
        <v>123500</v>
      </c>
      <c r="L674" s="7">
        <v>137300</v>
      </c>
      <c r="M674" s="7">
        <v>148300</v>
      </c>
      <c r="N674" s="7">
        <v>159200</v>
      </c>
      <c r="O674" s="7">
        <v>170200</v>
      </c>
      <c r="P674" s="7">
        <v>181200</v>
      </c>
    </row>
    <row r="675" spans="1:16" x14ac:dyDescent="0.45">
      <c r="A675" s="77" t="s">
        <v>423</v>
      </c>
      <c r="B675" s="77" t="str">
        <f t="shared" si="10"/>
        <v>Pitkin0.9</v>
      </c>
      <c r="C675" s="6">
        <v>0.9</v>
      </c>
      <c r="D675" s="5">
        <v>2162</v>
      </c>
      <c r="E675" s="5">
        <v>2316</v>
      </c>
      <c r="F675" s="5">
        <v>2778</v>
      </c>
      <c r="G675" s="5">
        <v>3213</v>
      </c>
      <c r="H675" s="5">
        <v>3582</v>
      </c>
      <c r="I675" s="5">
        <v>86490</v>
      </c>
      <c r="J675" s="5">
        <v>98820</v>
      </c>
      <c r="K675" s="5">
        <v>111150</v>
      </c>
      <c r="L675" s="5">
        <v>123570</v>
      </c>
      <c r="M675" s="5">
        <v>133470</v>
      </c>
      <c r="N675" s="8">
        <v>143280</v>
      </c>
      <c r="O675" s="8">
        <v>153180</v>
      </c>
      <c r="P675" s="8">
        <v>163080</v>
      </c>
    </row>
    <row r="676" spans="1:16" x14ac:dyDescent="0.45">
      <c r="A676" s="77" t="s">
        <v>423</v>
      </c>
      <c r="B676" s="77" t="str">
        <f t="shared" si="10"/>
        <v>Pitkin0.8</v>
      </c>
      <c r="C676" s="6">
        <v>0.8</v>
      </c>
      <c r="D676" s="5">
        <v>1922</v>
      </c>
      <c r="E676" s="5">
        <v>2059</v>
      </c>
      <c r="F676" s="5">
        <v>2470</v>
      </c>
      <c r="G676" s="5">
        <v>2856</v>
      </c>
      <c r="H676" s="5">
        <v>3184</v>
      </c>
      <c r="I676" s="5">
        <v>76880</v>
      </c>
      <c r="J676" s="5">
        <v>87840</v>
      </c>
      <c r="K676" s="5">
        <v>98800</v>
      </c>
      <c r="L676" s="5">
        <v>109840</v>
      </c>
      <c r="M676" s="5">
        <v>118640</v>
      </c>
      <c r="N676" s="8">
        <v>127360</v>
      </c>
      <c r="O676" s="8">
        <v>136160</v>
      </c>
      <c r="P676" s="8">
        <v>144960</v>
      </c>
    </row>
    <row r="677" spans="1:16" x14ac:dyDescent="0.45">
      <c r="A677" s="77" t="s">
        <v>423</v>
      </c>
      <c r="B677" s="77" t="str">
        <f t="shared" si="10"/>
        <v>Pitkin0.7</v>
      </c>
      <c r="C677" s="6">
        <v>0.7</v>
      </c>
      <c r="D677" s="5">
        <v>1681</v>
      </c>
      <c r="E677" s="5">
        <v>1801</v>
      </c>
      <c r="F677" s="5">
        <v>2161</v>
      </c>
      <c r="G677" s="5">
        <v>2499</v>
      </c>
      <c r="H677" s="5">
        <v>2786</v>
      </c>
      <c r="I677" s="5">
        <v>67270</v>
      </c>
      <c r="J677" s="5">
        <v>76860</v>
      </c>
      <c r="K677" s="5">
        <v>86450</v>
      </c>
      <c r="L677" s="5">
        <v>96110</v>
      </c>
      <c r="M677" s="5">
        <v>103810</v>
      </c>
      <c r="N677" s="8">
        <v>111440</v>
      </c>
      <c r="O677" s="8">
        <v>119139.99999999999</v>
      </c>
      <c r="P677" s="8">
        <v>126839.99999999999</v>
      </c>
    </row>
    <row r="678" spans="1:16" x14ac:dyDescent="0.45">
      <c r="A678" s="77" t="s">
        <v>423</v>
      </c>
      <c r="B678" s="77" t="str">
        <f t="shared" si="10"/>
        <v>Pitkin0.6</v>
      </c>
      <c r="C678" s="6">
        <v>0.6</v>
      </c>
      <c r="D678" s="5">
        <v>1441</v>
      </c>
      <c r="E678" s="5">
        <v>1544</v>
      </c>
      <c r="F678" s="5">
        <v>1852</v>
      </c>
      <c r="G678" s="5">
        <v>2142</v>
      </c>
      <c r="H678" s="5">
        <v>2388</v>
      </c>
      <c r="I678" s="5">
        <v>57660</v>
      </c>
      <c r="J678" s="5">
        <v>65880</v>
      </c>
      <c r="K678" s="5">
        <v>74100</v>
      </c>
      <c r="L678" s="5">
        <v>82380</v>
      </c>
      <c r="M678" s="5">
        <v>88980</v>
      </c>
      <c r="N678" s="8">
        <v>95520</v>
      </c>
      <c r="O678" s="8">
        <v>102120</v>
      </c>
      <c r="P678" s="8">
        <v>108720</v>
      </c>
    </row>
    <row r="679" spans="1:16" x14ac:dyDescent="0.45">
      <c r="A679" s="77" t="s">
        <v>423</v>
      </c>
      <c r="B679" s="77" t="str">
        <f t="shared" si="10"/>
        <v>Pitkin0.55</v>
      </c>
      <c r="C679" s="6">
        <v>0.55000000000000004</v>
      </c>
      <c r="D679" s="5">
        <v>1321</v>
      </c>
      <c r="E679" s="5">
        <v>1415</v>
      </c>
      <c r="F679" s="5">
        <v>1698</v>
      </c>
      <c r="G679" s="5">
        <v>1963</v>
      </c>
      <c r="H679" s="5">
        <v>2189</v>
      </c>
      <c r="I679" s="5">
        <v>52855.000000000007</v>
      </c>
      <c r="J679" s="5">
        <v>60390.000000000007</v>
      </c>
      <c r="K679" s="5">
        <v>67925</v>
      </c>
      <c r="L679" s="5">
        <v>75515</v>
      </c>
      <c r="M679" s="5">
        <v>81565</v>
      </c>
      <c r="N679" s="8">
        <v>87560</v>
      </c>
      <c r="O679" s="8">
        <v>93610.000000000015</v>
      </c>
      <c r="P679" s="8">
        <v>99660.000000000015</v>
      </c>
    </row>
    <row r="680" spans="1:16" x14ac:dyDescent="0.45">
      <c r="A680" s="77" t="s">
        <v>423</v>
      </c>
      <c r="B680" s="77" t="str">
        <f t="shared" si="10"/>
        <v>Pitkin0.5</v>
      </c>
      <c r="C680" s="6">
        <v>0.5</v>
      </c>
      <c r="D680" s="5">
        <v>1201</v>
      </c>
      <c r="E680" s="5">
        <v>1286</v>
      </c>
      <c r="F680" s="5">
        <v>1543</v>
      </c>
      <c r="G680" s="5">
        <v>1785</v>
      </c>
      <c r="H680" s="5">
        <v>1990</v>
      </c>
      <c r="I680" s="7">
        <v>48050</v>
      </c>
      <c r="J680" s="7">
        <v>54900</v>
      </c>
      <c r="K680" s="7">
        <v>61750</v>
      </c>
      <c r="L680" s="7">
        <v>68650</v>
      </c>
      <c r="M680" s="7">
        <v>74150</v>
      </c>
      <c r="N680" s="7">
        <v>79600</v>
      </c>
      <c r="O680" s="7">
        <v>85100</v>
      </c>
      <c r="P680" s="7">
        <v>90600</v>
      </c>
    </row>
    <row r="681" spans="1:16" x14ac:dyDescent="0.45">
      <c r="A681" s="77" t="s">
        <v>423</v>
      </c>
      <c r="B681" s="77" t="str">
        <f t="shared" si="10"/>
        <v>Pitkin0.45</v>
      </c>
      <c r="C681" s="6">
        <v>0.45</v>
      </c>
      <c r="D681" s="5">
        <v>1081</v>
      </c>
      <c r="E681" s="5">
        <v>1158</v>
      </c>
      <c r="F681" s="5">
        <v>1389</v>
      </c>
      <c r="G681" s="5">
        <v>1606</v>
      </c>
      <c r="H681" s="5">
        <v>1791</v>
      </c>
      <c r="I681" s="5">
        <v>43245</v>
      </c>
      <c r="J681" s="5">
        <v>49410</v>
      </c>
      <c r="K681" s="5">
        <v>55575</v>
      </c>
      <c r="L681" s="5">
        <v>61785</v>
      </c>
      <c r="M681" s="5">
        <v>66735</v>
      </c>
      <c r="N681" s="8">
        <v>71640</v>
      </c>
      <c r="O681" s="8">
        <v>76590</v>
      </c>
      <c r="P681" s="8">
        <v>81540</v>
      </c>
    </row>
    <row r="682" spans="1:16" x14ac:dyDescent="0.45">
      <c r="A682" s="77" t="s">
        <v>423</v>
      </c>
      <c r="B682" s="77" t="str">
        <f t="shared" si="10"/>
        <v>Pitkin0.4</v>
      </c>
      <c r="C682" s="6">
        <v>0.4</v>
      </c>
      <c r="D682" s="5">
        <v>961</v>
      </c>
      <c r="E682" s="5">
        <v>1029</v>
      </c>
      <c r="F682" s="5">
        <v>1235</v>
      </c>
      <c r="G682" s="5">
        <v>1428</v>
      </c>
      <c r="H682" s="5">
        <v>1592</v>
      </c>
      <c r="I682" s="5">
        <v>38440</v>
      </c>
      <c r="J682" s="5">
        <v>43920</v>
      </c>
      <c r="K682" s="5">
        <v>49400</v>
      </c>
      <c r="L682" s="5">
        <v>54920</v>
      </c>
      <c r="M682" s="5">
        <v>59320</v>
      </c>
      <c r="N682" s="8">
        <v>63680</v>
      </c>
      <c r="O682" s="8">
        <v>68080</v>
      </c>
      <c r="P682" s="8">
        <v>72480</v>
      </c>
    </row>
    <row r="683" spans="1:16" x14ac:dyDescent="0.45">
      <c r="A683" s="77" t="s">
        <v>423</v>
      </c>
      <c r="B683" s="77" t="str">
        <f t="shared" si="10"/>
        <v>Pitkin0.3</v>
      </c>
      <c r="C683" s="6">
        <v>0.3</v>
      </c>
      <c r="D683" s="5">
        <v>720</v>
      </c>
      <c r="E683" s="5">
        <v>772</v>
      </c>
      <c r="F683" s="5">
        <v>926</v>
      </c>
      <c r="G683" s="5">
        <v>1071</v>
      </c>
      <c r="H683" s="5">
        <v>1194</v>
      </c>
      <c r="I683" s="5">
        <v>28830</v>
      </c>
      <c r="J683" s="5">
        <v>32940</v>
      </c>
      <c r="K683" s="5">
        <v>37050</v>
      </c>
      <c r="L683" s="5">
        <v>41190</v>
      </c>
      <c r="M683" s="5">
        <v>44490</v>
      </c>
      <c r="N683" s="8">
        <v>47760</v>
      </c>
      <c r="O683" s="8">
        <v>51060</v>
      </c>
      <c r="P683" s="8">
        <v>54360</v>
      </c>
    </row>
    <row r="684" spans="1:16" x14ac:dyDescent="0.45">
      <c r="A684" s="77" t="s">
        <v>423</v>
      </c>
      <c r="B684" s="77" t="str">
        <f t="shared" si="10"/>
        <v>Pitkin0.2</v>
      </c>
      <c r="C684" s="6">
        <v>0.2</v>
      </c>
      <c r="D684" s="5">
        <v>480</v>
      </c>
      <c r="E684" s="5">
        <v>514</v>
      </c>
      <c r="F684" s="5">
        <v>617</v>
      </c>
      <c r="G684" s="5">
        <v>714</v>
      </c>
      <c r="H684" s="5">
        <v>796</v>
      </c>
      <c r="I684" s="5">
        <v>19220</v>
      </c>
      <c r="J684" s="5">
        <v>21960</v>
      </c>
      <c r="K684" s="5">
        <v>24700</v>
      </c>
      <c r="L684" s="5">
        <v>27460</v>
      </c>
      <c r="M684" s="5">
        <v>29660</v>
      </c>
      <c r="N684" s="8">
        <v>31840</v>
      </c>
      <c r="O684" s="8">
        <v>34040</v>
      </c>
      <c r="P684" s="8">
        <v>36240</v>
      </c>
    </row>
    <row r="685" spans="1:16" x14ac:dyDescent="0.45">
      <c r="A685" s="77" t="s">
        <v>424</v>
      </c>
      <c r="B685" s="77" t="str">
        <f t="shared" si="10"/>
        <v>Prowers1.2</v>
      </c>
      <c r="C685" s="6">
        <v>1.2</v>
      </c>
      <c r="D685" s="5">
        <v>2142</v>
      </c>
      <c r="E685" s="5">
        <v>2295</v>
      </c>
      <c r="F685" s="5">
        <v>2754</v>
      </c>
      <c r="G685" s="5">
        <v>3183</v>
      </c>
      <c r="H685" s="5">
        <v>3552</v>
      </c>
      <c r="I685" s="5">
        <v>85680</v>
      </c>
      <c r="J685" s="5">
        <v>97920</v>
      </c>
      <c r="K685" s="5">
        <v>110160</v>
      </c>
      <c r="L685" s="5">
        <v>122400</v>
      </c>
      <c r="M685" s="5">
        <v>132240</v>
      </c>
      <c r="N685" s="8">
        <v>142080</v>
      </c>
      <c r="O685" s="8">
        <v>151800</v>
      </c>
      <c r="P685" s="8">
        <v>161640</v>
      </c>
    </row>
    <row r="686" spans="1:16" x14ac:dyDescent="0.45">
      <c r="A686" s="77" t="s">
        <v>424</v>
      </c>
      <c r="B686" s="77" t="str">
        <f t="shared" si="10"/>
        <v>Prowers1.1</v>
      </c>
      <c r="C686" s="6">
        <v>1.1000000000000001</v>
      </c>
      <c r="D686" s="5">
        <v>1963</v>
      </c>
      <c r="E686" s="5">
        <v>2103</v>
      </c>
      <c r="F686" s="5">
        <v>2524</v>
      </c>
      <c r="G686" s="5">
        <v>2917</v>
      </c>
      <c r="H686" s="5">
        <v>3256</v>
      </c>
      <c r="I686" s="7">
        <v>78540</v>
      </c>
      <c r="J686" s="7">
        <v>89760</v>
      </c>
      <c r="K686" s="7">
        <v>100980.00000000001</v>
      </c>
      <c r="L686" s="7">
        <v>112200.00000000001</v>
      </c>
      <c r="M686" s="7">
        <v>121220.00000000001</v>
      </c>
      <c r="N686" s="7">
        <v>130240.00000000001</v>
      </c>
      <c r="O686" s="7">
        <v>139150</v>
      </c>
      <c r="P686" s="7">
        <v>148170</v>
      </c>
    </row>
    <row r="687" spans="1:16" x14ac:dyDescent="0.45">
      <c r="A687" s="77" t="s">
        <v>424</v>
      </c>
      <c r="B687" s="77" t="str">
        <f t="shared" si="10"/>
        <v>Prowers1</v>
      </c>
      <c r="C687" s="6">
        <v>1</v>
      </c>
      <c r="D687" s="5">
        <v>1785</v>
      </c>
      <c r="E687" s="5">
        <v>1912</v>
      </c>
      <c r="F687" s="5">
        <v>2295</v>
      </c>
      <c r="G687" s="5">
        <v>2652</v>
      </c>
      <c r="H687" s="5">
        <v>2960</v>
      </c>
      <c r="I687" s="5">
        <v>71400</v>
      </c>
      <c r="J687" s="5">
        <v>81600</v>
      </c>
      <c r="K687" s="5">
        <v>91800</v>
      </c>
      <c r="L687" s="5">
        <v>102000</v>
      </c>
      <c r="M687" s="5">
        <v>110200</v>
      </c>
      <c r="N687" s="8">
        <v>118400</v>
      </c>
      <c r="O687" s="8">
        <v>126500</v>
      </c>
      <c r="P687" s="8">
        <v>134700</v>
      </c>
    </row>
    <row r="688" spans="1:16" x14ac:dyDescent="0.45">
      <c r="A688" s="77" t="s">
        <v>424</v>
      </c>
      <c r="B688" s="77" t="str">
        <f t="shared" si="10"/>
        <v>Prowers0.9</v>
      </c>
      <c r="C688" s="6">
        <v>0.9</v>
      </c>
      <c r="D688" s="5">
        <v>1606</v>
      </c>
      <c r="E688" s="5">
        <v>1721</v>
      </c>
      <c r="F688" s="5">
        <v>2065</v>
      </c>
      <c r="G688" s="5">
        <v>2387</v>
      </c>
      <c r="H688" s="5">
        <v>2664</v>
      </c>
      <c r="I688" s="5">
        <v>64260</v>
      </c>
      <c r="J688" s="5">
        <v>73440</v>
      </c>
      <c r="K688" s="5">
        <v>82620</v>
      </c>
      <c r="L688" s="5">
        <v>91800</v>
      </c>
      <c r="M688" s="5">
        <v>99180</v>
      </c>
      <c r="N688" s="8">
        <v>106560</v>
      </c>
      <c r="O688" s="8">
        <v>113850</v>
      </c>
      <c r="P688" s="8">
        <v>121230</v>
      </c>
    </row>
    <row r="689" spans="1:16" x14ac:dyDescent="0.45">
      <c r="A689" s="77" t="s">
        <v>424</v>
      </c>
      <c r="B689" s="77" t="str">
        <f t="shared" si="10"/>
        <v>Prowers0.8</v>
      </c>
      <c r="C689" s="6">
        <v>0.8</v>
      </c>
      <c r="D689" s="5">
        <v>1428</v>
      </c>
      <c r="E689" s="5">
        <v>1530</v>
      </c>
      <c r="F689" s="5">
        <v>1836</v>
      </c>
      <c r="G689" s="5">
        <v>2122</v>
      </c>
      <c r="H689" s="5">
        <v>2368</v>
      </c>
      <c r="I689" s="5">
        <v>57120</v>
      </c>
      <c r="J689" s="5">
        <v>65280</v>
      </c>
      <c r="K689" s="5">
        <v>73440</v>
      </c>
      <c r="L689" s="5">
        <v>81600</v>
      </c>
      <c r="M689" s="5">
        <v>88160</v>
      </c>
      <c r="N689" s="8">
        <v>94720</v>
      </c>
      <c r="O689" s="8">
        <v>101200</v>
      </c>
      <c r="P689" s="8">
        <v>107760</v>
      </c>
    </row>
    <row r="690" spans="1:16" x14ac:dyDescent="0.45">
      <c r="A690" s="77" t="s">
        <v>424</v>
      </c>
      <c r="B690" s="77" t="str">
        <f t="shared" si="10"/>
        <v>Prowers0.7</v>
      </c>
      <c r="C690" s="6">
        <v>0.7</v>
      </c>
      <c r="D690" s="5">
        <v>1249</v>
      </c>
      <c r="E690" s="5">
        <v>1338</v>
      </c>
      <c r="F690" s="5">
        <v>1606</v>
      </c>
      <c r="G690" s="5">
        <v>1856</v>
      </c>
      <c r="H690" s="5">
        <v>2072</v>
      </c>
      <c r="I690" s="5">
        <v>49980</v>
      </c>
      <c r="J690" s="5">
        <v>57120</v>
      </c>
      <c r="K690" s="5">
        <v>64259.999999999993</v>
      </c>
      <c r="L690" s="5">
        <v>71400</v>
      </c>
      <c r="M690" s="5">
        <v>77140</v>
      </c>
      <c r="N690" s="8">
        <v>82880</v>
      </c>
      <c r="O690" s="8">
        <v>88550</v>
      </c>
      <c r="P690" s="8">
        <v>94290</v>
      </c>
    </row>
    <row r="691" spans="1:16" x14ac:dyDescent="0.45">
      <c r="A691" s="77" t="s">
        <v>424</v>
      </c>
      <c r="B691" s="77" t="str">
        <f t="shared" si="10"/>
        <v>Prowers0.6</v>
      </c>
      <c r="C691" s="6">
        <v>0.6</v>
      </c>
      <c r="D691" s="5">
        <v>1071</v>
      </c>
      <c r="E691" s="5">
        <v>1147</v>
      </c>
      <c r="F691" s="5">
        <v>1377</v>
      </c>
      <c r="G691" s="5">
        <v>1591</v>
      </c>
      <c r="H691" s="5">
        <v>1776</v>
      </c>
      <c r="I691" s="5">
        <v>42840</v>
      </c>
      <c r="J691" s="5">
        <v>48960</v>
      </c>
      <c r="K691" s="5">
        <v>55080</v>
      </c>
      <c r="L691" s="5">
        <v>61200</v>
      </c>
      <c r="M691" s="5">
        <v>66120</v>
      </c>
      <c r="N691" s="8">
        <v>71040</v>
      </c>
      <c r="O691" s="8">
        <v>75900</v>
      </c>
      <c r="P691" s="8">
        <v>80820</v>
      </c>
    </row>
    <row r="692" spans="1:16" x14ac:dyDescent="0.45">
      <c r="A692" s="77" t="s">
        <v>424</v>
      </c>
      <c r="B692" s="77" t="str">
        <f t="shared" si="10"/>
        <v>Prowers0.55</v>
      </c>
      <c r="C692" s="6">
        <v>0.55000000000000004</v>
      </c>
      <c r="D692" s="5">
        <v>981</v>
      </c>
      <c r="E692" s="5">
        <v>1051</v>
      </c>
      <c r="F692" s="5">
        <v>1262</v>
      </c>
      <c r="G692" s="5">
        <v>1458</v>
      </c>
      <c r="H692" s="5">
        <v>1628</v>
      </c>
      <c r="I692" s="7">
        <v>39270</v>
      </c>
      <c r="J692" s="7">
        <v>44880</v>
      </c>
      <c r="K692" s="7">
        <v>50490.000000000007</v>
      </c>
      <c r="L692" s="7">
        <v>56100.000000000007</v>
      </c>
      <c r="M692" s="7">
        <v>60610.000000000007</v>
      </c>
      <c r="N692" s="7">
        <v>65120.000000000007</v>
      </c>
      <c r="O692" s="7">
        <v>69575</v>
      </c>
      <c r="P692" s="7">
        <v>74085</v>
      </c>
    </row>
    <row r="693" spans="1:16" x14ac:dyDescent="0.45">
      <c r="A693" s="77" t="s">
        <v>424</v>
      </c>
      <c r="B693" s="77" t="str">
        <f t="shared" si="10"/>
        <v>Prowers0.5</v>
      </c>
      <c r="C693" s="6">
        <v>0.5</v>
      </c>
      <c r="D693" s="5">
        <v>892</v>
      </c>
      <c r="E693" s="5">
        <v>956</v>
      </c>
      <c r="F693" s="5">
        <v>1147</v>
      </c>
      <c r="G693" s="5">
        <v>1326</v>
      </c>
      <c r="H693" s="5">
        <v>1480</v>
      </c>
      <c r="I693" s="5">
        <v>35700</v>
      </c>
      <c r="J693" s="5">
        <v>40800</v>
      </c>
      <c r="K693" s="5">
        <v>45900</v>
      </c>
      <c r="L693" s="5">
        <v>51000</v>
      </c>
      <c r="M693" s="5">
        <v>55100</v>
      </c>
      <c r="N693" s="8">
        <v>59200</v>
      </c>
      <c r="O693" s="8">
        <v>63250</v>
      </c>
      <c r="P693" s="8">
        <v>67350</v>
      </c>
    </row>
    <row r="694" spans="1:16" x14ac:dyDescent="0.45">
      <c r="A694" s="77" t="s">
        <v>424</v>
      </c>
      <c r="B694" s="77" t="str">
        <f t="shared" si="10"/>
        <v>Prowers0.45</v>
      </c>
      <c r="C694" s="6">
        <v>0.45</v>
      </c>
      <c r="D694" s="5">
        <v>803</v>
      </c>
      <c r="E694" s="5">
        <v>860</v>
      </c>
      <c r="F694" s="5">
        <v>1032</v>
      </c>
      <c r="G694" s="5">
        <v>1193</v>
      </c>
      <c r="H694" s="5">
        <v>1332</v>
      </c>
      <c r="I694" s="5">
        <v>32130</v>
      </c>
      <c r="J694" s="5">
        <v>36720</v>
      </c>
      <c r="K694" s="5">
        <v>41310</v>
      </c>
      <c r="L694" s="5">
        <v>45900</v>
      </c>
      <c r="M694" s="5">
        <v>49590</v>
      </c>
      <c r="N694" s="8">
        <v>53280</v>
      </c>
      <c r="O694" s="8">
        <v>56925</v>
      </c>
      <c r="P694" s="8">
        <v>60615</v>
      </c>
    </row>
    <row r="695" spans="1:16" x14ac:dyDescent="0.45">
      <c r="A695" s="77" t="s">
        <v>424</v>
      </c>
      <c r="B695" s="77" t="str">
        <f t="shared" si="10"/>
        <v>Prowers0.4</v>
      </c>
      <c r="C695" s="6">
        <v>0.4</v>
      </c>
      <c r="D695" s="5">
        <v>714</v>
      </c>
      <c r="E695" s="5">
        <v>765</v>
      </c>
      <c r="F695" s="5">
        <v>918</v>
      </c>
      <c r="G695" s="5">
        <v>1061</v>
      </c>
      <c r="H695" s="5">
        <v>1184</v>
      </c>
      <c r="I695" s="5">
        <v>28560</v>
      </c>
      <c r="J695" s="5">
        <v>32640</v>
      </c>
      <c r="K695" s="5">
        <v>36720</v>
      </c>
      <c r="L695" s="5">
        <v>40800</v>
      </c>
      <c r="M695" s="5">
        <v>44080</v>
      </c>
      <c r="N695" s="8">
        <v>47360</v>
      </c>
      <c r="O695" s="8">
        <v>50600</v>
      </c>
      <c r="P695" s="8">
        <v>53880</v>
      </c>
    </row>
    <row r="696" spans="1:16" x14ac:dyDescent="0.45">
      <c r="A696" s="77" t="s">
        <v>424</v>
      </c>
      <c r="B696" s="77" t="str">
        <f t="shared" si="10"/>
        <v>Prowers0.3</v>
      </c>
      <c r="C696" s="6">
        <v>0.3</v>
      </c>
      <c r="D696" s="5">
        <v>535</v>
      </c>
      <c r="E696" s="5">
        <v>573</v>
      </c>
      <c r="F696" s="5">
        <v>688</v>
      </c>
      <c r="G696" s="5">
        <v>795</v>
      </c>
      <c r="H696" s="5">
        <v>888</v>
      </c>
      <c r="I696" s="5">
        <v>21420</v>
      </c>
      <c r="J696" s="5">
        <v>24480</v>
      </c>
      <c r="K696" s="5">
        <v>27540</v>
      </c>
      <c r="L696" s="5">
        <v>30600</v>
      </c>
      <c r="M696" s="5">
        <v>33060</v>
      </c>
      <c r="N696" s="8">
        <v>35520</v>
      </c>
      <c r="O696" s="8">
        <v>37950</v>
      </c>
      <c r="P696" s="8">
        <v>40410</v>
      </c>
    </row>
    <row r="697" spans="1:16" x14ac:dyDescent="0.45">
      <c r="A697" s="77" t="s">
        <v>424</v>
      </c>
      <c r="B697" s="77" t="str">
        <f t="shared" si="10"/>
        <v>Prowers0.2</v>
      </c>
      <c r="C697" s="6">
        <v>0.2</v>
      </c>
      <c r="D697" s="5">
        <v>357</v>
      </c>
      <c r="E697" s="5">
        <v>382</v>
      </c>
      <c r="F697" s="5">
        <v>459</v>
      </c>
      <c r="G697" s="5">
        <v>530</v>
      </c>
      <c r="H697" s="5">
        <v>592</v>
      </c>
      <c r="I697" s="5">
        <v>14280</v>
      </c>
      <c r="J697" s="5">
        <v>16320</v>
      </c>
      <c r="K697" s="5">
        <v>18360</v>
      </c>
      <c r="L697" s="5">
        <v>20400</v>
      </c>
      <c r="M697" s="5">
        <v>22040</v>
      </c>
      <c r="N697" s="8">
        <v>23680</v>
      </c>
      <c r="O697" s="8">
        <v>25300</v>
      </c>
      <c r="P697" s="8">
        <v>26940</v>
      </c>
    </row>
    <row r="698" spans="1:16" x14ac:dyDescent="0.45">
      <c r="A698" s="77" t="s">
        <v>425</v>
      </c>
      <c r="B698" s="77" t="str">
        <f t="shared" si="10"/>
        <v>Pueblo1.2</v>
      </c>
      <c r="C698" s="6">
        <v>1.2</v>
      </c>
      <c r="D698" s="5">
        <v>2142</v>
      </c>
      <c r="E698" s="5">
        <v>2295</v>
      </c>
      <c r="F698" s="5">
        <v>2754</v>
      </c>
      <c r="G698" s="5">
        <v>3183</v>
      </c>
      <c r="H698" s="5">
        <v>3552</v>
      </c>
      <c r="I698" s="7">
        <v>85680</v>
      </c>
      <c r="J698" s="7">
        <v>97920</v>
      </c>
      <c r="K698" s="7">
        <v>110160</v>
      </c>
      <c r="L698" s="7">
        <v>122400</v>
      </c>
      <c r="M698" s="7">
        <v>132240</v>
      </c>
      <c r="N698" s="7">
        <v>142080</v>
      </c>
      <c r="O698" s="7">
        <v>151800</v>
      </c>
      <c r="P698" s="7">
        <v>161640</v>
      </c>
    </row>
    <row r="699" spans="1:16" x14ac:dyDescent="0.45">
      <c r="A699" s="77" t="s">
        <v>425</v>
      </c>
      <c r="B699" s="77" t="str">
        <f t="shared" si="10"/>
        <v>Pueblo1.1</v>
      </c>
      <c r="C699" s="6">
        <v>1.1000000000000001</v>
      </c>
      <c r="D699" s="5">
        <v>1963</v>
      </c>
      <c r="E699" s="5">
        <v>2103</v>
      </c>
      <c r="F699" s="5">
        <v>2524</v>
      </c>
      <c r="G699" s="5">
        <v>2917</v>
      </c>
      <c r="H699" s="5">
        <v>3256</v>
      </c>
      <c r="I699" s="5">
        <v>78540</v>
      </c>
      <c r="J699" s="5">
        <v>89760</v>
      </c>
      <c r="K699" s="5">
        <v>100980.00000000001</v>
      </c>
      <c r="L699" s="5">
        <v>112200.00000000001</v>
      </c>
      <c r="M699" s="5">
        <v>121220.00000000001</v>
      </c>
      <c r="N699" s="8">
        <v>130240.00000000001</v>
      </c>
      <c r="O699" s="8">
        <v>139150</v>
      </c>
      <c r="P699" s="8">
        <v>148170</v>
      </c>
    </row>
    <row r="700" spans="1:16" x14ac:dyDescent="0.45">
      <c r="A700" s="77" t="s">
        <v>425</v>
      </c>
      <c r="B700" s="77" t="str">
        <f t="shared" si="10"/>
        <v>Pueblo1</v>
      </c>
      <c r="C700" s="6">
        <v>1</v>
      </c>
      <c r="D700" s="5">
        <v>1785</v>
      </c>
      <c r="E700" s="5">
        <v>1912</v>
      </c>
      <c r="F700" s="5">
        <v>2295</v>
      </c>
      <c r="G700" s="5">
        <v>2652</v>
      </c>
      <c r="H700" s="5">
        <v>2960</v>
      </c>
      <c r="I700" s="5">
        <v>71400</v>
      </c>
      <c r="J700" s="5">
        <v>81600</v>
      </c>
      <c r="K700" s="5">
        <v>91800</v>
      </c>
      <c r="L700" s="5">
        <v>102000</v>
      </c>
      <c r="M700" s="5">
        <v>110200</v>
      </c>
      <c r="N700" s="8">
        <v>118400</v>
      </c>
      <c r="O700" s="8">
        <v>126500</v>
      </c>
      <c r="P700" s="8">
        <v>134700</v>
      </c>
    </row>
    <row r="701" spans="1:16" x14ac:dyDescent="0.45">
      <c r="A701" s="77" t="s">
        <v>425</v>
      </c>
      <c r="B701" s="77" t="str">
        <f t="shared" si="10"/>
        <v>Pueblo0.9</v>
      </c>
      <c r="C701" s="6">
        <v>0.9</v>
      </c>
      <c r="D701" s="5">
        <v>1606</v>
      </c>
      <c r="E701" s="5">
        <v>1721</v>
      </c>
      <c r="F701" s="5">
        <v>2065</v>
      </c>
      <c r="G701" s="5">
        <v>2387</v>
      </c>
      <c r="H701" s="5">
        <v>2664</v>
      </c>
      <c r="I701" s="5">
        <v>64260</v>
      </c>
      <c r="J701" s="5">
        <v>73440</v>
      </c>
      <c r="K701" s="5">
        <v>82620</v>
      </c>
      <c r="L701" s="5">
        <v>91800</v>
      </c>
      <c r="M701" s="5">
        <v>99180</v>
      </c>
      <c r="N701" s="8">
        <v>106560</v>
      </c>
      <c r="O701" s="8">
        <v>113850</v>
      </c>
      <c r="P701" s="8">
        <v>121230</v>
      </c>
    </row>
    <row r="702" spans="1:16" x14ac:dyDescent="0.45">
      <c r="A702" s="77" t="s">
        <v>425</v>
      </c>
      <c r="B702" s="77" t="str">
        <f t="shared" si="10"/>
        <v>Pueblo0.8</v>
      </c>
      <c r="C702" s="6">
        <v>0.8</v>
      </c>
      <c r="D702" s="5">
        <v>1428</v>
      </c>
      <c r="E702" s="5">
        <v>1530</v>
      </c>
      <c r="F702" s="5">
        <v>1836</v>
      </c>
      <c r="G702" s="5">
        <v>2122</v>
      </c>
      <c r="H702" s="5">
        <v>2368</v>
      </c>
      <c r="I702" s="5">
        <v>57120</v>
      </c>
      <c r="J702" s="5">
        <v>65280</v>
      </c>
      <c r="K702" s="5">
        <v>73440</v>
      </c>
      <c r="L702" s="5">
        <v>81600</v>
      </c>
      <c r="M702" s="5">
        <v>88160</v>
      </c>
      <c r="N702" s="8">
        <v>94720</v>
      </c>
      <c r="O702" s="8">
        <v>101200</v>
      </c>
      <c r="P702" s="8">
        <v>107760</v>
      </c>
    </row>
    <row r="703" spans="1:16" x14ac:dyDescent="0.45">
      <c r="A703" s="77" t="s">
        <v>425</v>
      </c>
      <c r="B703" s="77" t="str">
        <f t="shared" si="10"/>
        <v>Pueblo0.7</v>
      </c>
      <c r="C703" s="6">
        <v>0.7</v>
      </c>
      <c r="D703" s="5">
        <v>1249</v>
      </c>
      <c r="E703" s="5">
        <v>1338</v>
      </c>
      <c r="F703" s="5">
        <v>1606</v>
      </c>
      <c r="G703" s="5">
        <v>1856</v>
      </c>
      <c r="H703" s="5">
        <v>2072</v>
      </c>
      <c r="I703" s="5">
        <v>49980</v>
      </c>
      <c r="J703" s="5">
        <v>57120</v>
      </c>
      <c r="K703" s="5">
        <v>64259.999999999993</v>
      </c>
      <c r="L703" s="5">
        <v>71400</v>
      </c>
      <c r="M703" s="5">
        <v>77140</v>
      </c>
      <c r="N703" s="8">
        <v>82880</v>
      </c>
      <c r="O703" s="8">
        <v>88550</v>
      </c>
      <c r="P703" s="8">
        <v>94290</v>
      </c>
    </row>
    <row r="704" spans="1:16" x14ac:dyDescent="0.45">
      <c r="A704" s="77" t="s">
        <v>425</v>
      </c>
      <c r="B704" s="77" t="str">
        <f t="shared" si="10"/>
        <v>Pueblo0.6</v>
      </c>
      <c r="C704" s="6">
        <v>0.6</v>
      </c>
      <c r="D704" s="5">
        <v>1071</v>
      </c>
      <c r="E704" s="5">
        <v>1147</v>
      </c>
      <c r="F704" s="5">
        <v>1377</v>
      </c>
      <c r="G704" s="5">
        <v>1591</v>
      </c>
      <c r="H704" s="5">
        <v>1776</v>
      </c>
      <c r="I704" s="7">
        <v>42840</v>
      </c>
      <c r="J704" s="7">
        <v>48960</v>
      </c>
      <c r="K704" s="7">
        <v>55080</v>
      </c>
      <c r="L704" s="7">
        <v>61200</v>
      </c>
      <c r="M704" s="7">
        <v>66120</v>
      </c>
      <c r="N704" s="7">
        <v>71040</v>
      </c>
      <c r="O704" s="7">
        <v>75900</v>
      </c>
      <c r="P704" s="7">
        <v>80820</v>
      </c>
    </row>
    <row r="705" spans="1:16" x14ac:dyDescent="0.45">
      <c r="A705" s="77" t="s">
        <v>425</v>
      </c>
      <c r="B705" s="77" t="str">
        <f t="shared" si="10"/>
        <v>Pueblo0.55</v>
      </c>
      <c r="C705" s="6">
        <v>0.55000000000000004</v>
      </c>
      <c r="D705" s="5">
        <v>981</v>
      </c>
      <c r="E705" s="5">
        <v>1051</v>
      </c>
      <c r="F705" s="5">
        <v>1262</v>
      </c>
      <c r="G705" s="5">
        <v>1458</v>
      </c>
      <c r="H705" s="5">
        <v>1628</v>
      </c>
      <c r="I705" s="5">
        <v>39270</v>
      </c>
      <c r="J705" s="5">
        <v>44880</v>
      </c>
      <c r="K705" s="5">
        <v>50490.000000000007</v>
      </c>
      <c r="L705" s="5">
        <v>56100.000000000007</v>
      </c>
      <c r="M705" s="5">
        <v>60610.000000000007</v>
      </c>
      <c r="N705" s="8">
        <v>65120.000000000007</v>
      </c>
      <c r="O705" s="8">
        <v>69575</v>
      </c>
      <c r="P705" s="8">
        <v>74085</v>
      </c>
    </row>
    <row r="706" spans="1:16" x14ac:dyDescent="0.45">
      <c r="A706" s="77" t="s">
        <v>425</v>
      </c>
      <c r="B706" s="77" t="str">
        <f t="shared" si="10"/>
        <v>Pueblo0.5</v>
      </c>
      <c r="C706" s="6">
        <v>0.5</v>
      </c>
      <c r="D706" s="5">
        <v>892</v>
      </c>
      <c r="E706" s="5">
        <v>956</v>
      </c>
      <c r="F706" s="5">
        <v>1147</v>
      </c>
      <c r="G706" s="5">
        <v>1326</v>
      </c>
      <c r="H706" s="5">
        <v>1480</v>
      </c>
      <c r="I706" s="5">
        <v>35700</v>
      </c>
      <c r="J706" s="5">
        <v>40800</v>
      </c>
      <c r="K706" s="5">
        <v>45900</v>
      </c>
      <c r="L706" s="5">
        <v>51000</v>
      </c>
      <c r="M706" s="5">
        <v>55100</v>
      </c>
      <c r="N706" s="8">
        <v>59200</v>
      </c>
      <c r="O706" s="8">
        <v>63250</v>
      </c>
      <c r="P706" s="8">
        <v>67350</v>
      </c>
    </row>
    <row r="707" spans="1:16" x14ac:dyDescent="0.45">
      <c r="A707" s="77" t="s">
        <v>425</v>
      </c>
      <c r="B707" s="77" t="str">
        <f t="shared" ref="B707:B770" si="11">CONCATENATE(A707,C707)</f>
        <v>Pueblo0.45</v>
      </c>
      <c r="C707" s="6">
        <v>0.45</v>
      </c>
      <c r="D707" s="5">
        <v>803</v>
      </c>
      <c r="E707" s="5">
        <v>860</v>
      </c>
      <c r="F707" s="5">
        <v>1032</v>
      </c>
      <c r="G707" s="5">
        <v>1193</v>
      </c>
      <c r="H707" s="5">
        <v>1332</v>
      </c>
      <c r="I707" s="5">
        <v>32130</v>
      </c>
      <c r="J707" s="5">
        <v>36720</v>
      </c>
      <c r="K707" s="5">
        <v>41310</v>
      </c>
      <c r="L707" s="5">
        <v>45900</v>
      </c>
      <c r="M707" s="5">
        <v>49590</v>
      </c>
      <c r="N707" s="8">
        <v>53280</v>
      </c>
      <c r="O707" s="8">
        <v>56925</v>
      </c>
      <c r="P707" s="8">
        <v>60615</v>
      </c>
    </row>
    <row r="708" spans="1:16" x14ac:dyDescent="0.45">
      <c r="A708" s="77" t="s">
        <v>425</v>
      </c>
      <c r="B708" s="77" t="str">
        <f t="shared" si="11"/>
        <v>Pueblo0.4</v>
      </c>
      <c r="C708" s="6">
        <v>0.4</v>
      </c>
      <c r="D708" s="5">
        <v>714</v>
      </c>
      <c r="E708" s="5">
        <v>765</v>
      </c>
      <c r="F708" s="5">
        <v>918</v>
      </c>
      <c r="G708" s="5">
        <v>1061</v>
      </c>
      <c r="H708" s="5">
        <v>1184</v>
      </c>
      <c r="I708" s="5">
        <v>28560</v>
      </c>
      <c r="J708" s="5">
        <v>32640</v>
      </c>
      <c r="K708" s="5">
        <v>36720</v>
      </c>
      <c r="L708" s="5">
        <v>40800</v>
      </c>
      <c r="M708" s="5">
        <v>44080</v>
      </c>
      <c r="N708" s="8">
        <v>47360</v>
      </c>
      <c r="O708" s="8">
        <v>50600</v>
      </c>
      <c r="P708" s="8">
        <v>53880</v>
      </c>
    </row>
    <row r="709" spans="1:16" x14ac:dyDescent="0.45">
      <c r="A709" s="77" t="s">
        <v>425</v>
      </c>
      <c r="B709" s="77" t="str">
        <f t="shared" si="11"/>
        <v>Pueblo0.3</v>
      </c>
      <c r="C709" s="6">
        <v>0.3</v>
      </c>
      <c r="D709" s="5">
        <v>535</v>
      </c>
      <c r="E709" s="5">
        <v>573</v>
      </c>
      <c r="F709" s="5">
        <v>688</v>
      </c>
      <c r="G709" s="5">
        <v>795</v>
      </c>
      <c r="H709" s="5">
        <v>888</v>
      </c>
      <c r="I709" s="5">
        <v>21420</v>
      </c>
      <c r="J709" s="5">
        <v>24480</v>
      </c>
      <c r="K709" s="5">
        <v>27540</v>
      </c>
      <c r="L709" s="5">
        <v>30600</v>
      </c>
      <c r="M709" s="5">
        <v>33060</v>
      </c>
      <c r="N709" s="8">
        <v>35520</v>
      </c>
      <c r="O709" s="8">
        <v>37950</v>
      </c>
      <c r="P709" s="8">
        <v>40410</v>
      </c>
    </row>
    <row r="710" spans="1:16" x14ac:dyDescent="0.45">
      <c r="A710" s="77" t="s">
        <v>425</v>
      </c>
      <c r="B710" s="77" t="str">
        <f t="shared" si="11"/>
        <v>Pueblo0.2</v>
      </c>
      <c r="C710" s="6">
        <v>0.2</v>
      </c>
      <c r="D710" s="5">
        <v>357</v>
      </c>
      <c r="E710" s="5">
        <v>382</v>
      </c>
      <c r="F710" s="5">
        <v>459</v>
      </c>
      <c r="G710" s="5">
        <v>530</v>
      </c>
      <c r="H710" s="5">
        <v>592</v>
      </c>
      <c r="I710" s="7">
        <v>14280</v>
      </c>
      <c r="J710" s="7">
        <v>16320</v>
      </c>
      <c r="K710" s="7">
        <v>18360</v>
      </c>
      <c r="L710" s="7">
        <v>20400</v>
      </c>
      <c r="M710" s="7">
        <v>22040</v>
      </c>
      <c r="N710" s="7">
        <v>23680</v>
      </c>
      <c r="O710" s="7">
        <v>25300</v>
      </c>
      <c r="P710" s="7">
        <v>26940</v>
      </c>
    </row>
    <row r="711" spans="1:16" x14ac:dyDescent="0.45">
      <c r="A711" s="77" t="s">
        <v>426</v>
      </c>
      <c r="B711" s="77" t="str">
        <f t="shared" si="11"/>
        <v>Rio Blanco1.2</v>
      </c>
      <c r="C711" s="6">
        <v>1.2</v>
      </c>
      <c r="D711" s="5">
        <v>2142</v>
      </c>
      <c r="E711" s="5">
        <v>2295</v>
      </c>
      <c r="F711" s="5">
        <v>2754</v>
      </c>
      <c r="G711" s="5">
        <v>3183</v>
      </c>
      <c r="H711" s="5">
        <v>3552</v>
      </c>
      <c r="I711" s="5">
        <v>85680</v>
      </c>
      <c r="J711" s="5">
        <v>97920</v>
      </c>
      <c r="K711" s="5">
        <v>110160</v>
      </c>
      <c r="L711" s="5">
        <v>122400</v>
      </c>
      <c r="M711" s="5">
        <v>132240</v>
      </c>
      <c r="N711" s="8">
        <v>142080</v>
      </c>
      <c r="O711" s="8">
        <v>151800</v>
      </c>
      <c r="P711" s="8">
        <v>161640</v>
      </c>
    </row>
    <row r="712" spans="1:16" x14ac:dyDescent="0.45">
      <c r="A712" s="77" t="s">
        <v>426</v>
      </c>
      <c r="B712" s="77" t="str">
        <f t="shared" si="11"/>
        <v>Rio Blanco1.1</v>
      </c>
      <c r="C712" s="6">
        <v>1.1000000000000001</v>
      </c>
      <c r="D712" s="5">
        <v>1963</v>
      </c>
      <c r="E712" s="5">
        <v>2103</v>
      </c>
      <c r="F712" s="5">
        <v>2524</v>
      </c>
      <c r="G712" s="5">
        <v>2917</v>
      </c>
      <c r="H712" s="5">
        <v>3256</v>
      </c>
      <c r="I712" s="5">
        <v>78540</v>
      </c>
      <c r="J712" s="5">
        <v>89760</v>
      </c>
      <c r="K712" s="5">
        <v>100980.00000000001</v>
      </c>
      <c r="L712" s="5">
        <v>112200.00000000001</v>
      </c>
      <c r="M712" s="5">
        <v>121220.00000000001</v>
      </c>
      <c r="N712" s="8">
        <v>130240.00000000001</v>
      </c>
      <c r="O712" s="8">
        <v>139150</v>
      </c>
      <c r="P712" s="8">
        <v>148170</v>
      </c>
    </row>
    <row r="713" spans="1:16" x14ac:dyDescent="0.45">
      <c r="A713" s="77" t="s">
        <v>426</v>
      </c>
      <c r="B713" s="77" t="str">
        <f t="shared" si="11"/>
        <v>Rio Blanco1</v>
      </c>
      <c r="C713" s="6">
        <v>1</v>
      </c>
      <c r="D713" s="5">
        <v>1785</v>
      </c>
      <c r="E713" s="5">
        <v>1912</v>
      </c>
      <c r="F713" s="5">
        <v>2295</v>
      </c>
      <c r="G713" s="5">
        <v>2652</v>
      </c>
      <c r="H713" s="5">
        <v>2960</v>
      </c>
      <c r="I713" s="5">
        <v>71400</v>
      </c>
      <c r="J713" s="5">
        <v>81600</v>
      </c>
      <c r="K713" s="5">
        <v>91800</v>
      </c>
      <c r="L713" s="5">
        <v>102000</v>
      </c>
      <c r="M713" s="5">
        <v>110200</v>
      </c>
      <c r="N713" s="8">
        <v>118400</v>
      </c>
      <c r="O713" s="8">
        <v>126500</v>
      </c>
      <c r="P713" s="8">
        <v>134700</v>
      </c>
    </row>
    <row r="714" spans="1:16" x14ac:dyDescent="0.45">
      <c r="A714" s="77" t="s">
        <v>426</v>
      </c>
      <c r="B714" s="77" t="str">
        <f t="shared" si="11"/>
        <v>Rio Blanco0.9</v>
      </c>
      <c r="C714" s="6">
        <v>0.9</v>
      </c>
      <c r="D714" s="5">
        <v>1606</v>
      </c>
      <c r="E714" s="5">
        <v>1721</v>
      </c>
      <c r="F714" s="5">
        <v>2065</v>
      </c>
      <c r="G714" s="5">
        <v>2387</v>
      </c>
      <c r="H714" s="5">
        <v>2664</v>
      </c>
      <c r="I714" s="5">
        <v>64260</v>
      </c>
      <c r="J714" s="5">
        <v>73440</v>
      </c>
      <c r="K714" s="5">
        <v>82620</v>
      </c>
      <c r="L714" s="5">
        <v>91800</v>
      </c>
      <c r="M714" s="5">
        <v>99180</v>
      </c>
      <c r="N714" s="8">
        <v>106560</v>
      </c>
      <c r="O714" s="8">
        <v>113850</v>
      </c>
      <c r="P714" s="8">
        <v>121230</v>
      </c>
    </row>
    <row r="715" spans="1:16" x14ac:dyDescent="0.45">
      <c r="A715" s="77" t="s">
        <v>426</v>
      </c>
      <c r="B715" s="77" t="str">
        <f t="shared" si="11"/>
        <v>Rio Blanco0.8</v>
      </c>
      <c r="C715" s="6">
        <v>0.8</v>
      </c>
      <c r="D715" s="5">
        <v>1428</v>
      </c>
      <c r="E715" s="5">
        <v>1530</v>
      </c>
      <c r="F715" s="5">
        <v>1836</v>
      </c>
      <c r="G715" s="5">
        <v>2122</v>
      </c>
      <c r="H715" s="5">
        <v>2368</v>
      </c>
      <c r="I715" s="5">
        <v>57120</v>
      </c>
      <c r="J715" s="5">
        <v>65280</v>
      </c>
      <c r="K715" s="5">
        <v>73440</v>
      </c>
      <c r="L715" s="5">
        <v>81600</v>
      </c>
      <c r="M715" s="5">
        <v>88160</v>
      </c>
      <c r="N715" s="8">
        <v>94720</v>
      </c>
      <c r="O715" s="8">
        <v>101200</v>
      </c>
      <c r="P715" s="8">
        <v>107760</v>
      </c>
    </row>
    <row r="716" spans="1:16" x14ac:dyDescent="0.45">
      <c r="A716" s="77" t="s">
        <v>426</v>
      </c>
      <c r="B716" s="77" t="str">
        <f t="shared" si="11"/>
        <v>Rio Blanco0.7</v>
      </c>
      <c r="C716" s="6">
        <v>0.7</v>
      </c>
      <c r="D716" s="5">
        <v>1249</v>
      </c>
      <c r="E716" s="5">
        <v>1338</v>
      </c>
      <c r="F716" s="5">
        <v>1606</v>
      </c>
      <c r="G716" s="5">
        <v>1856</v>
      </c>
      <c r="H716" s="5">
        <v>2072</v>
      </c>
      <c r="I716" s="7">
        <v>49980</v>
      </c>
      <c r="J716" s="7">
        <v>57120</v>
      </c>
      <c r="K716" s="7">
        <v>64259.999999999993</v>
      </c>
      <c r="L716" s="7">
        <v>71400</v>
      </c>
      <c r="M716" s="7">
        <v>77140</v>
      </c>
      <c r="N716" s="7">
        <v>82880</v>
      </c>
      <c r="O716" s="7">
        <v>88550</v>
      </c>
      <c r="P716" s="7">
        <v>94290</v>
      </c>
    </row>
    <row r="717" spans="1:16" x14ac:dyDescent="0.45">
      <c r="A717" s="77" t="s">
        <v>426</v>
      </c>
      <c r="B717" s="77" t="str">
        <f t="shared" si="11"/>
        <v>Rio Blanco0.6</v>
      </c>
      <c r="C717" s="6">
        <v>0.6</v>
      </c>
      <c r="D717" s="5">
        <v>1071</v>
      </c>
      <c r="E717" s="5">
        <v>1147</v>
      </c>
      <c r="F717" s="5">
        <v>1377</v>
      </c>
      <c r="G717" s="5">
        <v>1591</v>
      </c>
      <c r="H717" s="5">
        <v>1776</v>
      </c>
      <c r="I717" s="5">
        <v>42840</v>
      </c>
      <c r="J717" s="5">
        <v>48960</v>
      </c>
      <c r="K717" s="5">
        <v>55080</v>
      </c>
      <c r="L717" s="5">
        <v>61200</v>
      </c>
      <c r="M717" s="5">
        <v>66120</v>
      </c>
      <c r="N717" s="8">
        <v>71040</v>
      </c>
      <c r="O717" s="8">
        <v>75900</v>
      </c>
      <c r="P717" s="8">
        <v>80820</v>
      </c>
    </row>
    <row r="718" spans="1:16" x14ac:dyDescent="0.45">
      <c r="A718" s="77" t="s">
        <v>426</v>
      </c>
      <c r="B718" s="77" t="str">
        <f t="shared" si="11"/>
        <v>Rio Blanco0.55</v>
      </c>
      <c r="C718" s="6">
        <v>0.55000000000000004</v>
      </c>
      <c r="D718" s="5">
        <v>981</v>
      </c>
      <c r="E718" s="5">
        <v>1051</v>
      </c>
      <c r="F718" s="5">
        <v>1262</v>
      </c>
      <c r="G718" s="5">
        <v>1458</v>
      </c>
      <c r="H718" s="5">
        <v>1628</v>
      </c>
      <c r="I718" s="5">
        <v>39270</v>
      </c>
      <c r="J718" s="5">
        <v>44880</v>
      </c>
      <c r="K718" s="5">
        <v>50490.000000000007</v>
      </c>
      <c r="L718" s="5">
        <v>56100.000000000007</v>
      </c>
      <c r="M718" s="5">
        <v>60610.000000000007</v>
      </c>
      <c r="N718" s="8">
        <v>65120.000000000007</v>
      </c>
      <c r="O718" s="8">
        <v>69575</v>
      </c>
      <c r="P718" s="8">
        <v>74085</v>
      </c>
    </row>
    <row r="719" spans="1:16" x14ac:dyDescent="0.45">
      <c r="A719" s="77" t="s">
        <v>426</v>
      </c>
      <c r="B719" s="77" t="str">
        <f t="shared" si="11"/>
        <v>Rio Blanco0.5</v>
      </c>
      <c r="C719" s="6">
        <v>0.5</v>
      </c>
      <c r="D719" s="5">
        <v>892</v>
      </c>
      <c r="E719" s="5">
        <v>956</v>
      </c>
      <c r="F719" s="5">
        <v>1147</v>
      </c>
      <c r="G719" s="5">
        <v>1326</v>
      </c>
      <c r="H719" s="5">
        <v>1480</v>
      </c>
      <c r="I719" s="5">
        <v>35700</v>
      </c>
      <c r="J719" s="5">
        <v>40800</v>
      </c>
      <c r="K719" s="5">
        <v>45900</v>
      </c>
      <c r="L719" s="5">
        <v>51000</v>
      </c>
      <c r="M719" s="5">
        <v>55100</v>
      </c>
      <c r="N719" s="8">
        <v>59200</v>
      </c>
      <c r="O719" s="8">
        <v>63250</v>
      </c>
      <c r="P719" s="8">
        <v>67350</v>
      </c>
    </row>
    <row r="720" spans="1:16" x14ac:dyDescent="0.45">
      <c r="A720" s="77" t="s">
        <v>426</v>
      </c>
      <c r="B720" s="77" t="str">
        <f t="shared" si="11"/>
        <v>Rio Blanco0.45</v>
      </c>
      <c r="C720" s="6">
        <v>0.45</v>
      </c>
      <c r="D720" s="5">
        <v>803</v>
      </c>
      <c r="E720" s="5">
        <v>860</v>
      </c>
      <c r="F720" s="5">
        <v>1032</v>
      </c>
      <c r="G720" s="5">
        <v>1193</v>
      </c>
      <c r="H720" s="5">
        <v>1332</v>
      </c>
      <c r="I720" s="5">
        <v>32130</v>
      </c>
      <c r="J720" s="5">
        <v>36720</v>
      </c>
      <c r="K720" s="5">
        <v>41310</v>
      </c>
      <c r="L720" s="5">
        <v>45900</v>
      </c>
      <c r="M720" s="5">
        <v>49590</v>
      </c>
      <c r="N720" s="8">
        <v>53280</v>
      </c>
      <c r="O720" s="8">
        <v>56925</v>
      </c>
      <c r="P720" s="8">
        <v>60615</v>
      </c>
    </row>
    <row r="721" spans="1:16" x14ac:dyDescent="0.45">
      <c r="A721" s="77" t="s">
        <v>426</v>
      </c>
      <c r="B721" s="77" t="str">
        <f t="shared" si="11"/>
        <v>Rio Blanco0.4</v>
      </c>
      <c r="C721" s="6">
        <v>0.4</v>
      </c>
      <c r="D721" s="5">
        <v>714</v>
      </c>
      <c r="E721" s="5">
        <v>765</v>
      </c>
      <c r="F721" s="5">
        <v>918</v>
      </c>
      <c r="G721" s="5">
        <v>1061</v>
      </c>
      <c r="H721" s="5">
        <v>1184</v>
      </c>
      <c r="I721" s="5">
        <v>28560</v>
      </c>
      <c r="J721" s="5">
        <v>32640</v>
      </c>
      <c r="K721" s="5">
        <v>36720</v>
      </c>
      <c r="L721" s="5">
        <v>40800</v>
      </c>
      <c r="M721" s="5">
        <v>44080</v>
      </c>
      <c r="N721" s="8">
        <v>47360</v>
      </c>
      <c r="O721" s="8">
        <v>50600</v>
      </c>
      <c r="P721" s="8">
        <v>53880</v>
      </c>
    </row>
    <row r="722" spans="1:16" x14ac:dyDescent="0.45">
      <c r="A722" s="77" t="s">
        <v>426</v>
      </c>
      <c r="B722" s="77" t="str">
        <f t="shared" si="11"/>
        <v>Rio Blanco0.3</v>
      </c>
      <c r="C722" s="6">
        <v>0.3</v>
      </c>
      <c r="D722" s="5">
        <v>535</v>
      </c>
      <c r="E722" s="5">
        <v>573</v>
      </c>
      <c r="F722" s="5">
        <v>688</v>
      </c>
      <c r="G722" s="5">
        <v>795</v>
      </c>
      <c r="H722" s="5">
        <v>888</v>
      </c>
      <c r="I722" s="7">
        <v>21420</v>
      </c>
      <c r="J722" s="7">
        <v>24480</v>
      </c>
      <c r="K722" s="7">
        <v>27540</v>
      </c>
      <c r="L722" s="7">
        <v>30600</v>
      </c>
      <c r="M722" s="7">
        <v>33060</v>
      </c>
      <c r="N722" s="7">
        <v>35520</v>
      </c>
      <c r="O722" s="7">
        <v>37950</v>
      </c>
      <c r="P722" s="7">
        <v>40410</v>
      </c>
    </row>
    <row r="723" spans="1:16" x14ac:dyDescent="0.45">
      <c r="A723" s="77" t="s">
        <v>426</v>
      </c>
      <c r="B723" s="77" t="str">
        <f t="shared" si="11"/>
        <v>Rio Blanco0.2</v>
      </c>
      <c r="C723" s="6">
        <v>0.2</v>
      </c>
      <c r="D723" s="5">
        <v>357</v>
      </c>
      <c r="E723" s="5">
        <v>382</v>
      </c>
      <c r="F723" s="5">
        <v>459</v>
      </c>
      <c r="G723" s="5">
        <v>530</v>
      </c>
      <c r="H723" s="5">
        <v>592</v>
      </c>
      <c r="I723" s="5">
        <v>14280</v>
      </c>
      <c r="J723" s="5">
        <v>16320</v>
      </c>
      <c r="K723" s="5">
        <v>18360</v>
      </c>
      <c r="L723" s="5">
        <v>20400</v>
      </c>
      <c r="M723" s="5">
        <v>22040</v>
      </c>
      <c r="N723" s="8">
        <v>23680</v>
      </c>
      <c r="O723" s="8">
        <v>25300</v>
      </c>
      <c r="P723" s="8">
        <v>26940</v>
      </c>
    </row>
    <row r="724" spans="1:16" x14ac:dyDescent="0.45">
      <c r="A724" s="77" t="s">
        <v>427</v>
      </c>
      <c r="B724" s="77" t="str">
        <f t="shared" si="11"/>
        <v>Rio Grande1.2</v>
      </c>
      <c r="C724" s="6">
        <v>1.2</v>
      </c>
      <c r="D724" s="5">
        <v>2142</v>
      </c>
      <c r="E724" s="5">
        <v>2295</v>
      </c>
      <c r="F724" s="5">
        <v>2754</v>
      </c>
      <c r="G724" s="5">
        <v>3183</v>
      </c>
      <c r="H724" s="5">
        <v>3552</v>
      </c>
      <c r="I724" s="5">
        <v>85680</v>
      </c>
      <c r="J724" s="5">
        <v>97920</v>
      </c>
      <c r="K724" s="5">
        <v>110160</v>
      </c>
      <c r="L724" s="5">
        <v>122400</v>
      </c>
      <c r="M724" s="5">
        <v>132240</v>
      </c>
      <c r="N724" s="8">
        <v>142080</v>
      </c>
      <c r="O724" s="8">
        <v>151800</v>
      </c>
      <c r="P724" s="8">
        <v>161640</v>
      </c>
    </row>
    <row r="725" spans="1:16" x14ac:dyDescent="0.45">
      <c r="A725" s="77" t="s">
        <v>427</v>
      </c>
      <c r="B725" s="77" t="str">
        <f t="shared" si="11"/>
        <v>Rio Grande1.1</v>
      </c>
      <c r="C725" s="6">
        <v>1.1000000000000001</v>
      </c>
      <c r="D725" s="5">
        <v>1963</v>
      </c>
      <c r="E725" s="5">
        <v>2103</v>
      </c>
      <c r="F725" s="5">
        <v>2524</v>
      </c>
      <c r="G725" s="5">
        <v>2917</v>
      </c>
      <c r="H725" s="5">
        <v>3256</v>
      </c>
      <c r="I725" s="5">
        <v>78540</v>
      </c>
      <c r="J725" s="5">
        <v>89760</v>
      </c>
      <c r="K725" s="5">
        <v>100980.00000000001</v>
      </c>
      <c r="L725" s="5">
        <v>112200.00000000001</v>
      </c>
      <c r="M725" s="5">
        <v>121220.00000000001</v>
      </c>
      <c r="N725" s="8">
        <v>130240.00000000001</v>
      </c>
      <c r="O725" s="8">
        <v>139150</v>
      </c>
      <c r="P725" s="8">
        <v>148170</v>
      </c>
    </row>
    <row r="726" spans="1:16" x14ac:dyDescent="0.45">
      <c r="A726" s="77" t="s">
        <v>427</v>
      </c>
      <c r="B726" s="77" t="str">
        <f t="shared" si="11"/>
        <v>Rio Grande1</v>
      </c>
      <c r="C726" s="6">
        <v>1</v>
      </c>
      <c r="D726" s="5">
        <v>1785</v>
      </c>
      <c r="E726" s="5">
        <v>1912</v>
      </c>
      <c r="F726" s="5">
        <v>2295</v>
      </c>
      <c r="G726" s="5">
        <v>2652</v>
      </c>
      <c r="H726" s="5">
        <v>2960</v>
      </c>
      <c r="I726" s="5">
        <v>71400</v>
      </c>
      <c r="J726" s="5">
        <v>81600</v>
      </c>
      <c r="K726" s="5">
        <v>91800</v>
      </c>
      <c r="L726" s="5">
        <v>102000</v>
      </c>
      <c r="M726" s="5">
        <v>110200</v>
      </c>
      <c r="N726" s="8">
        <v>118400</v>
      </c>
      <c r="O726" s="8">
        <v>126500</v>
      </c>
      <c r="P726" s="8">
        <v>134700</v>
      </c>
    </row>
    <row r="727" spans="1:16" x14ac:dyDescent="0.45">
      <c r="A727" s="77" t="s">
        <v>427</v>
      </c>
      <c r="B727" s="77" t="str">
        <f t="shared" si="11"/>
        <v>Rio Grande0.9</v>
      </c>
      <c r="C727" s="6">
        <v>0.9</v>
      </c>
      <c r="D727" s="5">
        <v>1606</v>
      </c>
      <c r="E727" s="5">
        <v>1721</v>
      </c>
      <c r="F727" s="5">
        <v>2065</v>
      </c>
      <c r="G727" s="5">
        <v>2387</v>
      </c>
      <c r="H727" s="5">
        <v>2664</v>
      </c>
      <c r="I727" s="5">
        <v>64260</v>
      </c>
      <c r="J727" s="5">
        <v>73440</v>
      </c>
      <c r="K727" s="5">
        <v>82620</v>
      </c>
      <c r="L727" s="5">
        <v>91800</v>
      </c>
      <c r="M727" s="5">
        <v>99180</v>
      </c>
      <c r="N727" s="8">
        <v>106560</v>
      </c>
      <c r="O727" s="8">
        <v>113850</v>
      </c>
      <c r="P727" s="8">
        <v>121230</v>
      </c>
    </row>
    <row r="728" spans="1:16" x14ac:dyDescent="0.45">
      <c r="A728" s="77" t="s">
        <v>427</v>
      </c>
      <c r="B728" s="77" t="str">
        <f t="shared" si="11"/>
        <v>Rio Grande0.8</v>
      </c>
      <c r="C728" s="6">
        <v>0.8</v>
      </c>
      <c r="D728" s="5">
        <v>1428</v>
      </c>
      <c r="E728" s="5">
        <v>1530</v>
      </c>
      <c r="F728" s="5">
        <v>1836</v>
      </c>
      <c r="G728" s="5">
        <v>2122</v>
      </c>
      <c r="H728" s="5">
        <v>2368</v>
      </c>
      <c r="I728" s="7">
        <v>57120</v>
      </c>
      <c r="J728" s="7">
        <v>65280</v>
      </c>
      <c r="K728" s="7">
        <v>73440</v>
      </c>
      <c r="L728" s="7">
        <v>81600</v>
      </c>
      <c r="M728" s="7">
        <v>88160</v>
      </c>
      <c r="N728" s="7">
        <v>94720</v>
      </c>
      <c r="O728" s="7">
        <v>101200</v>
      </c>
      <c r="P728" s="7">
        <v>107760</v>
      </c>
    </row>
    <row r="729" spans="1:16" x14ac:dyDescent="0.45">
      <c r="A729" s="77" t="s">
        <v>427</v>
      </c>
      <c r="B729" s="77" t="str">
        <f t="shared" si="11"/>
        <v>Rio Grande0.7</v>
      </c>
      <c r="C729" s="6">
        <v>0.7</v>
      </c>
      <c r="D729" s="5">
        <v>1249</v>
      </c>
      <c r="E729" s="5">
        <v>1338</v>
      </c>
      <c r="F729" s="5">
        <v>1606</v>
      </c>
      <c r="G729" s="5">
        <v>1856</v>
      </c>
      <c r="H729" s="5">
        <v>2072</v>
      </c>
      <c r="I729" s="5">
        <v>49980</v>
      </c>
      <c r="J729" s="5">
        <v>57120</v>
      </c>
      <c r="K729" s="5">
        <v>64259.999999999993</v>
      </c>
      <c r="L729" s="5">
        <v>71400</v>
      </c>
      <c r="M729" s="5">
        <v>77140</v>
      </c>
      <c r="N729" s="8">
        <v>82880</v>
      </c>
      <c r="O729" s="8">
        <v>88550</v>
      </c>
      <c r="P729" s="8">
        <v>94290</v>
      </c>
    </row>
    <row r="730" spans="1:16" x14ac:dyDescent="0.45">
      <c r="A730" s="77" t="s">
        <v>427</v>
      </c>
      <c r="B730" s="77" t="str">
        <f t="shared" si="11"/>
        <v>Rio Grande0.6</v>
      </c>
      <c r="C730" s="6">
        <v>0.6</v>
      </c>
      <c r="D730" s="5">
        <v>1071</v>
      </c>
      <c r="E730" s="5">
        <v>1147</v>
      </c>
      <c r="F730" s="5">
        <v>1377</v>
      </c>
      <c r="G730" s="5">
        <v>1591</v>
      </c>
      <c r="H730" s="5">
        <v>1776</v>
      </c>
      <c r="I730" s="5">
        <v>42840</v>
      </c>
      <c r="J730" s="5">
        <v>48960</v>
      </c>
      <c r="K730" s="5">
        <v>55080</v>
      </c>
      <c r="L730" s="5">
        <v>61200</v>
      </c>
      <c r="M730" s="5">
        <v>66120</v>
      </c>
      <c r="N730" s="8">
        <v>71040</v>
      </c>
      <c r="O730" s="8">
        <v>75900</v>
      </c>
      <c r="P730" s="8">
        <v>80820</v>
      </c>
    </row>
    <row r="731" spans="1:16" x14ac:dyDescent="0.45">
      <c r="A731" s="77" t="s">
        <v>427</v>
      </c>
      <c r="B731" s="77" t="str">
        <f t="shared" si="11"/>
        <v>Rio Grande0.55</v>
      </c>
      <c r="C731" s="6">
        <v>0.55000000000000004</v>
      </c>
      <c r="D731" s="5">
        <v>981</v>
      </c>
      <c r="E731" s="5">
        <v>1051</v>
      </c>
      <c r="F731" s="5">
        <v>1262</v>
      </c>
      <c r="G731" s="5">
        <v>1458</v>
      </c>
      <c r="H731" s="5">
        <v>1628</v>
      </c>
      <c r="I731" s="5">
        <v>39270</v>
      </c>
      <c r="J731" s="5">
        <v>44880</v>
      </c>
      <c r="K731" s="5">
        <v>50490.000000000007</v>
      </c>
      <c r="L731" s="5">
        <v>56100.000000000007</v>
      </c>
      <c r="M731" s="5">
        <v>60610.000000000007</v>
      </c>
      <c r="N731" s="8">
        <v>65120.000000000007</v>
      </c>
      <c r="O731" s="8">
        <v>69575</v>
      </c>
      <c r="P731" s="8">
        <v>74085</v>
      </c>
    </row>
    <row r="732" spans="1:16" x14ac:dyDescent="0.45">
      <c r="A732" s="77" t="s">
        <v>427</v>
      </c>
      <c r="B732" s="77" t="str">
        <f t="shared" si="11"/>
        <v>Rio Grande0.5</v>
      </c>
      <c r="C732" s="6">
        <v>0.5</v>
      </c>
      <c r="D732" s="5">
        <v>892</v>
      </c>
      <c r="E732" s="5">
        <v>956</v>
      </c>
      <c r="F732" s="5">
        <v>1147</v>
      </c>
      <c r="G732" s="5">
        <v>1326</v>
      </c>
      <c r="H732" s="5">
        <v>1480</v>
      </c>
      <c r="I732" s="5">
        <v>35700</v>
      </c>
      <c r="J732" s="5">
        <v>40800</v>
      </c>
      <c r="K732" s="5">
        <v>45900</v>
      </c>
      <c r="L732" s="5">
        <v>51000</v>
      </c>
      <c r="M732" s="5">
        <v>55100</v>
      </c>
      <c r="N732" s="8">
        <v>59200</v>
      </c>
      <c r="O732" s="8">
        <v>63250</v>
      </c>
      <c r="P732" s="8">
        <v>67350</v>
      </c>
    </row>
    <row r="733" spans="1:16" x14ac:dyDescent="0.45">
      <c r="A733" s="77" t="s">
        <v>427</v>
      </c>
      <c r="B733" s="77" t="str">
        <f t="shared" si="11"/>
        <v>Rio Grande0.45</v>
      </c>
      <c r="C733" s="6">
        <v>0.45</v>
      </c>
      <c r="D733" s="5">
        <v>803</v>
      </c>
      <c r="E733" s="5">
        <v>860</v>
      </c>
      <c r="F733" s="5">
        <v>1032</v>
      </c>
      <c r="G733" s="5">
        <v>1193</v>
      </c>
      <c r="H733" s="5">
        <v>1332</v>
      </c>
      <c r="I733" s="5">
        <v>32130</v>
      </c>
      <c r="J733" s="5">
        <v>36720</v>
      </c>
      <c r="K733" s="5">
        <v>41310</v>
      </c>
      <c r="L733" s="5">
        <v>45900</v>
      </c>
      <c r="M733" s="5">
        <v>49590</v>
      </c>
      <c r="N733" s="8">
        <v>53280</v>
      </c>
      <c r="O733" s="8">
        <v>56925</v>
      </c>
      <c r="P733" s="8">
        <v>60615</v>
      </c>
    </row>
    <row r="734" spans="1:16" x14ac:dyDescent="0.45">
      <c r="A734" s="77" t="s">
        <v>427</v>
      </c>
      <c r="B734" s="77" t="str">
        <f t="shared" si="11"/>
        <v>Rio Grande0.4</v>
      </c>
      <c r="C734" s="6">
        <v>0.4</v>
      </c>
      <c r="D734" s="5">
        <v>714</v>
      </c>
      <c r="E734" s="5">
        <v>765</v>
      </c>
      <c r="F734" s="5">
        <v>918</v>
      </c>
      <c r="G734" s="5">
        <v>1061</v>
      </c>
      <c r="H734" s="5">
        <v>1184</v>
      </c>
      <c r="I734" s="7">
        <v>28560</v>
      </c>
      <c r="J734" s="7">
        <v>32640</v>
      </c>
      <c r="K734" s="7">
        <v>36720</v>
      </c>
      <c r="L734" s="7">
        <v>40800</v>
      </c>
      <c r="M734" s="7">
        <v>44080</v>
      </c>
      <c r="N734" s="7">
        <v>47360</v>
      </c>
      <c r="O734" s="7">
        <v>50600</v>
      </c>
      <c r="P734" s="7">
        <v>53880</v>
      </c>
    </row>
    <row r="735" spans="1:16" x14ac:dyDescent="0.45">
      <c r="A735" s="77" t="s">
        <v>427</v>
      </c>
      <c r="B735" s="77" t="str">
        <f t="shared" si="11"/>
        <v>Rio Grande0.3</v>
      </c>
      <c r="C735" s="6">
        <v>0.3</v>
      </c>
      <c r="D735" s="5">
        <v>535</v>
      </c>
      <c r="E735" s="5">
        <v>573</v>
      </c>
      <c r="F735" s="5">
        <v>688</v>
      </c>
      <c r="G735" s="5">
        <v>795</v>
      </c>
      <c r="H735" s="5">
        <v>888</v>
      </c>
      <c r="I735" s="5">
        <v>21420</v>
      </c>
      <c r="J735" s="5">
        <v>24480</v>
      </c>
      <c r="K735" s="5">
        <v>27540</v>
      </c>
      <c r="L735" s="5">
        <v>30600</v>
      </c>
      <c r="M735" s="5">
        <v>33060</v>
      </c>
      <c r="N735" s="8">
        <v>35520</v>
      </c>
      <c r="O735" s="8">
        <v>37950</v>
      </c>
      <c r="P735" s="8">
        <v>40410</v>
      </c>
    </row>
    <row r="736" spans="1:16" x14ac:dyDescent="0.45">
      <c r="A736" s="77" t="s">
        <v>427</v>
      </c>
      <c r="B736" s="77" t="str">
        <f t="shared" si="11"/>
        <v>Rio Grande0.2</v>
      </c>
      <c r="C736" s="6">
        <v>0.2</v>
      </c>
      <c r="D736" s="5">
        <v>357</v>
      </c>
      <c r="E736" s="5">
        <v>382</v>
      </c>
      <c r="F736" s="5">
        <v>459</v>
      </c>
      <c r="G736" s="5">
        <v>530</v>
      </c>
      <c r="H736" s="5">
        <v>592</v>
      </c>
      <c r="I736" s="5">
        <v>14280</v>
      </c>
      <c r="J736" s="5">
        <v>16320</v>
      </c>
      <c r="K736" s="5">
        <v>18360</v>
      </c>
      <c r="L736" s="5">
        <v>20400</v>
      </c>
      <c r="M736" s="5">
        <v>22040</v>
      </c>
      <c r="N736" s="8">
        <v>23680</v>
      </c>
      <c r="O736" s="8">
        <v>25300</v>
      </c>
      <c r="P736" s="8">
        <v>26940</v>
      </c>
    </row>
    <row r="737" spans="1:16" x14ac:dyDescent="0.45">
      <c r="A737" s="77" t="s">
        <v>428</v>
      </c>
      <c r="B737" s="77" t="str">
        <f t="shared" si="11"/>
        <v>Routt1.6</v>
      </c>
      <c r="C737" s="6">
        <v>1.6</v>
      </c>
      <c r="D737" s="5">
        <v>3640</v>
      </c>
      <c r="E737" s="5">
        <v>3900</v>
      </c>
      <c r="F737" s="5">
        <v>4680</v>
      </c>
      <c r="G737" s="5">
        <v>5408</v>
      </c>
      <c r="H737" s="5">
        <v>6032</v>
      </c>
      <c r="I737" s="5">
        <v>145600</v>
      </c>
      <c r="J737" s="5">
        <v>166400</v>
      </c>
      <c r="K737" s="5">
        <v>187200</v>
      </c>
      <c r="L737" s="5">
        <v>208000</v>
      </c>
      <c r="M737" s="5">
        <v>224640</v>
      </c>
      <c r="N737" s="8">
        <v>241280</v>
      </c>
      <c r="O737" s="8">
        <v>257920</v>
      </c>
      <c r="P737" s="8">
        <v>274560</v>
      </c>
    </row>
    <row r="738" spans="1:16" x14ac:dyDescent="0.45">
      <c r="A738" s="77" t="s">
        <v>428</v>
      </c>
      <c r="B738" s="77" t="str">
        <f t="shared" si="11"/>
        <v>Routt1.5</v>
      </c>
      <c r="C738" s="6">
        <v>1.5</v>
      </c>
      <c r="D738" s="5">
        <v>3412</v>
      </c>
      <c r="E738" s="5">
        <v>3656</v>
      </c>
      <c r="F738" s="5">
        <v>4387</v>
      </c>
      <c r="G738" s="5">
        <v>5070</v>
      </c>
      <c r="H738" s="5">
        <v>5655</v>
      </c>
      <c r="I738" s="5">
        <v>136500</v>
      </c>
      <c r="J738" s="5">
        <v>156000</v>
      </c>
      <c r="K738" s="5">
        <v>175500</v>
      </c>
      <c r="L738" s="5">
        <v>195000</v>
      </c>
      <c r="M738" s="5">
        <v>210600</v>
      </c>
      <c r="N738" s="8">
        <v>226200</v>
      </c>
      <c r="O738" s="8">
        <v>241800</v>
      </c>
      <c r="P738" s="8">
        <v>257400</v>
      </c>
    </row>
    <row r="739" spans="1:16" x14ac:dyDescent="0.45">
      <c r="A739" s="77" t="s">
        <v>428</v>
      </c>
      <c r="B739" s="77" t="str">
        <f t="shared" si="11"/>
        <v>Routt1.4</v>
      </c>
      <c r="C739" s="6">
        <v>1.4</v>
      </c>
      <c r="D739" s="5">
        <v>3185</v>
      </c>
      <c r="E739" s="5">
        <v>3412</v>
      </c>
      <c r="F739" s="5">
        <v>4095</v>
      </c>
      <c r="G739" s="5">
        <v>4732</v>
      </c>
      <c r="H739" s="5">
        <v>5278</v>
      </c>
      <c r="I739" s="5">
        <v>127399.99999999999</v>
      </c>
      <c r="J739" s="5">
        <v>145600</v>
      </c>
      <c r="K739" s="5">
        <v>163800</v>
      </c>
      <c r="L739" s="5">
        <v>182000</v>
      </c>
      <c r="M739" s="5">
        <v>196560</v>
      </c>
      <c r="N739" s="8">
        <v>211120</v>
      </c>
      <c r="O739" s="8">
        <v>225680</v>
      </c>
      <c r="P739" s="8">
        <v>240239.99999999997</v>
      </c>
    </row>
    <row r="740" spans="1:16" x14ac:dyDescent="0.45">
      <c r="A740" s="77" t="s">
        <v>428</v>
      </c>
      <c r="B740" s="77" t="str">
        <f t="shared" si="11"/>
        <v>Routt1.3</v>
      </c>
      <c r="C740" s="6">
        <v>1.3</v>
      </c>
      <c r="D740" s="5">
        <v>2957</v>
      </c>
      <c r="E740" s="5">
        <v>3168</v>
      </c>
      <c r="F740" s="5">
        <v>3802</v>
      </c>
      <c r="G740" s="5">
        <v>4394</v>
      </c>
      <c r="H740" s="5">
        <v>4901</v>
      </c>
      <c r="I740" s="7">
        <v>118300</v>
      </c>
      <c r="J740" s="7">
        <v>135200</v>
      </c>
      <c r="K740" s="7">
        <v>152100</v>
      </c>
      <c r="L740" s="7">
        <v>169000</v>
      </c>
      <c r="M740" s="7">
        <v>182520</v>
      </c>
      <c r="N740" s="7">
        <v>196040</v>
      </c>
      <c r="O740" s="7">
        <v>209560</v>
      </c>
      <c r="P740" s="7">
        <v>223080</v>
      </c>
    </row>
    <row r="741" spans="1:16" x14ac:dyDescent="0.45">
      <c r="A741" s="77" t="s">
        <v>428</v>
      </c>
      <c r="B741" s="77" t="str">
        <f t="shared" si="11"/>
        <v>Routt1.2</v>
      </c>
      <c r="C741" s="6">
        <v>1.2</v>
      </c>
      <c r="D741" s="5">
        <v>2730</v>
      </c>
      <c r="E741" s="5">
        <v>2925</v>
      </c>
      <c r="F741" s="5">
        <v>3510</v>
      </c>
      <c r="G741" s="5">
        <v>4056</v>
      </c>
      <c r="H741" s="5">
        <v>4524</v>
      </c>
      <c r="I741" s="5">
        <v>109200</v>
      </c>
      <c r="J741" s="5">
        <v>124800</v>
      </c>
      <c r="K741" s="5">
        <v>140400</v>
      </c>
      <c r="L741" s="5">
        <v>156000</v>
      </c>
      <c r="M741" s="5">
        <v>168480</v>
      </c>
      <c r="N741" s="8">
        <v>180960</v>
      </c>
      <c r="O741" s="8">
        <v>193440</v>
      </c>
      <c r="P741" s="8">
        <v>205920</v>
      </c>
    </row>
    <row r="742" spans="1:16" x14ac:dyDescent="0.45">
      <c r="A742" s="77" t="s">
        <v>428</v>
      </c>
      <c r="B742" s="77" t="str">
        <f t="shared" si="11"/>
        <v>Routt1.1</v>
      </c>
      <c r="C742" s="6">
        <v>1.1000000000000001</v>
      </c>
      <c r="D742" s="5">
        <v>2502</v>
      </c>
      <c r="E742" s="5">
        <v>2681</v>
      </c>
      <c r="F742" s="5">
        <v>3217</v>
      </c>
      <c r="G742" s="5">
        <v>3718</v>
      </c>
      <c r="H742" s="5">
        <v>4147</v>
      </c>
      <c r="I742" s="5">
        <v>100100.00000000001</v>
      </c>
      <c r="J742" s="5">
        <v>114400.00000000001</v>
      </c>
      <c r="K742" s="5">
        <v>128700.00000000001</v>
      </c>
      <c r="L742" s="5">
        <v>143000</v>
      </c>
      <c r="M742" s="5">
        <v>154440</v>
      </c>
      <c r="N742" s="8">
        <v>165880</v>
      </c>
      <c r="O742" s="8">
        <v>177320</v>
      </c>
      <c r="P742" s="8">
        <v>188760.00000000003</v>
      </c>
    </row>
    <row r="743" spans="1:16" x14ac:dyDescent="0.45">
      <c r="A743" s="77" t="s">
        <v>428</v>
      </c>
      <c r="B743" s="77" t="str">
        <f t="shared" si="11"/>
        <v>Routt1</v>
      </c>
      <c r="C743" s="6">
        <v>1</v>
      </c>
      <c r="D743" s="5">
        <v>2275</v>
      </c>
      <c r="E743" s="5">
        <v>2437</v>
      </c>
      <c r="F743" s="5">
        <v>2925</v>
      </c>
      <c r="G743" s="5">
        <v>3380</v>
      </c>
      <c r="H743" s="5">
        <v>3770</v>
      </c>
      <c r="I743" s="5">
        <v>91000</v>
      </c>
      <c r="J743" s="5">
        <v>104000</v>
      </c>
      <c r="K743" s="5">
        <v>117000</v>
      </c>
      <c r="L743" s="5">
        <v>130000</v>
      </c>
      <c r="M743" s="5">
        <v>140400</v>
      </c>
      <c r="N743" s="8">
        <v>150800</v>
      </c>
      <c r="O743" s="8">
        <v>161200</v>
      </c>
      <c r="P743" s="8">
        <v>171600</v>
      </c>
    </row>
    <row r="744" spans="1:16" x14ac:dyDescent="0.45">
      <c r="A744" s="77" t="s">
        <v>428</v>
      </c>
      <c r="B744" s="77" t="str">
        <f t="shared" si="11"/>
        <v>Routt0.9</v>
      </c>
      <c r="C744" s="6">
        <v>0.9</v>
      </c>
      <c r="D744" s="5">
        <v>2047</v>
      </c>
      <c r="E744" s="5">
        <v>2193</v>
      </c>
      <c r="F744" s="5">
        <v>2632</v>
      </c>
      <c r="G744" s="5">
        <v>3042</v>
      </c>
      <c r="H744" s="5">
        <v>3393</v>
      </c>
      <c r="I744" s="5">
        <v>81900</v>
      </c>
      <c r="J744" s="5">
        <v>93600</v>
      </c>
      <c r="K744" s="5">
        <v>105300</v>
      </c>
      <c r="L744" s="5">
        <v>117000</v>
      </c>
      <c r="M744" s="5">
        <v>126360</v>
      </c>
      <c r="N744" s="8">
        <v>135720</v>
      </c>
      <c r="O744" s="8">
        <v>145080</v>
      </c>
      <c r="P744" s="8">
        <v>154440</v>
      </c>
    </row>
    <row r="745" spans="1:16" x14ac:dyDescent="0.45">
      <c r="A745" s="77" t="s">
        <v>428</v>
      </c>
      <c r="B745" s="77" t="str">
        <f t="shared" si="11"/>
        <v>Routt0.8</v>
      </c>
      <c r="C745" s="6">
        <v>0.8</v>
      </c>
      <c r="D745" s="5">
        <v>1820</v>
      </c>
      <c r="E745" s="5">
        <v>1950</v>
      </c>
      <c r="F745" s="5">
        <v>2340</v>
      </c>
      <c r="G745" s="5">
        <v>2704</v>
      </c>
      <c r="H745" s="5">
        <v>3016</v>
      </c>
      <c r="I745" s="5">
        <v>72800</v>
      </c>
      <c r="J745" s="5">
        <v>83200</v>
      </c>
      <c r="K745" s="5">
        <v>93600</v>
      </c>
      <c r="L745" s="5">
        <v>104000</v>
      </c>
      <c r="M745" s="5">
        <v>112320</v>
      </c>
      <c r="N745" s="8">
        <v>120640</v>
      </c>
      <c r="O745" s="8">
        <v>128960</v>
      </c>
      <c r="P745" s="8">
        <v>137280</v>
      </c>
    </row>
    <row r="746" spans="1:16" x14ac:dyDescent="0.45">
      <c r="A746" s="77" t="s">
        <v>428</v>
      </c>
      <c r="B746" s="77" t="str">
        <f t="shared" si="11"/>
        <v>Routt0.7</v>
      </c>
      <c r="C746" s="6">
        <v>0.7</v>
      </c>
      <c r="D746" s="5">
        <v>1592</v>
      </c>
      <c r="E746" s="5">
        <v>1706</v>
      </c>
      <c r="F746" s="5">
        <v>2047</v>
      </c>
      <c r="G746" s="5">
        <v>2366</v>
      </c>
      <c r="H746" s="5">
        <v>2639</v>
      </c>
      <c r="I746" s="7">
        <v>63699.999999999993</v>
      </c>
      <c r="J746" s="7">
        <v>72800</v>
      </c>
      <c r="K746" s="7">
        <v>81900</v>
      </c>
      <c r="L746" s="7">
        <v>91000</v>
      </c>
      <c r="M746" s="7">
        <v>98280</v>
      </c>
      <c r="N746" s="7">
        <v>105560</v>
      </c>
      <c r="O746" s="7">
        <v>112840</v>
      </c>
      <c r="P746" s="7">
        <v>120119.99999999999</v>
      </c>
    </row>
    <row r="747" spans="1:16" x14ac:dyDescent="0.45">
      <c r="A747" s="77" t="s">
        <v>428</v>
      </c>
      <c r="B747" s="77" t="str">
        <f t="shared" si="11"/>
        <v>Routt0.6</v>
      </c>
      <c r="C747" s="6">
        <v>0.6</v>
      </c>
      <c r="D747" s="5">
        <v>1365</v>
      </c>
      <c r="E747" s="5">
        <v>1462</v>
      </c>
      <c r="F747" s="5">
        <v>1755</v>
      </c>
      <c r="G747" s="5">
        <v>2028</v>
      </c>
      <c r="H747" s="5">
        <v>2262</v>
      </c>
      <c r="I747" s="5">
        <v>54600</v>
      </c>
      <c r="J747" s="5">
        <v>62400</v>
      </c>
      <c r="K747" s="5">
        <v>70200</v>
      </c>
      <c r="L747" s="5">
        <v>78000</v>
      </c>
      <c r="M747" s="5">
        <v>84240</v>
      </c>
      <c r="N747" s="8">
        <v>90480</v>
      </c>
      <c r="O747" s="8">
        <v>96720</v>
      </c>
      <c r="P747" s="8">
        <v>102960</v>
      </c>
    </row>
    <row r="748" spans="1:16" x14ac:dyDescent="0.45">
      <c r="A748" s="77" t="s">
        <v>428</v>
      </c>
      <c r="B748" s="77" t="str">
        <f t="shared" si="11"/>
        <v>Routt0.55</v>
      </c>
      <c r="C748" s="6">
        <v>0.55000000000000004</v>
      </c>
      <c r="D748" s="5">
        <v>1251</v>
      </c>
      <c r="E748" s="5">
        <v>1340</v>
      </c>
      <c r="F748" s="5">
        <v>1608</v>
      </c>
      <c r="G748" s="5">
        <v>1859</v>
      </c>
      <c r="H748" s="5">
        <v>2073</v>
      </c>
      <c r="I748" s="5">
        <v>50050.000000000007</v>
      </c>
      <c r="J748" s="5">
        <v>57200.000000000007</v>
      </c>
      <c r="K748" s="5">
        <v>64350.000000000007</v>
      </c>
      <c r="L748" s="5">
        <v>71500</v>
      </c>
      <c r="M748" s="5">
        <v>77220</v>
      </c>
      <c r="N748" s="8">
        <v>82940</v>
      </c>
      <c r="O748" s="8">
        <v>88660</v>
      </c>
      <c r="P748" s="8">
        <v>94380.000000000015</v>
      </c>
    </row>
    <row r="749" spans="1:16" x14ac:dyDescent="0.45">
      <c r="A749" s="77" t="s">
        <v>428</v>
      </c>
      <c r="B749" s="77" t="str">
        <f t="shared" si="11"/>
        <v>Routt0.5</v>
      </c>
      <c r="C749" s="6">
        <v>0.5</v>
      </c>
      <c r="D749" s="5">
        <v>1137</v>
      </c>
      <c r="E749" s="5">
        <v>1218</v>
      </c>
      <c r="F749" s="5">
        <v>1462</v>
      </c>
      <c r="G749" s="5">
        <v>1690</v>
      </c>
      <c r="H749" s="5">
        <v>1885</v>
      </c>
      <c r="I749" s="5">
        <v>45500</v>
      </c>
      <c r="J749" s="5">
        <v>52000</v>
      </c>
      <c r="K749" s="5">
        <v>58500</v>
      </c>
      <c r="L749" s="5">
        <v>65000</v>
      </c>
      <c r="M749" s="5">
        <v>70200</v>
      </c>
      <c r="N749" s="8">
        <v>75400</v>
      </c>
      <c r="O749" s="8">
        <v>80600</v>
      </c>
      <c r="P749" s="8">
        <v>85800</v>
      </c>
    </row>
    <row r="750" spans="1:16" x14ac:dyDescent="0.45">
      <c r="A750" s="77" t="s">
        <v>428</v>
      </c>
      <c r="B750" s="77" t="str">
        <f t="shared" si="11"/>
        <v>Routt0.45</v>
      </c>
      <c r="C750" s="6">
        <v>0.45</v>
      </c>
      <c r="D750" s="5">
        <v>1023</v>
      </c>
      <c r="E750" s="5">
        <v>1096</v>
      </c>
      <c r="F750" s="5">
        <v>1316</v>
      </c>
      <c r="G750" s="5">
        <v>1521</v>
      </c>
      <c r="H750" s="5">
        <v>1696</v>
      </c>
      <c r="I750" s="5">
        <v>40950</v>
      </c>
      <c r="J750" s="5">
        <v>46800</v>
      </c>
      <c r="K750" s="5">
        <v>52650</v>
      </c>
      <c r="L750" s="5">
        <v>58500</v>
      </c>
      <c r="M750" s="5">
        <v>63180</v>
      </c>
      <c r="N750" s="8">
        <v>67860</v>
      </c>
      <c r="O750" s="8">
        <v>72540</v>
      </c>
      <c r="P750" s="8">
        <v>77220</v>
      </c>
    </row>
    <row r="751" spans="1:16" x14ac:dyDescent="0.45">
      <c r="A751" s="77" t="s">
        <v>428</v>
      </c>
      <c r="B751" s="77" t="str">
        <f t="shared" si="11"/>
        <v>Routt0.4</v>
      </c>
      <c r="C751" s="6">
        <v>0.4</v>
      </c>
      <c r="D751" s="5">
        <v>910</v>
      </c>
      <c r="E751" s="5">
        <v>975</v>
      </c>
      <c r="F751" s="5">
        <v>1170</v>
      </c>
      <c r="G751" s="5">
        <v>1352</v>
      </c>
      <c r="H751" s="5">
        <v>1508</v>
      </c>
      <c r="I751" s="5">
        <v>36400</v>
      </c>
      <c r="J751" s="5">
        <v>41600</v>
      </c>
      <c r="K751" s="5">
        <v>46800</v>
      </c>
      <c r="L751" s="5">
        <v>52000</v>
      </c>
      <c r="M751" s="5">
        <v>56160</v>
      </c>
      <c r="N751" s="8">
        <v>60320</v>
      </c>
      <c r="O751" s="8">
        <v>64480</v>
      </c>
      <c r="P751" s="8">
        <v>68640</v>
      </c>
    </row>
    <row r="752" spans="1:16" x14ac:dyDescent="0.45">
      <c r="A752" s="77" t="s">
        <v>428</v>
      </c>
      <c r="B752" s="77" t="str">
        <f t="shared" si="11"/>
        <v>Routt0.3</v>
      </c>
      <c r="C752" s="6">
        <v>0.3</v>
      </c>
      <c r="D752" s="5">
        <v>682</v>
      </c>
      <c r="E752" s="5">
        <v>731</v>
      </c>
      <c r="F752" s="5">
        <v>877</v>
      </c>
      <c r="G752" s="5">
        <v>1014</v>
      </c>
      <c r="H752" s="5">
        <v>1131</v>
      </c>
      <c r="I752" s="7">
        <v>27300</v>
      </c>
      <c r="J752" s="7">
        <v>31200</v>
      </c>
      <c r="K752" s="7">
        <v>35100</v>
      </c>
      <c r="L752" s="7">
        <v>39000</v>
      </c>
      <c r="M752" s="7">
        <v>42120</v>
      </c>
      <c r="N752" s="7">
        <v>45240</v>
      </c>
      <c r="O752" s="7">
        <v>48360</v>
      </c>
      <c r="P752" s="7">
        <v>51480</v>
      </c>
    </row>
    <row r="753" spans="1:16" x14ac:dyDescent="0.45">
      <c r="A753" s="77" t="s">
        <v>428</v>
      </c>
      <c r="B753" s="77" t="str">
        <f t="shared" si="11"/>
        <v>Routt0.2</v>
      </c>
      <c r="C753" s="6">
        <v>0.2</v>
      </c>
      <c r="D753" s="5">
        <v>455</v>
      </c>
      <c r="E753" s="5">
        <v>487</v>
      </c>
      <c r="F753" s="5">
        <v>585</v>
      </c>
      <c r="G753" s="5">
        <v>676</v>
      </c>
      <c r="H753" s="5">
        <v>754</v>
      </c>
      <c r="I753" s="5">
        <v>18200</v>
      </c>
      <c r="J753" s="5">
        <v>20800</v>
      </c>
      <c r="K753" s="5">
        <v>23400</v>
      </c>
      <c r="L753" s="5">
        <v>26000</v>
      </c>
      <c r="M753" s="5">
        <v>28080</v>
      </c>
      <c r="N753" s="8">
        <v>30160</v>
      </c>
      <c r="O753" s="8">
        <v>32240</v>
      </c>
      <c r="P753" s="8">
        <v>34320</v>
      </c>
    </row>
    <row r="754" spans="1:16" x14ac:dyDescent="0.45">
      <c r="A754" s="77" t="s">
        <v>429</v>
      </c>
      <c r="B754" s="77" t="str">
        <f t="shared" si="11"/>
        <v>Saguache1.2</v>
      </c>
      <c r="C754" s="6">
        <v>1.2</v>
      </c>
      <c r="D754" s="5">
        <v>2142</v>
      </c>
      <c r="E754" s="5">
        <v>2295</v>
      </c>
      <c r="F754" s="5">
        <v>2754</v>
      </c>
      <c r="G754" s="5">
        <v>3183</v>
      </c>
      <c r="H754" s="5">
        <v>3552</v>
      </c>
      <c r="I754" s="5">
        <v>85680</v>
      </c>
      <c r="J754" s="5">
        <v>97920</v>
      </c>
      <c r="K754" s="5">
        <v>110160</v>
      </c>
      <c r="L754" s="5">
        <v>122400</v>
      </c>
      <c r="M754" s="5">
        <v>132240</v>
      </c>
      <c r="N754" s="8">
        <v>142080</v>
      </c>
      <c r="O754" s="8">
        <v>151800</v>
      </c>
      <c r="P754" s="8">
        <v>161640</v>
      </c>
    </row>
    <row r="755" spans="1:16" x14ac:dyDescent="0.45">
      <c r="A755" s="77" t="s">
        <v>429</v>
      </c>
      <c r="B755" s="77" t="str">
        <f t="shared" si="11"/>
        <v>Saguache1.1</v>
      </c>
      <c r="C755" s="6">
        <v>1.1000000000000001</v>
      </c>
      <c r="D755" s="5">
        <v>1963</v>
      </c>
      <c r="E755" s="5">
        <v>2103</v>
      </c>
      <c r="F755" s="5">
        <v>2524</v>
      </c>
      <c r="G755" s="5">
        <v>2917</v>
      </c>
      <c r="H755" s="5">
        <v>3256</v>
      </c>
      <c r="I755" s="5">
        <v>78540</v>
      </c>
      <c r="J755" s="5">
        <v>89760</v>
      </c>
      <c r="K755" s="5">
        <v>100980.00000000001</v>
      </c>
      <c r="L755" s="5">
        <v>112200.00000000001</v>
      </c>
      <c r="M755" s="5">
        <v>121220.00000000001</v>
      </c>
      <c r="N755" s="8">
        <v>130240.00000000001</v>
      </c>
      <c r="O755" s="8">
        <v>139150</v>
      </c>
      <c r="P755" s="8">
        <v>148170</v>
      </c>
    </row>
    <row r="756" spans="1:16" x14ac:dyDescent="0.45">
      <c r="A756" s="77" t="s">
        <v>429</v>
      </c>
      <c r="B756" s="77" t="str">
        <f t="shared" si="11"/>
        <v>Saguache1</v>
      </c>
      <c r="C756" s="6">
        <v>1</v>
      </c>
      <c r="D756" s="5">
        <v>1785</v>
      </c>
      <c r="E756" s="5">
        <v>1912</v>
      </c>
      <c r="F756" s="5">
        <v>2295</v>
      </c>
      <c r="G756" s="5">
        <v>2652</v>
      </c>
      <c r="H756" s="5">
        <v>2960</v>
      </c>
      <c r="I756" s="5">
        <v>71400</v>
      </c>
      <c r="J756" s="5">
        <v>81600</v>
      </c>
      <c r="K756" s="5">
        <v>91800</v>
      </c>
      <c r="L756" s="5">
        <v>102000</v>
      </c>
      <c r="M756" s="5">
        <v>110200</v>
      </c>
      <c r="N756" s="8">
        <v>118400</v>
      </c>
      <c r="O756" s="8">
        <v>126500</v>
      </c>
      <c r="P756" s="8">
        <v>134700</v>
      </c>
    </row>
    <row r="757" spans="1:16" x14ac:dyDescent="0.45">
      <c r="A757" s="77" t="s">
        <v>429</v>
      </c>
      <c r="B757" s="77" t="str">
        <f t="shared" si="11"/>
        <v>Saguache0.9</v>
      </c>
      <c r="C757" s="6">
        <v>0.9</v>
      </c>
      <c r="D757" s="5">
        <v>1606</v>
      </c>
      <c r="E757" s="5">
        <v>1721</v>
      </c>
      <c r="F757" s="5">
        <v>2065</v>
      </c>
      <c r="G757" s="5">
        <v>2387</v>
      </c>
      <c r="H757" s="5">
        <v>2664</v>
      </c>
      <c r="I757" s="5">
        <v>64260</v>
      </c>
      <c r="J757" s="5">
        <v>73440</v>
      </c>
      <c r="K757" s="5">
        <v>82620</v>
      </c>
      <c r="L757" s="5">
        <v>91800</v>
      </c>
      <c r="M757" s="5">
        <v>99180</v>
      </c>
      <c r="N757" s="8">
        <v>106560</v>
      </c>
      <c r="O757" s="8">
        <v>113850</v>
      </c>
      <c r="P757" s="8">
        <v>121230</v>
      </c>
    </row>
    <row r="758" spans="1:16" x14ac:dyDescent="0.45">
      <c r="A758" s="77" t="s">
        <v>429</v>
      </c>
      <c r="B758" s="77" t="str">
        <f t="shared" si="11"/>
        <v>Saguache0.8</v>
      </c>
      <c r="C758" s="6">
        <v>0.8</v>
      </c>
      <c r="D758" s="5">
        <v>1428</v>
      </c>
      <c r="E758" s="5">
        <v>1530</v>
      </c>
      <c r="F758" s="5">
        <v>1836</v>
      </c>
      <c r="G758" s="5">
        <v>2122</v>
      </c>
      <c r="H758" s="5">
        <v>2368</v>
      </c>
      <c r="I758" s="7">
        <v>57120</v>
      </c>
      <c r="J758" s="7">
        <v>65280</v>
      </c>
      <c r="K758" s="7">
        <v>73440</v>
      </c>
      <c r="L758" s="7">
        <v>81600</v>
      </c>
      <c r="M758" s="7">
        <v>88160</v>
      </c>
      <c r="N758" s="7">
        <v>94720</v>
      </c>
      <c r="O758" s="7">
        <v>101200</v>
      </c>
      <c r="P758" s="7">
        <v>107760</v>
      </c>
    </row>
    <row r="759" spans="1:16" x14ac:dyDescent="0.45">
      <c r="A759" s="77" t="s">
        <v>429</v>
      </c>
      <c r="B759" s="77" t="str">
        <f t="shared" si="11"/>
        <v>Saguache0.7</v>
      </c>
      <c r="C759" s="6">
        <v>0.7</v>
      </c>
      <c r="D759" s="5">
        <v>1249</v>
      </c>
      <c r="E759" s="5">
        <v>1338</v>
      </c>
      <c r="F759" s="5">
        <v>1606</v>
      </c>
      <c r="G759" s="5">
        <v>1856</v>
      </c>
      <c r="H759" s="5">
        <v>2072</v>
      </c>
      <c r="I759" s="5">
        <v>49980</v>
      </c>
      <c r="J759" s="5">
        <v>57120</v>
      </c>
      <c r="K759" s="5">
        <v>64259.999999999993</v>
      </c>
      <c r="L759" s="5">
        <v>71400</v>
      </c>
      <c r="M759" s="5">
        <v>77140</v>
      </c>
      <c r="N759" s="8">
        <v>82880</v>
      </c>
      <c r="O759" s="8">
        <v>88550</v>
      </c>
      <c r="P759" s="8">
        <v>94290</v>
      </c>
    </row>
    <row r="760" spans="1:16" x14ac:dyDescent="0.45">
      <c r="A760" s="77" t="s">
        <v>429</v>
      </c>
      <c r="B760" s="77" t="str">
        <f t="shared" si="11"/>
        <v>Saguache0.6</v>
      </c>
      <c r="C760" s="6">
        <v>0.6</v>
      </c>
      <c r="D760" s="5">
        <v>1071</v>
      </c>
      <c r="E760" s="5">
        <v>1147</v>
      </c>
      <c r="F760" s="5">
        <v>1377</v>
      </c>
      <c r="G760" s="5">
        <v>1591</v>
      </c>
      <c r="H760" s="5">
        <v>1776</v>
      </c>
      <c r="I760" s="5">
        <v>42840</v>
      </c>
      <c r="J760" s="5">
        <v>48960</v>
      </c>
      <c r="K760" s="5">
        <v>55080</v>
      </c>
      <c r="L760" s="5">
        <v>61200</v>
      </c>
      <c r="M760" s="5">
        <v>66120</v>
      </c>
      <c r="N760" s="8">
        <v>71040</v>
      </c>
      <c r="O760" s="8">
        <v>75900</v>
      </c>
      <c r="P760" s="8">
        <v>80820</v>
      </c>
    </row>
    <row r="761" spans="1:16" x14ac:dyDescent="0.45">
      <c r="A761" s="77" t="s">
        <v>429</v>
      </c>
      <c r="B761" s="77" t="str">
        <f t="shared" si="11"/>
        <v>Saguache0.55</v>
      </c>
      <c r="C761" s="6">
        <v>0.55000000000000004</v>
      </c>
      <c r="D761" s="5">
        <v>981</v>
      </c>
      <c r="E761" s="5">
        <v>1051</v>
      </c>
      <c r="F761" s="5">
        <v>1262</v>
      </c>
      <c r="G761" s="5">
        <v>1458</v>
      </c>
      <c r="H761" s="5">
        <v>1628</v>
      </c>
      <c r="I761" s="5">
        <v>39270</v>
      </c>
      <c r="J761" s="5">
        <v>44880</v>
      </c>
      <c r="K761" s="5">
        <v>50490.000000000007</v>
      </c>
      <c r="L761" s="5">
        <v>56100.000000000007</v>
      </c>
      <c r="M761" s="5">
        <v>60610.000000000007</v>
      </c>
      <c r="N761" s="8">
        <v>65120.000000000007</v>
      </c>
      <c r="O761" s="8">
        <v>69575</v>
      </c>
      <c r="P761" s="8">
        <v>74085</v>
      </c>
    </row>
    <row r="762" spans="1:16" x14ac:dyDescent="0.45">
      <c r="A762" s="77" t="s">
        <v>429</v>
      </c>
      <c r="B762" s="77" t="str">
        <f t="shared" si="11"/>
        <v>Saguache0.5</v>
      </c>
      <c r="C762" s="6">
        <v>0.5</v>
      </c>
      <c r="D762" s="5">
        <v>892</v>
      </c>
      <c r="E762" s="5">
        <v>956</v>
      </c>
      <c r="F762" s="5">
        <v>1147</v>
      </c>
      <c r="G762" s="5">
        <v>1326</v>
      </c>
      <c r="H762" s="5">
        <v>1480</v>
      </c>
      <c r="I762" s="5">
        <v>35700</v>
      </c>
      <c r="J762" s="5">
        <v>40800</v>
      </c>
      <c r="K762" s="5">
        <v>45900</v>
      </c>
      <c r="L762" s="5">
        <v>51000</v>
      </c>
      <c r="M762" s="5">
        <v>55100</v>
      </c>
      <c r="N762" s="8">
        <v>59200</v>
      </c>
      <c r="O762" s="8">
        <v>63250</v>
      </c>
      <c r="P762" s="8">
        <v>67350</v>
      </c>
    </row>
    <row r="763" spans="1:16" x14ac:dyDescent="0.45">
      <c r="A763" s="77" t="s">
        <v>429</v>
      </c>
      <c r="B763" s="77" t="str">
        <f t="shared" si="11"/>
        <v>Saguache0.45</v>
      </c>
      <c r="C763" s="6">
        <v>0.45</v>
      </c>
      <c r="D763" s="5">
        <v>803</v>
      </c>
      <c r="E763" s="5">
        <v>860</v>
      </c>
      <c r="F763" s="5">
        <v>1032</v>
      </c>
      <c r="G763" s="5">
        <v>1193</v>
      </c>
      <c r="H763" s="5">
        <v>1332</v>
      </c>
      <c r="I763" s="5">
        <v>32130</v>
      </c>
      <c r="J763" s="5">
        <v>36720</v>
      </c>
      <c r="K763" s="5">
        <v>41310</v>
      </c>
      <c r="L763" s="5">
        <v>45900</v>
      </c>
      <c r="M763" s="5">
        <v>49590</v>
      </c>
      <c r="N763" s="8">
        <v>53280</v>
      </c>
      <c r="O763" s="8">
        <v>56925</v>
      </c>
      <c r="P763" s="8">
        <v>60615</v>
      </c>
    </row>
    <row r="764" spans="1:16" x14ac:dyDescent="0.45">
      <c r="A764" s="77" t="s">
        <v>429</v>
      </c>
      <c r="B764" s="77" t="str">
        <f t="shared" si="11"/>
        <v>Saguache0.4</v>
      </c>
      <c r="C764" s="6">
        <v>0.4</v>
      </c>
      <c r="D764" s="5">
        <v>714</v>
      </c>
      <c r="E764" s="5">
        <v>765</v>
      </c>
      <c r="F764" s="5">
        <v>918</v>
      </c>
      <c r="G764" s="5">
        <v>1061</v>
      </c>
      <c r="H764" s="5">
        <v>1184</v>
      </c>
      <c r="I764" s="7">
        <v>28560</v>
      </c>
      <c r="J764" s="7">
        <v>32640</v>
      </c>
      <c r="K764" s="7">
        <v>36720</v>
      </c>
      <c r="L764" s="7">
        <v>40800</v>
      </c>
      <c r="M764" s="7">
        <v>44080</v>
      </c>
      <c r="N764" s="7">
        <v>47360</v>
      </c>
      <c r="O764" s="7">
        <v>50600</v>
      </c>
      <c r="P764" s="7">
        <v>53880</v>
      </c>
    </row>
    <row r="765" spans="1:16" x14ac:dyDescent="0.45">
      <c r="A765" s="77" t="s">
        <v>429</v>
      </c>
      <c r="B765" s="77" t="str">
        <f t="shared" si="11"/>
        <v>Saguache0.3</v>
      </c>
      <c r="C765" s="6">
        <v>0.3</v>
      </c>
      <c r="D765" s="5">
        <v>535</v>
      </c>
      <c r="E765" s="5">
        <v>573</v>
      </c>
      <c r="F765" s="5">
        <v>688</v>
      </c>
      <c r="G765" s="5">
        <v>795</v>
      </c>
      <c r="H765" s="5">
        <v>888</v>
      </c>
      <c r="I765" s="5">
        <v>21420</v>
      </c>
      <c r="J765" s="5">
        <v>24480</v>
      </c>
      <c r="K765" s="5">
        <v>27540</v>
      </c>
      <c r="L765" s="5">
        <v>30600</v>
      </c>
      <c r="M765" s="5">
        <v>33060</v>
      </c>
      <c r="N765" s="8">
        <v>35520</v>
      </c>
      <c r="O765" s="8">
        <v>37950</v>
      </c>
      <c r="P765" s="8">
        <v>40410</v>
      </c>
    </row>
    <row r="766" spans="1:16" x14ac:dyDescent="0.45">
      <c r="A766" s="77" t="s">
        <v>429</v>
      </c>
      <c r="B766" s="77" t="str">
        <f t="shared" si="11"/>
        <v>Saguache0.2</v>
      </c>
      <c r="C766" s="6">
        <v>0.2</v>
      </c>
      <c r="D766" s="5">
        <v>357</v>
      </c>
      <c r="E766" s="5">
        <v>382</v>
      </c>
      <c r="F766" s="5">
        <v>459</v>
      </c>
      <c r="G766" s="5">
        <v>530</v>
      </c>
      <c r="H766" s="5">
        <v>592</v>
      </c>
      <c r="I766" s="5">
        <v>14280</v>
      </c>
      <c r="J766" s="5">
        <v>16320</v>
      </c>
      <c r="K766" s="5">
        <v>18360</v>
      </c>
      <c r="L766" s="5">
        <v>20400</v>
      </c>
      <c r="M766" s="5">
        <v>22040</v>
      </c>
      <c r="N766" s="8">
        <v>23680</v>
      </c>
      <c r="O766" s="8">
        <v>25300</v>
      </c>
      <c r="P766" s="8">
        <v>26940</v>
      </c>
    </row>
    <row r="767" spans="1:16" x14ac:dyDescent="0.45">
      <c r="A767" s="77" t="s">
        <v>430</v>
      </c>
      <c r="B767" s="77" t="str">
        <f t="shared" si="11"/>
        <v>San Juan1.6</v>
      </c>
      <c r="C767" s="6">
        <v>1.6</v>
      </c>
      <c r="D767" s="5">
        <v>2856</v>
      </c>
      <c r="E767" s="5">
        <v>3060</v>
      </c>
      <c r="F767" s="5">
        <v>3672</v>
      </c>
      <c r="G767" s="5">
        <v>4244</v>
      </c>
      <c r="H767" s="5">
        <v>4736</v>
      </c>
      <c r="I767" s="5">
        <v>114240</v>
      </c>
      <c r="J767" s="5">
        <v>130560</v>
      </c>
      <c r="K767" s="5">
        <v>146880</v>
      </c>
      <c r="L767" s="5">
        <v>163200</v>
      </c>
      <c r="M767" s="5">
        <v>176320</v>
      </c>
      <c r="N767" s="8">
        <v>189440</v>
      </c>
      <c r="O767" s="8">
        <v>202400</v>
      </c>
      <c r="P767" s="8">
        <v>215520</v>
      </c>
    </row>
    <row r="768" spans="1:16" x14ac:dyDescent="0.45">
      <c r="A768" s="77" t="s">
        <v>430</v>
      </c>
      <c r="B768" s="77" t="str">
        <f t="shared" si="11"/>
        <v>San Juan1.5</v>
      </c>
      <c r="C768" s="6">
        <v>1.5</v>
      </c>
      <c r="D768" s="5">
        <v>2677</v>
      </c>
      <c r="E768" s="5">
        <v>2868</v>
      </c>
      <c r="F768" s="5">
        <v>3442</v>
      </c>
      <c r="G768" s="5">
        <v>3978</v>
      </c>
      <c r="H768" s="5">
        <v>4440</v>
      </c>
      <c r="I768" s="5">
        <v>107100</v>
      </c>
      <c r="J768" s="5">
        <v>122400</v>
      </c>
      <c r="K768" s="5">
        <v>137700</v>
      </c>
      <c r="L768" s="5">
        <v>153000</v>
      </c>
      <c r="M768" s="5">
        <v>165300</v>
      </c>
      <c r="N768" s="8">
        <v>177600</v>
      </c>
      <c r="O768" s="8">
        <v>189750</v>
      </c>
      <c r="P768" s="8">
        <v>202050</v>
      </c>
    </row>
    <row r="769" spans="1:16" x14ac:dyDescent="0.45">
      <c r="A769" s="77" t="s">
        <v>430</v>
      </c>
      <c r="B769" s="77" t="str">
        <f t="shared" si="11"/>
        <v>San Juan1.4</v>
      </c>
      <c r="C769" s="6">
        <v>1.4</v>
      </c>
      <c r="D769" s="5">
        <v>2499</v>
      </c>
      <c r="E769" s="5">
        <v>2677</v>
      </c>
      <c r="F769" s="5">
        <v>3213</v>
      </c>
      <c r="G769" s="5">
        <v>3713</v>
      </c>
      <c r="H769" s="5">
        <v>4144</v>
      </c>
      <c r="I769" s="5">
        <v>99960</v>
      </c>
      <c r="J769" s="5">
        <v>114240</v>
      </c>
      <c r="K769" s="5">
        <v>128519.99999999999</v>
      </c>
      <c r="L769" s="5">
        <v>142800</v>
      </c>
      <c r="M769" s="5">
        <v>154280</v>
      </c>
      <c r="N769" s="8">
        <v>165760</v>
      </c>
      <c r="O769" s="8">
        <v>177100</v>
      </c>
      <c r="P769" s="8">
        <v>188580</v>
      </c>
    </row>
    <row r="770" spans="1:16" x14ac:dyDescent="0.45">
      <c r="A770" s="77" t="s">
        <v>430</v>
      </c>
      <c r="B770" s="77" t="str">
        <f t="shared" si="11"/>
        <v>San Juan1.3</v>
      </c>
      <c r="C770" s="6">
        <v>1.3</v>
      </c>
      <c r="D770" s="5">
        <v>2320</v>
      </c>
      <c r="E770" s="5">
        <v>2486</v>
      </c>
      <c r="F770" s="5">
        <v>2983</v>
      </c>
      <c r="G770" s="5">
        <v>3448</v>
      </c>
      <c r="H770" s="5">
        <v>3848</v>
      </c>
      <c r="I770" s="7">
        <v>92820</v>
      </c>
      <c r="J770" s="7">
        <v>106080</v>
      </c>
      <c r="K770" s="7">
        <v>119340</v>
      </c>
      <c r="L770" s="7">
        <v>132600</v>
      </c>
      <c r="M770" s="7">
        <v>143260</v>
      </c>
      <c r="N770" s="7">
        <v>153920</v>
      </c>
      <c r="O770" s="7">
        <v>164450</v>
      </c>
      <c r="P770" s="7">
        <v>175110</v>
      </c>
    </row>
    <row r="771" spans="1:16" x14ac:dyDescent="0.45">
      <c r="A771" s="77" t="s">
        <v>430</v>
      </c>
      <c r="B771" s="77" t="str">
        <f t="shared" ref="B771:B834" si="12">CONCATENATE(A771,C771)</f>
        <v>San Juan1.2</v>
      </c>
      <c r="C771" s="6">
        <v>1.2</v>
      </c>
      <c r="D771" s="5">
        <v>2142</v>
      </c>
      <c r="E771" s="5">
        <v>2295</v>
      </c>
      <c r="F771" s="5">
        <v>2754</v>
      </c>
      <c r="G771" s="5">
        <v>3183</v>
      </c>
      <c r="H771" s="5">
        <v>3552</v>
      </c>
      <c r="I771" s="5">
        <v>85680</v>
      </c>
      <c r="J771" s="5">
        <v>97920</v>
      </c>
      <c r="K771" s="5">
        <v>110160</v>
      </c>
      <c r="L771" s="5">
        <v>122400</v>
      </c>
      <c r="M771" s="5">
        <v>132240</v>
      </c>
      <c r="N771" s="8">
        <v>142080</v>
      </c>
      <c r="O771" s="8">
        <v>151800</v>
      </c>
      <c r="P771" s="8">
        <v>161640</v>
      </c>
    </row>
    <row r="772" spans="1:16" x14ac:dyDescent="0.45">
      <c r="A772" s="77" t="s">
        <v>430</v>
      </c>
      <c r="B772" s="77" t="str">
        <f t="shared" si="12"/>
        <v>San Juan1.1</v>
      </c>
      <c r="C772" s="6">
        <v>1.1000000000000001</v>
      </c>
      <c r="D772" s="5">
        <v>1963</v>
      </c>
      <c r="E772" s="5">
        <v>2103</v>
      </c>
      <c r="F772" s="5">
        <v>2524</v>
      </c>
      <c r="G772" s="5">
        <v>2917</v>
      </c>
      <c r="H772" s="5">
        <v>3256</v>
      </c>
      <c r="I772" s="5">
        <v>78540</v>
      </c>
      <c r="J772" s="5">
        <v>89760</v>
      </c>
      <c r="K772" s="5">
        <v>100980.00000000001</v>
      </c>
      <c r="L772" s="5">
        <v>112200.00000000001</v>
      </c>
      <c r="M772" s="5">
        <v>121220.00000000001</v>
      </c>
      <c r="N772" s="8">
        <v>130240.00000000001</v>
      </c>
      <c r="O772" s="8">
        <v>139150</v>
      </c>
      <c r="P772" s="8">
        <v>148170</v>
      </c>
    </row>
    <row r="773" spans="1:16" x14ac:dyDescent="0.45">
      <c r="A773" s="77" t="s">
        <v>430</v>
      </c>
      <c r="B773" s="77" t="str">
        <f t="shared" si="12"/>
        <v>San Juan1</v>
      </c>
      <c r="C773" s="6">
        <v>1</v>
      </c>
      <c r="D773" s="5">
        <v>1785</v>
      </c>
      <c r="E773" s="5">
        <v>1912</v>
      </c>
      <c r="F773" s="5">
        <v>2295</v>
      </c>
      <c r="G773" s="5">
        <v>2652</v>
      </c>
      <c r="H773" s="5">
        <v>2960</v>
      </c>
      <c r="I773" s="5">
        <v>71400</v>
      </c>
      <c r="J773" s="5">
        <v>81600</v>
      </c>
      <c r="K773" s="5">
        <v>91800</v>
      </c>
      <c r="L773" s="5">
        <v>102000</v>
      </c>
      <c r="M773" s="5">
        <v>110200</v>
      </c>
      <c r="N773" s="8">
        <v>118400</v>
      </c>
      <c r="O773" s="8">
        <v>126500</v>
      </c>
      <c r="P773" s="8">
        <v>134700</v>
      </c>
    </row>
    <row r="774" spans="1:16" x14ac:dyDescent="0.45">
      <c r="A774" s="77" t="s">
        <v>430</v>
      </c>
      <c r="B774" s="77" t="str">
        <f t="shared" si="12"/>
        <v>San Juan0.9</v>
      </c>
      <c r="C774" s="6">
        <v>0.9</v>
      </c>
      <c r="D774" s="5">
        <v>1606</v>
      </c>
      <c r="E774" s="5">
        <v>1721</v>
      </c>
      <c r="F774" s="5">
        <v>2065</v>
      </c>
      <c r="G774" s="5">
        <v>2387</v>
      </c>
      <c r="H774" s="5">
        <v>2664</v>
      </c>
      <c r="I774" s="5">
        <v>64260</v>
      </c>
      <c r="J774" s="5">
        <v>73440</v>
      </c>
      <c r="K774" s="5">
        <v>82620</v>
      </c>
      <c r="L774" s="5">
        <v>91800</v>
      </c>
      <c r="M774" s="5">
        <v>99180</v>
      </c>
      <c r="N774" s="8">
        <v>106560</v>
      </c>
      <c r="O774" s="8">
        <v>113850</v>
      </c>
      <c r="P774" s="8">
        <v>121230</v>
      </c>
    </row>
    <row r="775" spans="1:16" x14ac:dyDescent="0.45">
      <c r="A775" s="77" t="s">
        <v>430</v>
      </c>
      <c r="B775" s="77" t="str">
        <f t="shared" si="12"/>
        <v>San Juan0.8</v>
      </c>
      <c r="C775" s="6">
        <v>0.8</v>
      </c>
      <c r="D775" s="5">
        <v>1428</v>
      </c>
      <c r="E775" s="5">
        <v>1530</v>
      </c>
      <c r="F775" s="5">
        <v>1836</v>
      </c>
      <c r="G775" s="5">
        <v>2122</v>
      </c>
      <c r="H775" s="5">
        <v>2368</v>
      </c>
      <c r="I775" s="5">
        <v>57120</v>
      </c>
      <c r="J775" s="5">
        <v>65280</v>
      </c>
      <c r="K775" s="5">
        <v>73440</v>
      </c>
      <c r="L775" s="5">
        <v>81600</v>
      </c>
      <c r="M775" s="5">
        <v>88160</v>
      </c>
      <c r="N775" s="8">
        <v>94720</v>
      </c>
      <c r="O775" s="8">
        <v>101200</v>
      </c>
      <c r="P775" s="8">
        <v>107760</v>
      </c>
    </row>
    <row r="776" spans="1:16" x14ac:dyDescent="0.45">
      <c r="A776" s="77" t="s">
        <v>430</v>
      </c>
      <c r="B776" s="77" t="str">
        <f t="shared" si="12"/>
        <v>San Juan0.7</v>
      </c>
      <c r="C776" s="6">
        <v>0.7</v>
      </c>
      <c r="D776" s="5">
        <v>1249</v>
      </c>
      <c r="E776" s="5">
        <v>1338</v>
      </c>
      <c r="F776" s="5">
        <v>1606</v>
      </c>
      <c r="G776" s="5">
        <v>1856</v>
      </c>
      <c r="H776" s="5">
        <v>2072</v>
      </c>
      <c r="I776" s="7">
        <v>49980</v>
      </c>
      <c r="J776" s="7">
        <v>57120</v>
      </c>
      <c r="K776" s="7">
        <v>64259.999999999993</v>
      </c>
      <c r="L776" s="7">
        <v>71400</v>
      </c>
      <c r="M776" s="7">
        <v>77140</v>
      </c>
      <c r="N776" s="7">
        <v>82880</v>
      </c>
      <c r="O776" s="7">
        <v>88550</v>
      </c>
      <c r="P776" s="7">
        <v>94290</v>
      </c>
    </row>
    <row r="777" spans="1:16" x14ac:dyDescent="0.45">
      <c r="A777" s="77" t="s">
        <v>430</v>
      </c>
      <c r="B777" s="77" t="str">
        <f t="shared" si="12"/>
        <v>San Juan0.6</v>
      </c>
      <c r="C777" s="6">
        <v>0.6</v>
      </c>
      <c r="D777" s="5">
        <v>1071</v>
      </c>
      <c r="E777" s="5">
        <v>1147</v>
      </c>
      <c r="F777" s="5">
        <v>1377</v>
      </c>
      <c r="G777" s="5">
        <v>1591</v>
      </c>
      <c r="H777" s="5">
        <v>1776</v>
      </c>
      <c r="I777" s="5">
        <v>42840</v>
      </c>
      <c r="J777" s="5">
        <v>48960</v>
      </c>
      <c r="K777" s="5">
        <v>55080</v>
      </c>
      <c r="L777" s="5">
        <v>61200</v>
      </c>
      <c r="M777" s="5">
        <v>66120</v>
      </c>
      <c r="N777" s="8">
        <v>71040</v>
      </c>
      <c r="O777" s="8">
        <v>75900</v>
      </c>
      <c r="P777" s="8">
        <v>80820</v>
      </c>
    </row>
    <row r="778" spans="1:16" x14ac:dyDescent="0.45">
      <c r="A778" s="77" t="s">
        <v>430</v>
      </c>
      <c r="B778" s="77" t="str">
        <f t="shared" si="12"/>
        <v>San Juan0.55</v>
      </c>
      <c r="C778" s="6">
        <v>0.55000000000000004</v>
      </c>
      <c r="D778" s="5">
        <v>981</v>
      </c>
      <c r="E778" s="5">
        <v>1051</v>
      </c>
      <c r="F778" s="5">
        <v>1262</v>
      </c>
      <c r="G778" s="5">
        <v>1458</v>
      </c>
      <c r="H778" s="5">
        <v>1628</v>
      </c>
      <c r="I778" s="5">
        <v>39270</v>
      </c>
      <c r="J778" s="5">
        <v>44880</v>
      </c>
      <c r="K778" s="5">
        <v>50490.000000000007</v>
      </c>
      <c r="L778" s="5">
        <v>56100.000000000007</v>
      </c>
      <c r="M778" s="5">
        <v>60610.000000000007</v>
      </c>
      <c r="N778" s="8">
        <v>65120.000000000007</v>
      </c>
      <c r="O778" s="8">
        <v>69575</v>
      </c>
      <c r="P778" s="8">
        <v>74085</v>
      </c>
    </row>
    <row r="779" spans="1:16" x14ac:dyDescent="0.45">
      <c r="A779" s="77" t="s">
        <v>430</v>
      </c>
      <c r="B779" s="77" t="str">
        <f t="shared" si="12"/>
        <v>San Juan0.5</v>
      </c>
      <c r="C779" s="6">
        <v>0.5</v>
      </c>
      <c r="D779" s="5">
        <v>892</v>
      </c>
      <c r="E779" s="5">
        <v>956</v>
      </c>
      <c r="F779" s="5">
        <v>1147</v>
      </c>
      <c r="G779" s="5">
        <v>1326</v>
      </c>
      <c r="H779" s="5">
        <v>1480</v>
      </c>
      <c r="I779" s="5">
        <v>35700</v>
      </c>
      <c r="J779" s="5">
        <v>40800</v>
      </c>
      <c r="K779" s="5">
        <v>45900</v>
      </c>
      <c r="L779" s="5">
        <v>51000</v>
      </c>
      <c r="M779" s="5">
        <v>55100</v>
      </c>
      <c r="N779" s="8">
        <v>59200</v>
      </c>
      <c r="O779" s="8">
        <v>63250</v>
      </c>
      <c r="P779" s="8">
        <v>67350</v>
      </c>
    </row>
    <row r="780" spans="1:16" x14ac:dyDescent="0.45">
      <c r="A780" s="77" t="s">
        <v>430</v>
      </c>
      <c r="B780" s="77" t="str">
        <f t="shared" si="12"/>
        <v>San Juan0.45</v>
      </c>
      <c r="C780" s="6">
        <v>0.45</v>
      </c>
      <c r="D780" s="5">
        <v>803</v>
      </c>
      <c r="E780" s="5">
        <v>860</v>
      </c>
      <c r="F780" s="5">
        <v>1032</v>
      </c>
      <c r="G780" s="5">
        <v>1193</v>
      </c>
      <c r="H780" s="5">
        <v>1332</v>
      </c>
      <c r="I780" s="5">
        <v>32130</v>
      </c>
      <c r="J780" s="5">
        <v>36720</v>
      </c>
      <c r="K780" s="5">
        <v>41310</v>
      </c>
      <c r="L780" s="5">
        <v>45900</v>
      </c>
      <c r="M780" s="5">
        <v>49590</v>
      </c>
      <c r="N780" s="8">
        <v>53280</v>
      </c>
      <c r="O780" s="8">
        <v>56925</v>
      </c>
      <c r="P780" s="8">
        <v>60615</v>
      </c>
    </row>
    <row r="781" spans="1:16" x14ac:dyDescent="0.45">
      <c r="A781" s="77" t="s">
        <v>430</v>
      </c>
      <c r="B781" s="77" t="str">
        <f t="shared" si="12"/>
        <v>San Juan0.4</v>
      </c>
      <c r="C781" s="6">
        <v>0.4</v>
      </c>
      <c r="D781" s="5">
        <v>714</v>
      </c>
      <c r="E781" s="5">
        <v>765</v>
      </c>
      <c r="F781" s="5">
        <v>918</v>
      </c>
      <c r="G781" s="5">
        <v>1061</v>
      </c>
      <c r="H781" s="5">
        <v>1184</v>
      </c>
      <c r="I781" s="5">
        <v>28560</v>
      </c>
      <c r="J781" s="5">
        <v>32640</v>
      </c>
      <c r="K781" s="5">
        <v>36720</v>
      </c>
      <c r="L781" s="5">
        <v>40800</v>
      </c>
      <c r="M781" s="5">
        <v>44080</v>
      </c>
      <c r="N781" s="8">
        <v>47360</v>
      </c>
      <c r="O781" s="8">
        <v>50600</v>
      </c>
      <c r="P781" s="8">
        <v>53880</v>
      </c>
    </row>
    <row r="782" spans="1:16" x14ac:dyDescent="0.45">
      <c r="A782" s="77" t="s">
        <v>430</v>
      </c>
      <c r="B782" s="77" t="str">
        <f t="shared" si="12"/>
        <v>San Juan0.3</v>
      </c>
      <c r="C782" s="6">
        <v>0.3</v>
      </c>
      <c r="D782" s="5">
        <v>535</v>
      </c>
      <c r="E782" s="5">
        <v>573</v>
      </c>
      <c r="F782" s="5">
        <v>688</v>
      </c>
      <c r="G782" s="5">
        <v>795</v>
      </c>
      <c r="H782" s="5">
        <v>888</v>
      </c>
      <c r="I782" s="7">
        <v>21420</v>
      </c>
      <c r="J782" s="7">
        <v>24480</v>
      </c>
      <c r="K782" s="7">
        <v>27540</v>
      </c>
      <c r="L782" s="7">
        <v>30600</v>
      </c>
      <c r="M782" s="7">
        <v>33060</v>
      </c>
      <c r="N782" s="7">
        <v>35520</v>
      </c>
      <c r="O782" s="7">
        <v>37950</v>
      </c>
      <c r="P782" s="7">
        <v>40410</v>
      </c>
    </row>
    <row r="783" spans="1:16" x14ac:dyDescent="0.45">
      <c r="A783" s="77" t="s">
        <v>430</v>
      </c>
      <c r="B783" s="77" t="str">
        <f t="shared" si="12"/>
        <v>San Juan0.2</v>
      </c>
      <c r="C783" s="6">
        <v>0.2</v>
      </c>
      <c r="D783" s="5">
        <v>357</v>
      </c>
      <c r="E783" s="5">
        <v>382</v>
      </c>
      <c r="F783" s="5">
        <v>459</v>
      </c>
      <c r="G783" s="5">
        <v>530</v>
      </c>
      <c r="H783" s="5">
        <v>592</v>
      </c>
      <c r="I783" s="5">
        <v>14280</v>
      </c>
      <c r="J783" s="5">
        <v>16320</v>
      </c>
      <c r="K783" s="5">
        <v>18360</v>
      </c>
      <c r="L783" s="5">
        <v>20400</v>
      </c>
      <c r="M783" s="5">
        <v>22040</v>
      </c>
      <c r="N783" s="8">
        <v>23680</v>
      </c>
      <c r="O783" s="8">
        <v>25300</v>
      </c>
      <c r="P783" s="8">
        <v>26940</v>
      </c>
    </row>
    <row r="784" spans="1:16" x14ac:dyDescent="0.45">
      <c r="A784" s="77" t="s">
        <v>431</v>
      </c>
      <c r="B784" s="77" t="str">
        <f t="shared" si="12"/>
        <v>San Miguel1.6</v>
      </c>
      <c r="C784" s="6">
        <v>1.6</v>
      </c>
      <c r="D784" s="5">
        <v>3348</v>
      </c>
      <c r="E784" s="5">
        <v>3586</v>
      </c>
      <c r="F784" s="5">
        <v>4304</v>
      </c>
      <c r="G784" s="5">
        <v>4972</v>
      </c>
      <c r="H784" s="5">
        <v>5548</v>
      </c>
      <c r="I784" s="5">
        <v>133920</v>
      </c>
      <c r="J784" s="5">
        <v>152960</v>
      </c>
      <c r="K784" s="5">
        <v>172160</v>
      </c>
      <c r="L784" s="5">
        <v>191200</v>
      </c>
      <c r="M784" s="5">
        <v>206560</v>
      </c>
      <c r="N784" s="8">
        <v>221920</v>
      </c>
      <c r="O784" s="8">
        <v>237120</v>
      </c>
      <c r="P784" s="8">
        <v>252480</v>
      </c>
    </row>
    <row r="785" spans="1:16" x14ac:dyDescent="0.45">
      <c r="A785" s="77" t="s">
        <v>431</v>
      </c>
      <c r="B785" s="77" t="str">
        <f t="shared" si="12"/>
        <v>San Miguel1.5</v>
      </c>
      <c r="C785" s="6">
        <v>1.5</v>
      </c>
      <c r="D785" s="5">
        <v>3138</v>
      </c>
      <c r="E785" s="5">
        <v>3361</v>
      </c>
      <c r="F785" s="5">
        <v>4035</v>
      </c>
      <c r="G785" s="5">
        <v>4661</v>
      </c>
      <c r="H785" s="5">
        <v>5201</v>
      </c>
      <c r="I785" s="5">
        <v>125550</v>
      </c>
      <c r="J785" s="5">
        <v>143400</v>
      </c>
      <c r="K785" s="5">
        <v>161400</v>
      </c>
      <c r="L785" s="5">
        <v>179250</v>
      </c>
      <c r="M785" s="5">
        <v>193650</v>
      </c>
      <c r="N785" s="8">
        <v>208050</v>
      </c>
      <c r="O785" s="8">
        <v>222300</v>
      </c>
      <c r="P785" s="8">
        <v>236700</v>
      </c>
    </row>
    <row r="786" spans="1:16" x14ac:dyDescent="0.45">
      <c r="A786" s="77" t="s">
        <v>431</v>
      </c>
      <c r="B786" s="77" t="str">
        <f t="shared" si="12"/>
        <v>San Miguel1.4</v>
      </c>
      <c r="C786" s="6">
        <v>1.4</v>
      </c>
      <c r="D786" s="5">
        <v>2929</v>
      </c>
      <c r="E786" s="5">
        <v>3137</v>
      </c>
      <c r="F786" s="5">
        <v>3766</v>
      </c>
      <c r="G786" s="5">
        <v>4350</v>
      </c>
      <c r="H786" s="5">
        <v>4854</v>
      </c>
      <c r="I786" s="5">
        <v>117179.99999999999</v>
      </c>
      <c r="J786" s="5">
        <v>133840</v>
      </c>
      <c r="K786" s="5">
        <v>150640</v>
      </c>
      <c r="L786" s="5">
        <v>167300</v>
      </c>
      <c r="M786" s="5">
        <v>180740</v>
      </c>
      <c r="N786" s="8">
        <v>194180</v>
      </c>
      <c r="O786" s="8">
        <v>207480</v>
      </c>
      <c r="P786" s="8">
        <v>220920</v>
      </c>
    </row>
    <row r="787" spans="1:16" x14ac:dyDescent="0.45">
      <c r="A787" s="77" t="s">
        <v>431</v>
      </c>
      <c r="B787" s="77" t="str">
        <f t="shared" si="12"/>
        <v>San Miguel1.3</v>
      </c>
      <c r="C787" s="6">
        <v>1.3</v>
      </c>
      <c r="D787" s="5">
        <v>2720</v>
      </c>
      <c r="E787" s="5">
        <v>2913</v>
      </c>
      <c r="F787" s="5">
        <v>3497</v>
      </c>
      <c r="G787" s="5">
        <v>4039</v>
      </c>
      <c r="H787" s="5">
        <v>4507</v>
      </c>
      <c r="I787" s="5">
        <v>108810</v>
      </c>
      <c r="J787" s="5">
        <v>124280</v>
      </c>
      <c r="K787" s="5">
        <v>139880</v>
      </c>
      <c r="L787" s="5">
        <v>155350</v>
      </c>
      <c r="M787" s="5">
        <v>167830</v>
      </c>
      <c r="N787" s="8">
        <v>180310</v>
      </c>
      <c r="O787" s="8">
        <v>192660</v>
      </c>
      <c r="P787" s="8">
        <v>205140</v>
      </c>
    </row>
    <row r="788" spans="1:16" x14ac:dyDescent="0.45">
      <c r="A788" s="77" t="s">
        <v>431</v>
      </c>
      <c r="B788" s="77" t="str">
        <f t="shared" si="12"/>
        <v>San Miguel1.2</v>
      </c>
      <c r="C788" s="6">
        <v>1.2</v>
      </c>
      <c r="D788" s="5">
        <v>2511</v>
      </c>
      <c r="E788" s="5">
        <v>2689</v>
      </c>
      <c r="F788" s="5">
        <v>3228</v>
      </c>
      <c r="G788" s="5">
        <v>3729</v>
      </c>
      <c r="H788" s="5">
        <v>4161</v>
      </c>
      <c r="I788" s="7">
        <v>100440</v>
      </c>
      <c r="J788" s="7">
        <v>114720</v>
      </c>
      <c r="K788" s="7">
        <v>129120</v>
      </c>
      <c r="L788" s="7">
        <v>143400</v>
      </c>
      <c r="M788" s="7">
        <v>154920</v>
      </c>
      <c r="N788" s="7">
        <v>166440</v>
      </c>
      <c r="O788" s="7">
        <v>177840</v>
      </c>
      <c r="P788" s="7">
        <v>189360</v>
      </c>
    </row>
    <row r="789" spans="1:16" x14ac:dyDescent="0.45">
      <c r="A789" s="77" t="s">
        <v>431</v>
      </c>
      <c r="B789" s="77" t="str">
        <f t="shared" si="12"/>
        <v>San Miguel1.1</v>
      </c>
      <c r="C789" s="6">
        <v>1.1000000000000001</v>
      </c>
      <c r="D789" s="5">
        <v>2301</v>
      </c>
      <c r="E789" s="5">
        <v>2465</v>
      </c>
      <c r="F789" s="5">
        <v>2959</v>
      </c>
      <c r="G789" s="5">
        <v>3418</v>
      </c>
      <c r="H789" s="5">
        <v>3814</v>
      </c>
      <c r="I789" s="5">
        <v>92070.000000000015</v>
      </c>
      <c r="J789" s="5">
        <v>105160.00000000001</v>
      </c>
      <c r="K789" s="5">
        <v>118360.00000000001</v>
      </c>
      <c r="L789" s="5">
        <v>131450</v>
      </c>
      <c r="M789" s="5">
        <v>142010</v>
      </c>
      <c r="N789" s="8">
        <v>152570</v>
      </c>
      <c r="O789" s="8">
        <v>163020</v>
      </c>
      <c r="P789" s="8">
        <v>173580</v>
      </c>
    </row>
    <row r="790" spans="1:16" x14ac:dyDescent="0.45">
      <c r="A790" s="77" t="s">
        <v>431</v>
      </c>
      <c r="B790" s="77" t="str">
        <f t="shared" si="12"/>
        <v>San Miguel1</v>
      </c>
      <c r="C790" s="6">
        <v>1</v>
      </c>
      <c r="D790" s="5">
        <v>2092</v>
      </c>
      <c r="E790" s="5">
        <v>2241</v>
      </c>
      <c r="F790" s="5">
        <v>2690</v>
      </c>
      <c r="G790" s="5">
        <v>3107</v>
      </c>
      <c r="H790" s="5">
        <v>3467</v>
      </c>
      <c r="I790" s="5">
        <v>83700</v>
      </c>
      <c r="J790" s="5">
        <v>95600</v>
      </c>
      <c r="K790" s="5">
        <v>107600</v>
      </c>
      <c r="L790" s="5">
        <v>119500</v>
      </c>
      <c r="M790" s="5">
        <v>129100</v>
      </c>
      <c r="N790" s="8">
        <v>138700</v>
      </c>
      <c r="O790" s="8">
        <v>148200</v>
      </c>
      <c r="P790" s="8">
        <v>157800</v>
      </c>
    </row>
    <row r="791" spans="1:16" x14ac:dyDescent="0.45">
      <c r="A791" s="77" t="s">
        <v>431</v>
      </c>
      <c r="B791" s="77" t="str">
        <f t="shared" si="12"/>
        <v>San Miguel0.9</v>
      </c>
      <c r="C791" s="6">
        <v>0.9</v>
      </c>
      <c r="D791" s="5">
        <v>1883</v>
      </c>
      <c r="E791" s="5">
        <v>2017</v>
      </c>
      <c r="F791" s="5">
        <v>2421</v>
      </c>
      <c r="G791" s="5">
        <v>2796</v>
      </c>
      <c r="H791" s="5">
        <v>3120</v>
      </c>
      <c r="I791" s="5">
        <v>75330</v>
      </c>
      <c r="J791" s="5">
        <v>86040</v>
      </c>
      <c r="K791" s="5">
        <v>96840</v>
      </c>
      <c r="L791" s="5">
        <v>107550</v>
      </c>
      <c r="M791" s="5">
        <v>116190</v>
      </c>
      <c r="N791" s="8">
        <v>124830</v>
      </c>
      <c r="O791" s="8">
        <v>133380</v>
      </c>
      <c r="P791" s="8">
        <v>142020</v>
      </c>
    </row>
    <row r="792" spans="1:16" x14ac:dyDescent="0.45">
      <c r="A792" s="77" t="s">
        <v>431</v>
      </c>
      <c r="B792" s="77" t="str">
        <f t="shared" si="12"/>
        <v>San Miguel0.8</v>
      </c>
      <c r="C792" s="6">
        <v>0.8</v>
      </c>
      <c r="D792" s="5">
        <v>1674</v>
      </c>
      <c r="E792" s="5">
        <v>1793</v>
      </c>
      <c r="F792" s="5">
        <v>2152</v>
      </c>
      <c r="G792" s="5">
        <v>2486</v>
      </c>
      <c r="H792" s="5">
        <v>2774</v>
      </c>
      <c r="I792" s="5">
        <v>66960</v>
      </c>
      <c r="J792" s="5">
        <v>76480</v>
      </c>
      <c r="K792" s="5">
        <v>86080</v>
      </c>
      <c r="L792" s="5">
        <v>95600</v>
      </c>
      <c r="M792" s="5">
        <v>103280</v>
      </c>
      <c r="N792" s="8">
        <v>110960</v>
      </c>
      <c r="O792" s="8">
        <v>118560</v>
      </c>
      <c r="P792" s="8">
        <v>126240</v>
      </c>
    </row>
    <row r="793" spans="1:16" x14ac:dyDescent="0.45">
      <c r="A793" s="77" t="s">
        <v>431</v>
      </c>
      <c r="B793" s="77" t="str">
        <f t="shared" si="12"/>
        <v>San Miguel0.7</v>
      </c>
      <c r="C793" s="6">
        <v>0.7</v>
      </c>
      <c r="D793" s="5">
        <v>1464</v>
      </c>
      <c r="E793" s="5">
        <v>1568</v>
      </c>
      <c r="F793" s="5">
        <v>1883</v>
      </c>
      <c r="G793" s="5">
        <v>2175</v>
      </c>
      <c r="H793" s="5">
        <v>2427</v>
      </c>
      <c r="I793" s="5">
        <v>58589.999999999993</v>
      </c>
      <c r="J793" s="5">
        <v>66920</v>
      </c>
      <c r="K793" s="5">
        <v>75320</v>
      </c>
      <c r="L793" s="5">
        <v>83650</v>
      </c>
      <c r="M793" s="5">
        <v>90370</v>
      </c>
      <c r="N793" s="8">
        <v>97090</v>
      </c>
      <c r="O793" s="8">
        <v>103740</v>
      </c>
      <c r="P793" s="8">
        <v>110460</v>
      </c>
    </row>
    <row r="794" spans="1:16" x14ac:dyDescent="0.45">
      <c r="A794" s="77" t="s">
        <v>431</v>
      </c>
      <c r="B794" s="77" t="str">
        <f t="shared" si="12"/>
        <v>San Miguel0.6</v>
      </c>
      <c r="C794" s="6">
        <v>0.6</v>
      </c>
      <c r="D794" s="5">
        <v>1255</v>
      </c>
      <c r="E794" s="5">
        <v>1344</v>
      </c>
      <c r="F794" s="5">
        <v>1614</v>
      </c>
      <c r="G794" s="5">
        <v>1864</v>
      </c>
      <c r="H794" s="5">
        <v>2080</v>
      </c>
      <c r="I794" s="7">
        <v>50220</v>
      </c>
      <c r="J794" s="7">
        <v>57360</v>
      </c>
      <c r="K794" s="7">
        <v>64560</v>
      </c>
      <c r="L794" s="7">
        <v>71700</v>
      </c>
      <c r="M794" s="7">
        <v>77460</v>
      </c>
      <c r="N794" s="7">
        <v>83220</v>
      </c>
      <c r="O794" s="7">
        <v>88920</v>
      </c>
      <c r="P794" s="7">
        <v>94680</v>
      </c>
    </row>
    <row r="795" spans="1:16" x14ac:dyDescent="0.45">
      <c r="A795" s="77" t="s">
        <v>431</v>
      </c>
      <c r="B795" s="77" t="str">
        <f t="shared" si="12"/>
        <v>San Miguel0.55</v>
      </c>
      <c r="C795" s="6">
        <v>0.55000000000000004</v>
      </c>
      <c r="D795" s="5">
        <v>1150</v>
      </c>
      <c r="E795" s="5">
        <v>1232</v>
      </c>
      <c r="F795" s="5">
        <v>1479</v>
      </c>
      <c r="G795" s="5">
        <v>1709</v>
      </c>
      <c r="H795" s="5">
        <v>1907</v>
      </c>
      <c r="I795" s="5">
        <v>46035.000000000007</v>
      </c>
      <c r="J795" s="5">
        <v>52580.000000000007</v>
      </c>
      <c r="K795" s="5">
        <v>59180.000000000007</v>
      </c>
      <c r="L795" s="5">
        <v>65725</v>
      </c>
      <c r="M795" s="5">
        <v>71005</v>
      </c>
      <c r="N795" s="8">
        <v>76285</v>
      </c>
      <c r="O795" s="8">
        <v>81510</v>
      </c>
      <c r="P795" s="8">
        <v>86790</v>
      </c>
    </row>
    <row r="796" spans="1:16" x14ac:dyDescent="0.45">
      <c r="A796" s="77" t="s">
        <v>431</v>
      </c>
      <c r="B796" s="77" t="str">
        <f t="shared" si="12"/>
        <v>San Miguel0.5</v>
      </c>
      <c r="C796" s="6">
        <v>0.5</v>
      </c>
      <c r="D796" s="5">
        <v>1046</v>
      </c>
      <c r="E796" s="5">
        <v>1120</v>
      </c>
      <c r="F796" s="5">
        <v>1345</v>
      </c>
      <c r="G796" s="5">
        <v>1553</v>
      </c>
      <c r="H796" s="5">
        <v>1733</v>
      </c>
      <c r="I796" s="5">
        <v>41850</v>
      </c>
      <c r="J796" s="5">
        <v>47800</v>
      </c>
      <c r="K796" s="5">
        <v>53800</v>
      </c>
      <c r="L796" s="5">
        <v>59750</v>
      </c>
      <c r="M796" s="5">
        <v>64550</v>
      </c>
      <c r="N796" s="8">
        <v>69350</v>
      </c>
      <c r="O796" s="8">
        <v>74100</v>
      </c>
      <c r="P796" s="8">
        <v>78900</v>
      </c>
    </row>
    <row r="797" spans="1:16" x14ac:dyDescent="0.45">
      <c r="A797" s="77" t="s">
        <v>431</v>
      </c>
      <c r="B797" s="77" t="str">
        <f t="shared" si="12"/>
        <v>San Miguel0.45</v>
      </c>
      <c r="C797" s="6">
        <v>0.45</v>
      </c>
      <c r="D797" s="5">
        <v>941</v>
      </c>
      <c r="E797" s="5">
        <v>1008</v>
      </c>
      <c r="F797" s="5">
        <v>1210</v>
      </c>
      <c r="G797" s="5">
        <v>1398</v>
      </c>
      <c r="H797" s="5">
        <v>1560</v>
      </c>
      <c r="I797" s="5">
        <v>37665</v>
      </c>
      <c r="J797" s="5">
        <v>43020</v>
      </c>
      <c r="K797" s="5">
        <v>48420</v>
      </c>
      <c r="L797" s="5">
        <v>53775</v>
      </c>
      <c r="M797" s="5">
        <v>58095</v>
      </c>
      <c r="N797" s="8">
        <v>62415</v>
      </c>
      <c r="O797" s="8">
        <v>66690</v>
      </c>
      <c r="P797" s="8">
        <v>71010</v>
      </c>
    </row>
    <row r="798" spans="1:16" x14ac:dyDescent="0.45">
      <c r="A798" s="77" t="s">
        <v>431</v>
      </c>
      <c r="B798" s="77" t="str">
        <f t="shared" si="12"/>
        <v>San Miguel0.4</v>
      </c>
      <c r="C798" s="6">
        <v>0.4</v>
      </c>
      <c r="D798" s="5">
        <v>837</v>
      </c>
      <c r="E798" s="5">
        <v>896</v>
      </c>
      <c r="F798" s="5">
        <v>1076</v>
      </c>
      <c r="G798" s="5">
        <v>1243</v>
      </c>
      <c r="H798" s="5">
        <v>1387</v>
      </c>
      <c r="I798" s="5">
        <v>33480</v>
      </c>
      <c r="J798" s="5">
        <v>38240</v>
      </c>
      <c r="K798" s="5">
        <v>43040</v>
      </c>
      <c r="L798" s="5">
        <v>47800</v>
      </c>
      <c r="M798" s="5">
        <v>51640</v>
      </c>
      <c r="N798" s="8">
        <v>55480</v>
      </c>
      <c r="O798" s="8">
        <v>59280</v>
      </c>
      <c r="P798" s="8">
        <v>63120</v>
      </c>
    </row>
    <row r="799" spans="1:16" x14ac:dyDescent="0.45">
      <c r="A799" s="77" t="s">
        <v>431</v>
      </c>
      <c r="B799" s="77" t="str">
        <f t="shared" si="12"/>
        <v>San Miguel0.3</v>
      </c>
      <c r="C799" s="6">
        <v>0.3</v>
      </c>
      <c r="D799" s="5">
        <v>627</v>
      </c>
      <c r="E799" s="5">
        <v>672</v>
      </c>
      <c r="F799" s="5">
        <v>807</v>
      </c>
      <c r="G799" s="5">
        <v>932</v>
      </c>
      <c r="H799" s="5">
        <v>1040</v>
      </c>
      <c r="I799" s="5">
        <v>25110</v>
      </c>
      <c r="J799" s="5">
        <v>28680</v>
      </c>
      <c r="K799" s="5">
        <v>32280</v>
      </c>
      <c r="L799" s="5">
        <v>35850</v>
      </c>
      <c r="M799" s="5">
        <v>38730</v>
      </c>
      <c r="N799" s="8">
        <v>41610</v>
      </c>
      <c r="O799" s="8">
        <v>44460</v>
      </c>
      <c r="P799" s="8">
        <v>47340</v>
      </c>
    </row>
    <row r="800" spans="1:16" x14ac:dyDescent="0.45">
      <c r="A800" s="77" t="s">
        <v>431</v>
      </c>
      <c r="B800" s="77" t="str">
        <f t="shared" si="12"/>
        <v>San Miguel0.2</v>
      </c>
      <c r="C800" s="6">
        <v>0.2</v>
      </c>
      <c r="D800" s="5">
        <v>418</v>
      </c>
      <c r="E800" s="5">
        <v>448</v>
      </c>
      <c r="F800" s="5">
        <v>538</v>
      </c>
      <c r="G800" s="5">
        <v>621</v>
      </c>
      <c r="H800" s="5">
        <v>693</v>
      </c>
      <c r="I800" s="7">
        <v>16740</v>
      </c>
      <c r="J800" s="7">
        <v>19120</v>
      </c>
      <c r="K800" s="7">
        <v>21520</v>
      </c>
      <c r="L800" s="7">
        <v>23900</v>
      </c>
      <c r="M800" s="7">
        <v>25820</v>
      </c>
      <c r="N800" s="7">
        <v>27740</v>
      </c>
      <c r="O800" s="7">
        <v>29640</v>
      </c>
      <c r="P800" s="7">
        <v>31560</v>
      </c>
    </row>
    <row r="801" spans="1:16" x14ac:dyDescent="0.45">
      <c r="A801" s="77" t="s">
        <v>432</v>
      </c>
      <c r="B801" s="77" t="str">
        <f t="shared" si="12"/>
        <v>Sedgwick1.2</v>
      </c>
      <c r="C801" s="6">
        <v>1.2</v>
      </c>
      <c r="D801" s="5">
        <v>2142</v>
      </c>
      <c r="E801" s="5">
        <v>2295</v>
      </c>
      <c r="F801" s="5">
        <v>2754</v>
      </c>
      <c r="G801" s="5">
        <v>3183</v>
      </c>
      <c r="H801" s="5">
        <v>3552</v>
      </c>
      <c r="I801" s="5">
        <v>85680</v>
      </c>
      <c r="J801" s="5">
        <v>97920</v>
      </c>
      <c r="K801" s="5">
        <v>110160</v>
      </c>
      <c r="L801" s="5">
        <v>122400</v>
      </c>
      <c r="M801" s="5">
        <v>132240</v>
      </c>
      <c r="N801" s="8">
        <v>142080</v>
      </c>
      <c r="O801" s="8">
        <v>151800</v>
      </c>
      <c r="P801" s="8">
        <v>161640</v>
      </c>
    </row>
    <row r="802" spans="1:16" x14ac:dyDescent="0.45">
      <c r="A802" s="77" t="s">
        <v>432</v>
      </c>
      <c r="B802" s="77" t="str">
        <f t="shared" si="12"/>
        <v>Sedgwick1.1</v>
      </c>
      <c r="C802" s="6">
        <v>1.1000000000000001</v>
      </c>
      <c r="D802" s="5">
        <v>1963</v>
      </c>
      <c r="E802" s="5">
        <v>2103</v>
      </c>
      <c r="F802" s="5">
        <v>2524</v>
      </c>
      <c r="G802" s="5">
        <v>2917</v>
      </c>
      <c r="H802" s="5">
        <v>3256</v>
      </c>
      <c r="I802" s="5">
        <v>78540</v>
      </c>
      <c r="J802" s="5">
        <v>89760</v>
      </c>
      <c r="K802" s="5">
        <v>100980.00000000001</v>
      </c>
      <c r="L802" s="5">
        <v>112200.00000000001</v>
      </c>
      <c r="M802" s="5">
        <v>121220.00000000001</v>
      </c>
      <c r="N802" s="8">
        <v>130240.00000000001</v>
      </c>
      <c r="O802" s="8">
        <v>139150</v>
      </c>
      <c r="P802" s="8">
        <v>148170</v>
      </c>
    </row>
    <row r="803" spans="1:16" x14ac:dyDescent="0.45">
      <c r="A803" s="77" t="s">
        <v>432</v>
      </c>
      <c r="B803" s="77" t="str">
        <f t="shared" si="12"/>
        <v>Sedgwick1</v>
      </c>
      <c r="C803" s="6">
        <v>1</v>
      </c>
      <c r="D803" s="5">
        <v>1785</v>
      </c>
      <c r="E803" s="5">
        <v>1912</v>
      </c>
      <c r="F803" s="5">
        <v>2295</v>
      </c>
      <c r="G803" s="5">
        <v>2652</v>
      </c>
      <c r="H803" s="5">
        <v>2960</v>
      </c>
      <c r="I803" s="5">
        <v>71400</v>
      </c>
      <c r="J803" s="5">
        <v>81600</v>
      </c>
      <c r="K803" s="5">
        <v>91800</v>
      </c>
      <c r="L803" s="5">
        <v>102000</v>
      </c>
      <c r="M803" s="5">
        <v>110200</v>
      </c>
      <c r="N803" s="8">
        <v>118400</v>
      </c>
      <c r="O803" s="8">
        <v>126500</v>
      </c>
      <c r="P803" s="8">
        <v>134700</v>
      </c>
    </row>
    <row r="804" spans="1:16" x14ac:dyDescent="0.45">
      <c r="A804" s="77" t="s">
        <v>432</v>
      </c>
      <c r="B804" s="77" t="str">
        <f t="shared" si="12"/>
        <v>Sedgwick0.9</v>
      </c>
      <c r="C804" s="6">
        <v>0.9</v>
      </c>
      <c r="D804" s="5">
        <v>1606</v>
      </c>
      <c r="E804" s="5">
        <v>1721</v>
      </c>
      <c r="F804" s="5">
        <v>2065</v>
      </c>
      <c r="G804" s="5">
        <v>2387</v>
      </c>
      <c r="H804" s="5">
        <v>2664</v>
      </c>
      <c r="I804" s="5">
        <v>64260</v>
      </c>
      <c r="J804" s="5">
        <v>73440</v>
      </c>
      <c r="K804" s="5">
        <v>82620</v>
      </c>
      <c r="L804" s="5">
        <v>91800</v>
      </c>
      <c r="M804" s="5">
        <v>99180</v>
      </c>
      <c r="N804" s="8">
        <v>106560</v>
      </c>
      <c r="O804" s="8">
        <v>113850</v>
      </c>
      <c r="P804" s="8">
        <v>121230</v>
      </c>
    </row>
    <row r="805" spans="1:16" x14ac:dyDescent="0.45">
      <c r="A805" s="77" t="s">
        <v>432</v>
      </c>
      <c r="B805" s="77" t="str">
        <f t="shared" si="12"/>
        <v>Sedgwick0.8</v>
      </c>
      <c r="C805" s="6">
        <v>0.8</v>
      </c>
      <c r="D805" s="5">
        <v>1428</v>
      </c>
      <c r="E805" s="5">
        <v>1530</v>
      </c>
      <c r="F805" s="5">
        <v>1836</v>
      </c>
      <c r="G805" s="5">
        <v>2122</v>
      </c>
      <c r="H805" s="5">
        <v>2368</v>
      </c>
      <c r="I805" s="5">
        <v>57120</v>
      </c>
      <c r="J805" s="5">
        <v>65280</v>
      </c>
      <c r="K805" s="5">
        <v>73440</v>
      </c>
      <c r="L805" s="5">
        <v>81600</v>
      </c>
      <c r="M805" s="5">
        <v>88160</v>
      </c>
      <c r="N805" s="8">
        <v>94720</v>
      </c>
      <c r="O805" s="8">
        <v>101200</v>
      </c>
      <c r="P805" s="8">
        <v>107760</v>
      </c>
    </row>
    <row r="806" spans="1:16" x14ac:dyDescent="0.45">
      <c r="A806" s="77" t="s">
        <v>432</v>
      </c>
      <c r="B806" s="77" t="str">
        <f t="shared" si="12"/>
        <v>Sedgwick0.7</v>
      </c>
      <c r="C806" s="6">
        <v>0.7</v>
      </c>
      <c r="D806" s="5">
        <v>1249</v>
      </c>
      <c r="E806" s="5">
        <v>1338</v>
      </c>
      <c r="F806" s="5">
        <v>1606</v>
      </c>
      <c r="G806" s="5">
        <v>1856</v>
      </c>
      <c r="H806" s="5">
        <v>2072</v>
      </c>
      <c r="I806" s="7">
        <v>49980</v>
      </c>
      <c r="J806" s="7">
        <v>57120</v>
      </c>
      <c r="K806" s="7">
        <v>64259.999999999993</v>
      </c>
      <c r="L806" s="7">
        <v>71400</v>
      </c>
      <c r="M806" s="7">
        <v>77140</v>
      </c>
      <c r="N806" s="7">
        <v>82880</v>
      </c>
      <c r="O806" s="7">
        <v>88550</v>
      </c>
      <c r="P806" s="7">
        <v>94290</v>
      </c>
    </row>
    <row r="807" spans="1:16" x14ac:dyDescent="0.45">
      <c r="A807" s="77" t="s">
        <v>432</v>
      </c>
      <c r="B807" s="77" t="str">
        <f t="shared" si="12"/>
        <v>Sedgwick0.6</v>
      </c>
      <c r="C807" s="6">
        <v>0.6</v>
      </c>
      <c r="D807" s="5">
        <v>1071</v>
      </c>
      <c r="E807" s="5">
        <v>1147</v>
      </c>
      <c r="F807" s="5">
        <v>1377</v>
      </c>
      <c r="G807" s="5">
        <v>1591</v>
      </c>
      <c r="H807" s="5">
        <v>1776</v>
      </c>
      <c r="I807" s="5">
        <v>42840</v>
      </c>
      <c r="J807" s="5">
        <v>48960</v>
      </c>
      <c r="K807" s="5">
        <v>55080</v>
      </c>
      <c r="L807" s="5">
        <v>61200</v>
      </c>
      <c r="M807" s="5">
        <v>66120</v>
      </c>
      <c r="N807" s="8">
        <v>71040</v>
      </c>
      <c r="O807" s="8">
        <v>75900</v>
      </c>
      <c r="P807" s="8">
        <v>80820</v>
      </c>
    </row>
    <row r="808" spans="1:16" x14ac:dyDescent="0.45">
      <c r="A808" s="77" t="s">
        <v>432</v>
      </c>
      <c r="B808" s="77" t="str">
        <f t="shared" si="12"/>
        <v>Sedgwick0.55</v>
      </c>
      <c r="C808" s="6">
        <v>0.55000000000000004</v>
      </c>
      <c r="D808" s="5">
        <v>981</v>
      </c>
      <c r="E808" s="5">
        <v>1051</v>
      </c>
      <c r="F808" s="5">
        <v>1262</v>
      </c>
      <c r="G808" s="5">
        <v>1458</v>
      </c>
      <c r="H808" s="5">
        <v>1628</v>
      </c>
      <c r="I808" s="5">
        <v>39270</v>
      </c>
      <c r="J808" s="5">
        <v>44880</v>
      </c>
      <c r="K808" s="5">
        <v>50490.000000000007</v>
      </c>
      <c r="L808" s="5">
        <v>56100.000000000007</v>
      </c>
      <c r="M808" s="5">
        <v>60610.000000000007</v>
      </c>
      <c r="N808" s="8">
        <v>65120.000000000007</v>
      </c>
      <c r="O808" s="8">
        <v>69575</v>
      </c>
      <c r="P808" s="8">
        <v>74085</v>
      </c>
    </row>
    <row r="809" spans="1:16" x14ac:dyDescent="0.45">
      <c r="A809" s="77" t="s">
        <v>432</v>
      </c>
      <c r="B809" s="77" t="str">
        <f t="shared" si="12"/>
        <v>Sedgwick0.5</v>
      </c>
      <c r="C809" s="6">
        <v>0.5</v>
      </c>
      <c r="D809" s="5">
        <v>892</v>
      </c>
      <c r="E809" s="5">
        <v>956</v>
      </c>
      <c r="F809" s="5">
        <v>1147</v>
      </c>
      <c r="G809" s="5">
        <v>1326</v>
      </c>
      <c r="H809" s="5">
        <v>1480</v>
      </c>
      <c r="I809" s="5">
        <v>35700</v>
      </c>
      <c r="J809" s="5">
        <v>40800</v>
      </c>
      <c r="K809" s="5">
        <v>45900</v>
      </c>
      <c r="L809" s="5">
        <v>51000</v>
      </c>
      <c r="M809" s="5">
        <v>55100</v>
      </c>
      <c r="N809" s="8">
        <v>59200</v>
      </c>
      <c r="O809" s="8">
        <v>63250</v>
      </c>
      <c r="P809" s="8">
        <v>67350</v>
      </c>
    </row>
    <row r="810" spans="1:16" x14ac:dyDescent="0.45">
      <c r="A810" s="77" t="s">
        <v>432</v>
      </c>
      <c r="B810" s="77" t="str">
        <f t="shared" si="12"/>
        <v>Sedgwick0.45</v>
      </c>
      <c r="C810" s="6">
        <v>0.45</v>
      </c>
      <c r="D810" s="5">
        <v>803</v>
      </c>
      <c r="E810" s="5">
        <v>860</v>
      </c>
      <c r="F810" s="5">
        <v>1032</v>
      </c>
      <c r="G810" s="5">
        <v>1193</v>
      </c>
      <c r="H810" s="5">
        <v>1332</v>
      </c>
      <c r="I810" s="5">
        <v>32130</v>
      </c>
      <c r="J810" s="5">
        <v>36720</v>
      </c>
      <c r="K810" s="5">
        <v>41310</v>
      </c>
      <c r="L810" s="5">
        <v>45900</v>
      </c>
      <c r="M810" s="5">
        <v>49590</v>
      </c>
      <c r="N810" s="8">
        <v>53280</v>
      </c>
      <c r="O810" s="8">
        <v>56925</v>
      </c>
      <c r="P810" s="8">
        <v>60615</v>
      </c>
    </row>
    <row r="811" spans="1:16" x14ac:dyDescent="0.45">
      <c r="A811" s="77" t="s">
        <v>432</v>
      </c>
      <c r="B811" s="77" t="str">
        <f t="shared" si="12"/>
        <v>Sedgwick0.4</v>
      </c>
      <c r="C811" s="6">
        <v>0.4</v>
      </c>
      <c r="D811" s="5">
        <v>714</v>
      </c>
      <c r="E811" s="5">
        <v>765</v>
      </c>
      <c r="F811" s="5">
        <v>918</v>
      </c>
      <c r="G811" s="5">
        <v>1061</v>
      </c>
      <c r="H811" s="5">
        <v>1184</v>
      </c>
      <c r="I811" s="5">
        <v>28560</v>
      </c>
      <c r="J811" s="5">
        <v>32640</v>
      </c>
      <c r="K811" s="5">
        <v>36720</v>
      </c>
      <c r="L811" s="5">
        <v>40800</v>
      </c>
      <c r="M811" s="5">
        <v>44080</v>
      </c>
      <c r="N811" s="8">
        <v>47360</v>
      </c>
      <c r="O811" s="8">
        <v>50600</v>
      </c>
      <c r="P811" s="8">
        <v>53880</v>
      </c>
    </row>
    <row r="812" spans="1:16" x14ac:dyDescent="0.45">
      <c r="A812" s="77" t="s">
        <v>432</v>
      </c>
      <c r="B812" s="77" t="str">
        <f t="shared" si="12"/>
        <v>Sedgwick0.3</v>
      </c>
      <c r="C812" s="6">
        <v>0.3</v>
      </c>
      <c r="D812" s="5">
        <v>535</v>
      </c>
      <c r="E812" s="5">
        <v>573</v>
      </c>
      <c r="F812" s="5">
        <v>688</v>
      </c>
      <c r="G812" s="5">
        <v>795</v>
      </c>
      <c r="H812" s="5">
        <v>888</v>
      </c>
      <c r="I812" s="7">
        <v>21420</v>
      </c>
      <c r="J812" s="7">
        <v>24480</v>
      </c>
      <c r="K812" s="7">
        <v>27540</v>
      </c>
      <c r="L812" s="7">
        <v>30600</v>
      </c>
      <c r="M812" s="7">
        <v>33060</v>
      </c>
      <c r="N812" s="7">
        <v>35520</v>
      </c>
      <c r="O812" s="7">
        <v>37950</v>
      </c>
      <c r="P812" s="7">
        <v>40410</v>
      </c>
    </row>
    <row r="813" spans="1:16" x14ac:dyDescent="0.45">
      <c r="A813" s="77" t="s">
        <v>432</v>
      </c>
      <c r="B813" s="77" t="str">
        <f t="shared" si="12"/>
        <v>Sedgwick0.2</v>
      </c>
      <c r="C813" s="6">
        <v>0.2</v>
      </c>
      <c r="D813" s="5">
        <v>357</v>
      </c>
      <c r="E813" s="5">
        <v>382</v>
      </c>
      <c r="F813" s="5">
        <v>459</v>
      </c>
      <c r="G813" s="5">
        <v>530</v>
      </c>
      <c r="H813" s="5">
        <v>592</v>
      </c>
      <c r="I813" s="5">
        <v>14280</v>
      </c>
      <c r="J813" s="5">
        <v>16320</v>
      </c>
      <c r="K813" s="5">
        <v>18360</v>
      </c>
      <c r="L813" s="5">
        <v>20400</v>
      </c>
      <c r="M813" s="5">
        <v>22040</v>
      </c>
      <c r="N813" s="8">
        <v>23680</v>
      </c>
      <c r="O813" s="8">
        <v>25300</v>
      </c>
      <c r="P813" s="8">
        <v>26940</v>
      </c>
    </row>
    <row r="814" spans="1:16" x14ac:dyDescent="0.45">
      <c r="A814" s="77" t="s">
        <v>433</v>
      </c>
      <c r="B814" s="77" t="str">
        <f t="shared" si="12"/>
        <v>Summit1.6</v>
      </c>
      <c r="C814" s="6">
        <v>1.6</v>
      </c>
      <c r="D814" s="5">
        <v>3724</v>
      </c>
      <c r="E814" s="5">
        <v>3990</v>
      </c>
      <c r="F814" s="5">
        <v>4788</v>
      </c>
      <c r="G814" s="5">
        <v>5534</v>
      </c>
      <c r="H814" s="5">
        <v>6172</v>
      </c>
      <c r="I814" s="5">
        <v>148960</v>
      </c>
      <c r="J814" s="5">
        <v>170240</v>
      </c>
      <c r="K814" s="5">
        <v>191520</v>
      </c>
      <c r="L814" s="5">
        <v>212800</v>
      </c>
      <c r="M814" s="5">
        <v>229920</v>
      </c>
      <c r="N814" s="8">
        <v>246880</v>
      </c>
      <c r="O814" s="8">
        <v>264000</v>
      </c>
      <c r="P814" s="8">
        <v>280960</v>
      </c>
    </row>
    <row r="815" spans="1:16" x14ac:dyDescent="0.45">
      <c r="A815" s="77" t="s">
        <v>433</v>
      </c>
      <c r="B815" s="77" t="str">
        <f t="shared" si="12"/>
        <v>Summit1.5</v>
      </c>
      <c r="C815" s="6">
        <v>1.5</v>
      </c>
      <c r="D815" s="5">
        <v>3491</v>
      </c>
      <c r="E815" s="5">
        <v>3740</v>
      </c>
      <c r="F815" s="5">
        <v>4488</v>
      </c>
      <c r="G815" s="5">
        <v>5188</v>
      </c>
      <c r="H815" s="5">
        <v>5786</v>
      </c>
      <c r="I815" s="5">
        <v>139650</v>
      </c>
      <c r="J815" s="5">
        <v>159600</v>
      </c>
      <c r="K815" s="5">
        <v>179550</v>
      </c>
      <c r="L815" s="5">
        <v>199500</v>
      </c>
      <c r="M815" s="5">
        <v>215550</v>
      </c>
      <c r="N815" s="8">
        <v>231450</v>
      </c>
      <c r="O815" s="8">
        <v>247500</v>
      </c>
      <c r="P815" s="8">
        <v>263400</v>
      </c>
    </row>
    <row r="816" spans="1:16" x14ac:dyDescent="0.45">
      <c r="A816" s="77" t="s">
        <v>433</v>
      </c>
      <c r="B816" s="77" t="str">
        <f t="shared" si="12"/>
        <v>Summit1.4</v>
      </c>
      <c r="C816" s="6">
        <v>1.4</v>
      </c>
      <c r="D816" s="5">
        <v>3258</v>
      </c>
      <c r="E816" s="5">
        <v>3491</v>
      </c>
      <c r="F816" s="5">
        <v>4189</v>
      </c>
      <c r="G816" s="5">
        <v>4842</v>
      </c>
      <c r="H816" s="5">
        <v>5400</v>
      </c>
      <c r="I816" s="5">
        <v>130339.99999999999</v>
      </c>
      <c r="J816" s="5">
        <v>148960</v>
      </c>
      <c r="K816" s="5">
        <v>167580</v>
      </c>
      <c r="L816" s="5">
        <v>186200</v>
      </c>
      <c r="M816" s="5">
        <v>201180</v>
      </c>
      <c r="N816" s="8">
        <v>216020</v>
      </c>
      <c r="O816" s="8">
        <v>230999.99999999997</v>
      </c>
      <c r="P816" s="8">
        <v>245839.99999999997</v>
      </c>
    </row>
    <row r="817" spans="1:16" x14ac:dyDescent="0.45">
      <c r="A817" s="77" t="s">
        <v>433</v>
      </c>
      <c r="B817" s="77" t="str">
        <f t="shared" si="12"/>
        <v>Summit1.3</v>
      </c>
      <c r="C817" s="6">
        <v>1.3</v>
      </c>
      <c r="D817" s="5">
        <v>3025</v>
      </c>
      <c r="E817" s="5">
        <v>3241</v>
      </c>
      <c r="F817" s="5">
        <v>3890</v>
      </c>
      <c r="G817" s="5">
        <v>4496</v>
      </c>
      <c r="H817" s="5">
        <v>5014</v>
      </c>
      <c r="I817" s="5">
        <v>121030</v>
      </c>
      <c r="J817" s="5">
        <v>138320</v>
      </c>
      <c r="K817" s="5">
        <v>155610</v>
      </c>
      <c r="L817" s="5">
        <v>172900</v>
      </c>
      <c r="M817" s="5">
        <v>186810</v>
      </c>
      <c r="N817" s="8">
        <v>200590</v>
      </c>
      <c r="O817" s="8">
        <v>214500</v>
      </c>
      <c r="P817" s="8">
        <v>228280</v>
      </c>
    </row>
    <row r="818" spans="1:16" x14ac:dyDescent="0.45">
      <c r="A818" s="77" t="s">
        <v>433</v>
      </c>
      <c r="B818" s="77" t="str">
        <f t="shared" si="12"/>
        <v>Summit1.2</v>
      </c>
      <c r="C818" s="6">
        <v>1.2</v>
      </c>
      <c r="D818" s="5">
        <v>2793</v>
      </c>
      <c r="E818" s="5">
        <v>2992</v>
      </c>
      <c r="F818" s="5">
        <v>3591</v>
      </c>
      <c r="G818" s="5">
        <v>4150</v>
      </c>
      <c r="H818" s="5">
        <v>4629</v>
      </c>
      <c r="I818" s="7">
        <v>111720</v>
      </c>
      <c r="J818" s="7">
        <v>127680</v>
      </c>
      <c r="K818" s="7">
        <v>143640</v>
      </c>
      <c r="L818" s="7">
        <v>159600</v>
      </c>
      <c r="M818" s="7">
        <v>172440</v>
      </c>
      <c r="N818" s="7">
        <v>185160</v>
      </c>
      <c r="O818" s="7">
        <v>198000</v>
      </c>
      <c r="P818" s="7">
        <v>210720</v>
      </c>
    </row>
    <row r="819" spans="1:16" x14ac:dyDescent="0.45">
      <c r="A819" s="77" t="s">
        <v>433</v>
      </c>
      <c r="B819" s="77" t="str">
        <f t="shared" si="12"/>
        <v>Summit1.1</v>
      </c>
      <c r="C819" s="6">
        <v>1.1000000000000001</v>
      </c>
      <c r="D819" s="5">
        <v>2560</v>
      </c>
      <c r="E819" s="5">
        <v>2743</v>
      </c>
      <c r="F819" s="5">
        <v>3291</v>
      </c>
      <c r="G819" s="5">
        <v>3804</v>
      </c>
      <c r="H819" s="5">
        <v>4243</v>
      </c>
      <c r="I819" s="5">
        <v>102410.00000000001</v>
      </c>
      <c r="J819" s="5">
        <v>117040.00000000001</v>
      </c>
      <c r="K819" s="5">
        <v>131670</v>
      </c>
      <c r="L819" s="5">
        <v>146300</v>
      </c>
      <c r="M819" s="5">
        <v>158070</v>
      </c>
      <c r="N819" s="8">
        <v>169730</v>
      </c>
      <c r="O819" s="8">
        <v>181500.00000000003</v>
      </c>
      <c r="P819" s="8">
        <v>193160.00000000003</v>
      </c>
    </row>
    <row r="820" spans="1:16" x14ac:dyDescent="0.45">
      <c r="A820" s="77" t="s">
        <v>433</v>
      </c>
      <c r="B820" s="77" t="str">
        <f t="shared" si="12"/>
        <v>Summit1</v>
      </c>
      <c r="C820" s="6">
        <v>1</v>
      </c>
      <c r="D820" s="5">
        <v>2327</v>
      </c>
      <c r="E820" s="5">
        <v>2493</v>
      </c>
      <c r="F820" s="5">
        <v>2992</v>
      </c>
      <c r="G820" s="5">
        <v>3458</v>
      </c>
      <c r="H820" s="5">
        <v>3857</v>
      </c>
      <c r="I820" s="5">
        <v>93100</v>
      </c>
      <c r="J820" s="5">
        <v>106400</v>
      </c>
      <c r="K820" s="5">
        <v>119700</v>
      </c>
      <c r="L820" s="5">
        <v>133000</v>
      </c>
      <c r="M820" s="5">
        <v>143700</v>
      </c>
      <c r="N820" s="8">
        <v>154300</v>
      </c>
      <c r="O820" s="8">
        <v>165000</v>
      </c>
      <c r="P820" s="8">
        <v>175600</v>
      </c>
    </row>
    <row r="821" spans="1:16" x14ac:dyDescent="0.45">
      <c r="A821" s="77" t="s">
        <v>433</v>
      </c>
      <c r="B821" s="77" t="str">
        <f t="shared" si="12"/>
        <v>Summit0.9</v>
      </c>
      <c r="C821" s="6">
        <v>0.9</v>
      </c>
      <c r="D821" s="5">
        <v>2094</v>
      </c>
      <c r="E821" s="5">
        <v>2244</v>
      </c>
      <c r="F821" s="5">
        <v>2693</v>
      </c>
      <c r="G821" s="5">
        <v>3112</v>
      </c>
      <c r="H821" s="5">
        <v>3471</v>
      </c>
      <c r="I821" s="5">
        <v>83790</v>
      </c>
      <c r="J821" s="5">
        <v>95760</v>
      </c>
      <c r="K821" s="5">
        <v>107730</v>
      </c>
      <c r="L821" s="5">
        <v>119700</v>
      </c>
      <c r="M821" s="5">
        <v>129330</v>
      </c>
      <c r="N821" s="8">
        <v>138870</v>
      </c>
      <c r="O821" s="8">
        <v>148500</v>
      </c>
      <c r="P821" s="8">
        <v>158040</v>
      </c>
    </row>
    <row r="822" spans="1:16" x14ac:dyDescent="0.45">
      <c r="A822" s="77" t="s">
        <v>433</v>
      </c>
      <c r="B822" s="77" t="str">
        <f t="shared" si="12"/>
        <v>Summit0.8</v>
      </c>
      <c r="C822" s="6">
        <v>0.8</v>
      </c>
      <c r="D822" s="5">
        <v>1862</v>
      </c>
      <c r="E822" s="5">
        <v>1995</v>
      </c>
      <c r="F822" s="5">
        <v>2394</v>
      </c>
      <c r="G822" s="5">
        <v>2767</v>
      </c>
      <c r="H822" s="5">
        <v>3086</v>
      </c>
      <c r="I822" s="5">
        <v>74480</v>
      </c>
      <c r="J822" s="5">
        <v>85120</v>
      </c>
      <c r="K822" s="5">
        <v>95760</v>
      </c>
      <c r="L822" s="5">
        <v>106400</v>
      </c>
      <c r="M822" s="5">
        <v>114960</v>
      </c>
      <c r="N822" s="8">
        <v>123440</v>
      </c>
      <c r="O822" s="8">
        <v>132000</v>
      </c>
      <c r="P822" s="8">
        <v>140480</v>
      </c>
    </row>
    <row r="823" spans="1:16" x14ac:dyDescent="0.45">
      <c r="A823" s="77" t="s">
        <v>433</v>
      </c>
      <c r="B823" s="77" t="str">
        <f t="shared" si="12"/>
        <v>Summit0.7</v>
      </c>
      <c r="C823" s="6">
        <v>0.7</v>
      </c>
      <c r="D823" s="5">
        <v>1629</v>
      </c>
      <c r="E823" s="5">
        <v>1745</v>
      </c>
      <c r="F823" s="5">
        <v>2094</v>
      </c>
      <c r="G823" s="5">
        <v>2421</v>
      </c>
      <c r="H823" s="5">
        <v>2700</v>
      </c>
      <c r="I823" s="5">
        <v>65169.999999999993</v>
      </c>
      <c r="J823" s="5">
        <v>74480</v>
      </c>
      <c r="K823" s="5">
        <v>83790</v>
      </c>
      <c r="L823" s="5">
        <v>93100</v>
      </c>
      <c r="M823" s="5">
        <v>100590</v>
      </c>
      <c r="N823" s="8">
        <v>108010</v>
      </c>
      <c r="O823" s="8">
        <v>115499.99999999999</v>
      </c>
      <c r="P823" s="8">
        <v>122919.99999999999</v>
      </c>
    </row>
    <row r="824" spans="1:16" x14ac:dyDescent="0.45">
      <c r="A824" s="77" t="s">
        <v>433</v>
      </c>
      <c r="B824" s="77" t="str">
        <f t="shared" si="12"/>
        <v>Summit0.6</v>
      </c>
      <c r="C824" s="6">
        <v>0.6</v>
      </c>
      <c r="D824" s="5">
        <v>1396</v>
      </c>
      <c r="E824" s="5">
        <v>1496</v>
      </c>
      <c r="F824" s="5">
        <v>1795</v>
      </c>
      <c r="G824" s="5">
        <v>2075</v>
      </c>
      <c r="H824" s="5">
        <v>2314</v>
      </c>
      <c r="I824" s="7">
        <v>55860</v>
      </c>
      <c r="J824" s="7">
        <v>63840</v>
      </c>
      <c r="K824" s="7">
        <v>71820</v>
      </c>
      <c r="L824" s="7">
        <v>79800</v>
      </c>
      <c r="M824" s="7">
        <v>86220</v>
      </c>
      <c r="N824" s="7">
        <v>92580</v>
      </c>
      <c r="O824" s="7">
        <v>99000</v>
      </c>
      <c r="P824" s="7">
        <v>105360</v>
      </c>
    </row>
    <row r="825" spans="1:16" x14ac:dyDescent="0.45">
      <c r="A825" s="77" t="s">
        <v>433</v>
      </c>
      <c r="B825" s="77" t="str">
        <f t="shared" si="12"/>
        <v>Summit0.55</v>
      </c>
      <c r="C825" s="6">
        <v>0.55000000000000004</v>
      </c>
      <c r="D825" s="5">
        <v>1280</v>
      </c>
      <c r="E825" s="5">
        <v>1371</v>
      </c>
      <c r="F825" s="5">
        <v>1645</v>
      </c>
      <c r="G825" s="5">
        <v>1902</v>
      </c>
      <c r="H825" s="5">
        <v>2121</v>
      </c>
      <c r="I825" s="5">
        <v>51205.000000000007</v>
      </c>
      <c r="J825" s="5">
        <v>58520.000000000007</v>
      </c>
      <c r="K825" s="5">
        <v>65835</v>
      </c>
      <c r="L825" s="5">
        <v>73150</v>
      </c>
      <c r="M825" s="5">
        <v>79035</v>
      </c>
      <c r="N825" s="8">
        <v>84865</v>
      </c>
      <c r="O825" s="8">
        <v>90750.000000000015</v>
      </c>
      <c r="P825" s="8">
        <v>96580.000000000015</v>
      </c>
    </row>
    <row r="826" spans="1:16" x14ac:dyDescent="0.45">
      <c r="A826" s="77" t="s">
        <v>433</v>
      </c>
      <c r="B826" s="77" t="str">
        <f t="shared" si="12"/>
        <v>Summit0.5</v>
      </c>
      <c r="C826" s="6">
        <v>0.5</v>
      </c>
      <c r="D826" s="5">
        <v>1163</v>
      </c>
      <c r="E826" s="5">
        <v>1246</v>
      </c>
      <c r="F826" s="5">
        <v>1496</v>
      </c>
      <c r="G826" s="5">
        <v>1729</v>
      </c>
      <c r="H826" s="5">
        <v>1928</v>
      </c>
      <c r="I826" s="5">
        <v>46550</v>
      </c>
      <c r="J826" s="5">
        <v>53200</v>
      </c>
      <c r="K826" s="5">
        <v>59850</v>
      </c>
      <c r="L826" s="5">
        <v>66500</v>
      </c>
      <c r="M826" s="5">
        <v>71850</v>
      </c>
      <c r="N826" s="8">
        <v>77150</v>
      </c>
      <c r="O826" s="8">
        <v>82500</v>
      </c>
      <c r="P826" s="8">
        <v>87800</v>
      </c>
    </row>
    <row r="827" spans="1:16" x14ac:dyDescent="0.45">
      <c r="A827" s="77" t="s">
        <v>433</v>
      </c>
      <c r="B827" s="77" t="str">
        <f t="shared" si="12"/>
        <v>Summit0.45</v>
      </c>
      <c r="C827" s="6">
        <v>0.45</v>
      </c>
      <c r="D827" s="5">
        <v>1047</v>
      </c>
      <c r="E827" s="5">
        <v>1122</v>
      </c>
      <c r="F827" s="5">
        <v>1346</v>
      </c>
      <c r="G827" s="5">
        <v>1556</v>
      </c>
      <c r="H827" s="5">
        <v>1735</v>
      </c>
      <c r="I827" s="5">
        <v>41895</v>
      </c>
      <c r="J827" s="5">
        <v>47880</v>
      </c>
      <c r="K827" s="5">
        <v>53865</v>
      </c>
      <c r="L827" s="5">
        <v>59850</v>
      </c>
      <c r="M827" s="5">
        <v>64665</v>
      </c>
      <c r="N827" s="8">
        <v>69435</v>
      </c>
      <c r="O827" s="8">
        <v>74250</v>
      </c>
      <c r="P827" s="8">
        <v>79020</v>
      </c>
    </row>
    <row r="828" spans="1:16" x14ac:dyDescent="0.45">
      <c r="A828" s="77" t="s">
        <v>433</v>
      </c>
      <c r="B828" s="77" t="str">
        <f t="shared" si="12"/>
        <v>Summit0.4</v>
      </c>
      <c r="C828" s="6">
        <v>0.4</v>
      </c>
      <c r="D828" s="5">
        <v>931</v>
      </c>
      <c r="E828" s="5">
        <v>997</v>
      </c>
      <c r="F828" s="5">
        <v>1197</v>
      </c>
      <c r="G828" s="5">
        <v>1383</v>
      </c>
      <c r="H828" s="5">
        <v>1543</v>
      </c>
      <c r="I828" s="5">
        <v>37240</v>
      </c>
      <c r="J828" s="5">
        <v>42560</v>
      </c>
      <c r="K828" s="5">
        <v>47880</v>
      </c>
      <c r="L828" s="5">
        <v>53200</v>
      </c>
      <c r="M828" s="5">
        <v>57480</v>
      </c>
      <c r="N828" s="8">
        <v>61720</v>
      </c>
      <c r="O828" s="8">
        <v>66000</v>
      </c>
      <c r="P828" s="8">
        <v>70240</v>
      </c>
    </row>
    <row r="829" spans="1:16" x14ac:dyDescent="0.45">
      <c r="A829" s="77" t="s">
        <v>433</v>
      </c>
      <c r="B829" s="77" t="str">
        <f t="shared" si="12"/>
        <v>Summit0.3</v>
      </c>
      <c r="C829" s="6">
        <v>0.3</v>
      </c>
      <c r="D829" s="5">
        <v>698</v>
      </c>
      <c r="E829" s="5">
        <v>748</v>
      </c>
      <c r="F829" s="5">
        <v>897</v>
      </c>
      <c r="G829" s="5">
        <v>1037</v>
      </c>
      <c r="H829" s="5">
        <v>1157</v>
      </c>
      <c r="I829" s="5">
        <v>27930</v>
      </c>
      <c r="J829" s="5">
        <v>31920</v>
      </c>
      <c r="K829" s="5">
        <v>35910</v>
      </c>
      <c r="L829" s="5">
        <v>39900</v>
      </c>
      <c r="M829" s="5">
        <v>43110</v>
      </c>
      <c r="N829" s="8">
        <v>46290</v>
      </c>
      <c r="O829" s="8">
        <v>49500</v>
      </c>
      <c r="P829" s="8">
        <v>52680</v>
      </c>
    </row>
    <row r="830" spans="1:16" x14ac:dyDescent="0.45">
      <c r="A830" s="77" t="s">
        <v>433</v>
      </c>
      <c r="B830" s="77" t="str">
        <f t="shared" si="12"/>
        <v>Summit0.2</v>
      </c>
      <c r="C830" s="6">
        <v>0.2</v>
      </c>
      <c r="D830" s="5">
        <v>465</v>
      </c>
      <c r="E830" s="5">
        <v>498</v>
      </c>
      <c r="F830" s="5">
        <v>598</v>
      </c>
      <c r="G830" s="5">
        <v>691</v>
      </c>
      <c r="H830" s="5">
        <v>771</v>
      </c>
      <c r="I830" s="7">
        <v>18620</v>
      </c>
      <c r="J830" s="7">
        <v>21280</v>
      </c>
      <c r="K830" s="7">
        <v>23940</v>
      </c>
      <c r="L830" s="7">
        <v>26600</v>
      </c>
      <c r="M830" s="7">
        <v>28740</v>
      </c>
      <c r="N830" s="7">
        <v>30860</v>
      </c>
      <c r="O830" s="7">
        <v>33000</v>
      </c>
      <c r="P830" s="7">
        <v>35120</v>
      </c>
    </row>
    <row r="831" spans="1:16" x14ac:dyDescent="0.45">
      <c r="A831" s="77" t="s">
        <v>434</v>
      </c>
      <c r="B831" s="77" t="str">
        <f t="shared" si="12"/>
        <v>Teller1.2</v>
      </c>
      <c r="C831" s="6">
        <v>1.2</v>
      </c>
      <c r="D831" s="5">
        <v>2163</v>
      </c>
      <c r="E831" s="5">
        <v>2317</v>
      </c>
      <c r="F831" s="5">
        <v>2781</v>
      </c>
      <c r="G831" s="5">
        <v>3214</v>
      </c>
      <c r="H831" s="5">
        <v>3582</v>
      </c>
      <c r="I831" s="5">
        <v>86520</v>
      </c>
      <c r="J831" s="5">
        <v>98880</v>
      </c>
      <c r="K831" s="5">
        <v>111240</v>
      </c>
      <c r="L831" s="5">
        <v>123600</v>
      </c>
      <c r="M831" s="5">
        <v>133560</v>
      </c>
      <c r="N831" s="8">
        <v>143280</v>
      </c>
      <c r="O831" s="8">
        <v>153360</v>
      </c>
      <c r="P831" s="8">
        <v>163080</v>
      </c>
    </row>
    <row r="832" spans="1:16" x14ac:dyDescent="0.45">
      <c r="A832" s="77" t="s">
        <v>434</v>
      </c>
      <c r="B832" s="77" t="str">
        <f t="shared" si="12"/>
        <v>Teller1.1</v>
      </c>
      <c r="C832" s="6">
        <v>1.1000000000000001</v>
      </c>
      <c r="D832" s="5">
        <v>1982</v>
      </c>
      <c r="E832" s="5">
        <v>2124</v>
      </c>
      <c r="F832" s="5">
        <v>2549</v>
      </c>
      <c r="G832" s="5">
        <v>2946</v>
      </c>
      <c r="H832" s="5">
        <v>3283</v>
      </c>
      <c r="I832" s="5">
        <v>79310</v>
      </c>
      <c r="J832" s="5">
        <v>90640.000000000015</v>
      </c>
      <c r="K832" s="5">
        <v>101970.00000000001</v>
      </c>
      <c r="L832" s="5">
        <v>113300.00000000001</v>
      </c>
      <c r="M832" s="5">
        <v>122430.00000000001</v>
      </c>
      <c r="N832" s="8">
        <v>131340</v>
      </c>
      <c r="O832" s="8">
        <v>140580</v>
      </c>
      <c r="P832" s="8">
        <v>149490</v>
      </c>
    </row>
    <row r="833" spans="1:16" x14ac:dyDescent="0.45">
      <c r="A833" s="77" t="s">
        <v>434</v>
      </c>
      <c r="B833" s="77" t="str">
        <f t="shared" si="12"/>
        <v>Teller1</v>
      </c>
      <c r="C833" s="6">
        <v>1</v>
      </c>
      <c r="D833" s="5">
        <v>1802</v>
      </c>
      <c r="E833" s="5">
        <v>1931</v>
      </c>
      <c r="F833" s="5">
        <v>2317</v>
      </c>
      <c r="G833" s="5">
        <v>2678</v>
      </c>
      <c r="H833" s="5">
        <v>2985</v>
      </c>
      <c r="I833" s="5">
        <v>72100</v>
      </c>
      <c r="J833" s="5">
        <v>82400</v>
      </c>
      <c r="K833" s="5">
        <v>92700</v>
      </c>
      <c r="L833" s="5">
        <v>103000</v>
      </c>
      <c r="M833" s="5">
        <v>111300</v>
      </c>
      <c r="N833" s="8">
        <v>119400</v>
      </c>
      <c r="O833" s="8">
        <v>127800</v>
      </c>
      <c r="P833" s="8">
        <v>135900</v>
      </c>
    </row>
    <row r="834" spans="1:16" x14ac:dyDescent="0.45">
      <c r="A834" s="77" t="s">
        <v>434</v>
      </c>
      <c r="B834" s="77" t="str">
        <f t="shared" si="12"/>
        <v>Teller0.9</v>
      </c>
      <c r="C834" s="6">
        <v>0.9</v>
      </c>
      <c r="D834" s="5">
        <v>1622</v>
      </c>
      <c r="E834" s="5">
        <v>1738</v>
      </c>
      <c r="F834" s="5">
        <v>2085</v>
      </c>
      <c r="G834" s="5">
        <v>2410</v>
      </c>
      <c r="H834" s="5">
        <v>2686</v>
      </c>
      <c r="I834" s="5">
        <v>64890</v>
      </c>
      <c r="J834" s="5">
        <v>74160</v>
      </c>
      <c r="K834" s="5">
        <v>83430</v>
      </c>
      <c r="L834" s="5">
        <v>92700</v>
      </c>
      <c r="M834" s="5">
        <v>100170</v>
      </c>
      <c r="N834" s="8">
        <v>107460</v>
      </c>
      <c r="O834" s="8">
        <v>115020</v>
      </c>
      <c r="P834" s="8">
        <v>122310</v>
      </c>
    </row>
    <row r="835" spans="1:16" x14ac:dyDescent="0.45">
      <c r="A835" s="77" t="s">
        <v>434</v>
      </c>
      <c r="B835" s="77" t="str">
        <f t="shared" ref="B835:B882" si="13">CONCATENATE(A835,C835)</f>
        <v>Teller0.8</v>
      </c>
      <c r="C835" s="6">
        <v>0.8</v>
      </c>
      <c r="D835" s="5">
        <v>1442</v>
      </c>
      <c r="E835" s="5">
        <v>1545</v>
      </c>
      <c r="F835" s="5">
        <v>1854</v>
      </c>
      <c r="G835" s="5">
        <v>2143</v>
      </c>
      <c r="H835" s="5">
        <v>2388</v>
      </c>
      <c r="I835" s="5">
        <v>57680</v>
      </c>
      <c r="J835" s="5">
        <v>65920</v>
      </c>
      <c r="K835" s="5">
        <v>74160</v>
      </c>
      <c r="L835" s="5">
        <v>82400</v>
      </c>
      <c r="M835" s="5">
        <v>89040</v>
      </c>
      <c r="N835" s="8">
        <v>95520</v>
      </c>
      <c r="O835" s="8">
        <v>102240</v>
      </c>
      <c r="P835" s="8">
        <v>108720</v>
      </c>
    </row>
    <row r="836" spans="1:16" x14ac:dyDescent="0.45">
      <c r="A836" s="77" t="s">
        <v>434</v>
      </c>
      <c r="B836" s="77" t="str">
        <f t="shared" si="13"/>
        <v>Teller0.7</v>
      </c>
      <c r="C836" s="6">
        <v>0.7</v>
      </c>
      <c r="D836" s="5">
        <v>1261</v>
      </c>
      <c r="E836" s="5">
        <v>1351</v>
      </c>
      <c r="F836" s="5">
        <v>1622</v>
      </c>
      <c r="G836" s="5">
        <v>1875</v>
      </c>
      <c r="H836" s="5">
        <v>2089</v>
      </c>
      <c r="I836" s="7">
        <v>50470</v>
      </c>
      <c r="J836" s="7">
        <v>57679.999999999993</v>
      </c>
      <c r="K836" s="7">
        <v>64889.999999999993</v>
      </c>
      <c r="L836" s="7">
        <v>72100</v>
      </c>
      <c r="M836" s="7">
        <v>77910</v>
      </c>
      <c r="N836" s="7">
        <v>83580</v>
      </c>
      <c r="O836" s="7">
        <v>89460</v>
      </c>
      <c r="P836" s="7">
        <v>95130</v>
      </c>
    </row>
    <row r="837" spans="1:16" x14ac:dyDescent="0.45">
      <c r="A837" s="77" t="s">
        <v>434</v>
      </c>
      <c r="B837" s="77" t="str">
        <f t="shared" si="13"/>
        <v>Teller0.6</v>
      </c>
      <c r="C837" s="6">
        <v>0.6</v>
      </c>
      <c r="D837" s="5">
        <v>1081</v>
      </c>
      <c r="E837" s="5">
        <v>1158</v>
      </c>
      <c r="F837" s="5">
        <v>1390</v>
      </c>
      <c r="G837" s="5">
        <v>1607</v>
      </c>
      <c r="H837" s="5">
        <v>1791</v>
      </c>
      <c r="I837" s="5">
        <v>43260</v>
      </c>
      <c r="J837" s="5">
        <v>49440</v>
      </c>
      <c r="K837" s="5">
        <v>55620</v>
      </c>
      <c r="L837" s="5">
        <v>61800</v>
      </c>
      <c r="M837" s="5">
        <v>66780</v>
      </c>
      <c r="N837" s="8">
        <v>71640</v>
      </c>
      <c r="O837" s="8">
        <v>76680</v>
      </c>
      <c r="P837" s="8">
        <v>81540</v>
      </c>
    </row>
    <row r="838" spans="1:16" x14ac:dyDescent="0.45">
      <c r="A838" s="77" t="s">
        <v>434</v>
      </c>
      <c r="B838" s="77" t="str">
        <f t="shared" si="13"/>
        <v>Teller0.55</v>
      </c>
      <c r="C838" s="6">
        <v>0.55000000000000004</v>
      </c>
      <c r="D838" s="5">
        <v>991</v>
      </c>
      <c r="E838" s="5">
        <v>1062</v>
      </c>
      <c r="F838" s="5">
        <v>1274</v>
      </c>
      <c r="G838" s="5">
        <v>1473</v>
      </c>
      <c r="H838" s="5">
        <v>1641</v>
      </c>
      <c r="I838" s="5">
        <v>39655</v>
      </c>
      <c r="J838" s="5">
        <v>45320.000000000007</v>
      </c>
      <c r="K838" s="5">
        <v>50985.000000000007</v>
      </c>
      <c r="L838" s="5">
        <v>56650.000000000007</v>
      </c>
      <c r="M838" s="5">
        <v>61215.000000000007</v>
      </c>
      <c r="N838" s="8">
        <v>65670</v>
      </c>
      <c r="O838" s="8">
        <v>70290</v>
      </c>
      <c r="P838" s="8">
        <v>74745</v>
      </c>
    </row>
    <row r="839" spans="1:16" x14ac:dyDescent="0.45">
      <c r="A839" s="77" t="s">
        <v>434</v>
      </c>
      <c r="B839" s="77" t="str">
        <f t="shared" si="13"/>
        <v>Teller0.5</v>
      </c>
      <c r="C839" s="6">
        <v>0.5</v>
      </c>
      <c r="D839" s="5">
        <v>901</v>
      </c>
      <c r="E839" s="5">
        <v>965</v>
      </c>
      <c r="F839" s="5">
        <v>1158</v>
      </c>
      <c r="G839" s="5">
        <v>1339</v>
      </c>
      <c r="H839" s="5">
        <v>1492</v>
      </c>
      <c r="I839" s="5">
        <v>36050</v>
      </c>
      <c r="J839" s="5">
        <v>41200</v>
      </c>
      <c r="K839" s="5">
        <v>46350</v>
      </c>
      <c r="L839" s="5">
        <v>51500</v>
      </c>
      <c r="M839" s="5">
        <v>55650</v>
      </c>
      <c r="N839" s="8">
        <v>59700</v>
      </c>
      <c r="O839" s="8">
        <v>63900</v>
      </c>
      <c r="P839" s="8">
        <v>67950</v>
      </c>
    </row>
    <row r="840" spans="1:16" x14ac:dyDescent="0.45">
      <c r="A840" s="77" t="s">
        <v>434</v>
      </c>
      <c r="B840" s="77" t="str">
        <f t="shared" si="13"/>
        <v>Teller0.45</v>
      </c>
      <c r="C840" s="6">
        <v>0.45</v>
      </c>
      <c r="D840" s="5">
        <v>811</v>
      </c>
      <c r="E840" s="5">
        <v>869</v>
      </c>
      <c r="F840" s="5">
        <v>1042</v>
      </c>
      <c r="G840" s="5">
        <v>1205</v>
      </c>
      <c r="H840" s="5">
        <v>1343</v>
      </c>
      <c r="I840" s="5">
        <v>32445</v>
      </c>
      <c r="J840" s="5">
        <v>37080</v>
      </c>
      <c r="K840" s="5">
        <v>41715</v>
      </c>
      <c r="L840" s="5">
        <v>46350</v>
      </c>
      <c r="M840" s="5">
        <v>50085</v>
      </c>
      <c r="N840" s="8">
        <v>53730</v>
      </c>
      <c r="O840" s="8">
        <v>57510</v>
      </c>
      <c r="P840" s="8">
        <v>61155</v>
      </c>
    </row>
    <row r="841" spans="1:16" x14ac:dyDescent="0.45">
      <c r="A841" s="77" t="s">
        <v>434</v>
      </c>
      <c r="B841" s="77" t="str">
        <f t="shared" si="13"/>
        <v>Teller0.4</v>
      </c>
      <c r="C841" s="6">
        <v>0.4</v>
      </c>
      <c r="D841" s="5">
        <v>721</v>
      </c>
      <c r="E841" s="5">
        <v>772</v>
      </c>
      <c r="F841" s="5">
        <v>927</v>
      </c>
      <c r="G841" s="5">
        <v>1071</v>
      </c>
      <c r="H841" s="5">
        <v>1194</v>
      </c>
      <c r="I841" s="5">
        <v>28840</v>
      </c>
      <c r="J841" s="5">
        <v>32960</v>
      </c>
      <c r="K841" s="5">
        <v>37080</v>
      </c>
      <c r="L841" s="5">
        <v>41200</v>
      </c>
      <c r="M841" s="5">
        <v>44520</v>
      </c>
      <c r="N841" s="8">
        <v>47760</v>
      </c>
      <c r="O841" s="8">
        <v>51120</v>
      </c>
      <c r="P841" s="8">
        <v>54360</v>
      </c>
    </row>
    <row r="842" spans="1:16" x14ac:dyDescent="0.45">
      <c r="A842" s="77" t="s">
        <v>434</v>
      </c>
      <c r="B842" s="77" t="str">
        <f t="shared" si="13"/>
        <v>Teller0.3</v>
      </c>
      <c r="C842" s="6">
        <v>0.3</v>
      </c>
      <c r="D842" s="5">
        <v>540</v>
      </c>
      <c r="E842" s="5">
        <v>579</v>
      </c>
      <c r="F842" s="5">
        <v>695</v>
      </c>
      <c r="G842" s="5">
        <v>803</v>
      </c>
      <c r="H842" s="5">
        <v>895</v>
      </c>
      <c r="I842" s="7">
        <v>21630</v>
      </c>
      <c r="J842" s="7">
        <v>24720</v>
      </c>
      <c r="K842" s="7">
        <v>27810</v>
      </c>
      <c r="L842" s="7">
        <v>30900</v>
      </c>
      <c r="M842" s="7">
        <v>33390</v>
      </c>
      <c r="N842" s="7">
        <v>35820</v>
      </c>
      <c r="O842" s="7">
        <v>38340</v>
      </c>
      <c r="P842" s="7">
        <v>40770</v>
      </c>
    </row>
    <row r="843" spans="1:16" x14ac:dyDescent="0.45">
      <c r="A843" s="77" t="s">
        <v>434</v>
      </c>
      <c r="B843" s="77" t="str">
        <f t="shared" si="13"/>
        <v>Teller0.2</v>
      </c>
      <c r="C843" s="6">
        <v>0.2</v>
      </c>
      <c r="D843" s="5">
        <v>360</v>
      </c>
      <c r="E843" s="5">
        <v>386</v>
      </c>
      <c r="F843" s="5">
        <v>463</v>
      </c>
      <c r="G843" s="5">
        <v>535</v>
      </c>
      <c r="H843" s="5">
        <v>597</v>
      </c>
      <c r="I843" s="5">
        <v>14420</v>
      </c>
      <c r="J843" s="5">
        <v>16480</v>
      </c>
      <c r="K843" s="5">
        <v>18540</v>
      </c>
      <c r="L843" s="5">
        <v>20600</v>
      </c>
      <c r="M843" s="5">
        <v>22260</v>
      </c>
      <c r="N843" s="8">
        <v>23880</v>
      </c>
      <c r="O843" s="8">
        <v>25560</v>
      </c>
      <c r="P843" s="8">
        <v>27180</v>
      </c>
    </row>
    <row r="844" spans="1:16" x14ac:dyDescent="0.45">
      <c r="A844" s="77" t="s">
        <v>435</v>
      </c>
      <c r="B844" s="77" t="str">
        <f t="shared" si="13"/>
        <v>Washington1.2</v>
      </c>
      <c r="C844" s="6">
        <v>1.2</v>
      </c>
      <c r="D844" s="5">
        <v>2142</v>
      </c>
      <c r="E844" s="5">
        <v>2295</v>
      </c>
      <c r="F844" s="5">
        <v>2754</v>
      </c>
      <c r="G844" s="5">
        <v>3183</v>
      </c>
      <c r="H844" s="5">
        <v>3552</v>
      </c>
      <c r="I844" s="5">
        <v>85680</v>
      </c>
      <c r="J844" s="5">
        <v>97920</v>
      </c>
      <c r="K844" s="5">
        <v>110160</v>
      </c>
      <c r="L844" s="5">
        <v>122400</v>
      </c>
      <c r="M844" s="5">
        <v>132240</v>
      </c>
      <c r="N844" s="8">
        <v>142080</v>
      </c>
      <c r="O844" s="8">
        <v>151800</v>
      </c>
      <c r="P844" s="8">
        <v>161640</v>
      </c>
    </row>
    <row r="845" spans="1:16" x14ac:dyDescent="0.45">
      <c r="A845" s="77" t="s">
        <v>435</v>
      </c>
      <c r="B845" s="77" t="str">
        <f t="shared" si="13"/>
        <v>Washington1.1</v>
      </c>
      <c r="C845" s="6">
        <v>1.1000000000000001</v>
      </c>
      <c r="D845" s="5">
        <v>1963</v>
      </c>
      <c r="E845" s="5">
        <v>2103</v>
      </c>
      <c r="F845" s="5">
        <v>2524</v>
      </c>
      <c r="G845" s="5">
        <v>2917</v>
      </c>
      <c r="H845" s="5">
        <v>3256</v>
      </c>
      <c r="I845" s="5">
        <v>78540</v>
      </c>
      <c r="J845" s="5">
        <v>89760</v>
      </c>
      <c r="K845" s="5">
        <v>100980.00000000001</v>
      </c>
      <c r="L845" s="5">
        <v>112200.00000000001</v>
      </c>
      <c r="M845" s="5">
        <v>121220.00000000001</v>
      </c>
      <c r="N845" s="8">
        <v>130240.00000000001</v>
      </c>
      <c r="O845" s="8">
        <v>139150</v>
      </c>
      <c r="P845" s="8">
        <v>148170</v>
      </c>
    </row>
    <row r="846" spans="1:16" x14ac:dyDescent="0.45">
      <c r="A846" s="77" t="s">
        <v>435</v>
      </c>
      <c r="B846" s="77" t="str">
        <f t="shared" si="13"/>
        <v>Washington1</v>
      </c>
      <c r="C846" s="6">
        <v>1</v>
      </c>
      <c r="D846" s="5">
        <v>1785</v>
      </c>
      <c r="E846" s="5">
        <v>1912</v>
      </c>
      <c r="F846" s="5">
        <v>2295</v>
      </c>
      <c r="G846" s="5">
        <v>2652</v>
      </c>
      <c r="H846" s="5">
        <v>2960</v>
      </c>
      <c r="I846" s="5">
        <v>71400</v>
      </c>
      <c r="J846" s="5">
        <v>81600</v>
      </c>
      <c r="K846" s="5">
        <v>91800</v>
      </c>
      <c r="L846" s="5">
        <v>102000</v>
      </c>
      <c r="M846" s="5">
        <v>110200</v>
      </c>
      <c r="N846" s="8">
        <v>118400</v>
      </c>
      <c r="O846" s="8">
        <v>126500</v>
      </c>
      <c r="P846" s="8">
        <v>134700</v>
      </c>
    </row>
    <row r="847" spans="1:16" x14ac:dyDescent="0.45">
      <c r="A847" s="77" t="s">
        <v>435</v>
      </c>
      <c r="B847" s="77" t="str">
        <f t="shared" si="13"/>
        <v>Washington0.9</v>
      </c>
      <c r="C847" s="6">
        <v>0.9</v>
      </c>
      <c r="D847" s="5">
        <v>1606</v>
      </c>
      <c r="E847" s="5">
        <v>1721</v>
      </c>
      <c r="F847" s="5">
        <v>2065</v>
      </c>
      <c r="G847" s="5">
        <v>2387</v>
      </c>
      <c r="H847" s="5">
        <v>2664</v>
      </c>
      <c r="I847" s="5">
        <v>64260</v>
      </c>
      <c r="J847" s="5">
        <v>73440</v>
      </c>
      <c r="K847" s="5">
        <v>82620</v>
      </c>
      <c r="L847" s="5">
        <v>91800</v>
      </c>
      <c r="M847" s="5">
        <v>99180</v>
      </c>
      <c r="N847" s="8">
        <v>106560</v>
      </c>
      <c r="O847" s="8">
        <v>113850</v>
      </c>
      <c r="P847" s="8">
        <v>121230</v>
      </c>
    </row>
    <row r="848" spans="1:16" x14ac:dyDescent="0.45">
      <c r="A848" s="77" t="s">
        <v>435</v>
      </c>
      <c r="B848" s="77" t="str">
        <f t="shared" si="13"/>
        <v>Washington0.8</v>
      </c>
      <c r="C848" s="6">
        <v>0.8</v>
      </c>
      <c r="D848" s="5">
        <v>1428</v>
      </c>
      <c r="E848" s="5">
        <v>1530</v>
      </c>
      <c r="F848" s="5">
        <v>1836</v>
      </c>
      <c r="G848" s="5">
        <v>2122</v>
      </c>
      <c r="H848" s="5">
        <v>2368</v>
      </c>
      <c r="I848" s="7">
        <v>57120</v>
      </c>
      <c r="J848" s="7">
        <v>65280</v>
      </c>
      <c r="K848" s="7">
        <v>73440</v>
      </c>
      <c r="L848" s="7">
        <v>81600</v>
      </c>
      <c r="M848" s="7">
        <v>88160</v>
      </c>
      <c r="N848" s="7">
        <v>94720</v>
      </c>
      <c r="O848" s="7">
        <v>101200</v>
      </c>
      <c r="P848" s="7">
        <v>107760</v>
      </c>
    </row>
    <row r="849" spans="1:16" x14ac:dyDescent="0.45">
      <c r="A849" s="77" t="s">
        <v>435</v>
      </c>
      <c r="B849" s="77" t="str">
        <f t="shared" si="13"/>
        <v>Washington0.7</v>
      </c>
      <c r="C849" s="6">
        <v>0.7</v>
      </c>
      <c r="D849" s="5">
        <v>1249</v>
      </c>
      <c r="E849" s="5">
        <v>1338</v>
      </c>
      <c r="F849" s="5">
        <v>1606</v>
      </c>
      <c r="G849" s="5">
        <v>1856</v>
      </c>
      <c r="H849" s="5">
        <v>2072</v>
      </c>
      <c r="I849" s="5">
        <v>49980</v>
      </c>
      <c r="J849" s="5">
        <v>57120</v>
      </c>
      <c r="K849" s="5">
        <v>64259.999999999993</v>
      </c>
      <c r="L849" s="5">
        <v>71400</v>
      </c>
      <c r="M849" s="5">
        <v>77140</v>
      </c>
      <c r="N849" s="8">
        <v>82880</v>
      </c>
      <c r="O849" s="8">
        <v>88550</v>
      </c>
      <c r="P849" s="8">
        <v>94290</v>
      </c>
    </row>
    <row r="850" spans="1:16" x14ac:dyDescent="0.45">
      <c r="A850" s="77" t="s">
        <v>435</v>
      </c>
      <c r="B850" s="77" t="str">
        <f t="shared" si="13"/>
        <v>Washington0.6</v>
      </c>
      <c r="C850" s="6">
        <v>0.6</v>
      </c>
      <c r="D850" s="5">
        <v>1071</v>
      </c>
      <c r="E850" s="5">
        <v>1147</v>
      </c>
      <c r="F850" s="5">
        <v>1377</v>
      </c>
      <c r="G850" s="5">
        <v>1591</v>
      </c>
      <c r="H850" s="5">
        <v>1776</v>
      </c>
      <c r="I850" s="5">
        <v>42840</v>
      </c>
      <c r="J850" s="5">
        <v>48960</v>
      </c>
      <c r="K850" s="5">
        <v>55080</v>
      </c>
      <c r="L850" s="5">
        <v>61200</v>
      </c>
      <c r="M850" s="5">
        <v>66120</v>
      </c>
      <c r="N850" s="8">
        <v>71040</v>
      </c>
      <c r="O850" s="8">
        <v>75900</v>
      </c>
      <c r="P850" s="8">
        <v>80820</v>
      </c>
    </row>
    <row r="851" spans="1:16" x14ac:dyDescent="0.45">
      <c r="A851" s="77" t="s">
        <v>435</v>
      </c>
      <c r="B851" s="77" t="str">
        <f t="shared" si="13"/>
        <v>Washington0.55</v>
      </c>
      <c r="C851" s="6">
        <v>0.55000000000000004</v>
      </c>
      <c r="D851" s="5">
        <v>981</v>
      </c>
      <c r="E851" s="5">
        <v>1051</v>
      </c>
      <c r="F851" s="5">
        <v>1262</v>
      </c>
      <c r="G851" s="5">
        <v>1458</v>
      </c>
      <c r="H851" s="5">
        <v>1628</v>
      </c>
      <c r="I851" s="5">
        <v>39270</v>
      </c>
      <c r="J851" s="5">
        <v>44880</v>
      </c>
      <c r="K851" s="5">
        <v>50490.000000000007</v>
      </c>
      <c r="L851" s="5">
        <v>56100.000000000007</v>
      </c>
      <c r="M851" s="5">
        <v>60610.000000000007</v>
      </c>
      <c r="N851" s="8">
        <v>65120.000000000007</v>
      </c>
      <c r="O851" s="8">
        <v>69575</v>
      </c>
      <c r="P851" s="8">
        <v>74085</v>
      </c>
    </row>
    <row r="852" spans="1:16" x14ac:dyDescent="0.45">
      <c r="A852" s="77" t="s">
        <v>435</v>
      </c>
      <c r="B852" s="77" t="str">
        <f t="shared" si="13"/>
        <v>Washington0.5</v>
      </c>
      <c r="C852" s="6">
        <v>0.5</v>
      </c>
      <c r="D852" s="5">
        <v>892</v>
      </c>
      <c r="E852" s="5">
        <v>956</v>
      </c>
      <c r="F852" s="5">
        <v>1147</v>
      </c>
      <c r="G852" s="5">
        <v>1326</v>
      </c>
      <c r="H852" s="5">
        <v>1480</v>
      </c>
      <c r="I852" s="5">
        <v>35700</v>
      </c>
      <c r="J852" s="5">
        <v>40800</v>
      </c>
      <c r="K852" s="5">
        <v>45900</v>
      </c>
      <c r="L852" s="5">
        <v>51000</v>
      </c>
      <c r="M852" s="5">
        <v>55100</v>
      </c>
      <c r="N852" s="8">
        <v>59200</v>
      </c>
      <c r="O852" s="8">
        <v>63250</v>
      </c>
      <c r="P852" s="8">
        <v>67350</v>
      </c>
    </row>
    <row r="853" spans="1:16" x14ac:dyDescent="0.45">
      <c r="A853" s="77" t="s">
        <v>435</v>
      </c>
      <c r="B853" s="77" t="str">
        <f t="shared" si="13"/>
        <v>Washington0.45</v>
      </c>
      <c r="C853" s="6">
        <v>0.45</v>
      </c>
      <c r="D853" s="5">
        <v>803</v>
      </c>
      <c r="E853" s="5">
        <v>860</v>
      </c>
      <c r="F853" s="5">
        <v>1032</v>
      </c>
      <c r="G853" s="5">
        <v>1193</v>
      </c>
      <c r="H853" s="5">
        <v>1332</v>
      </c>
      <c r="I853" s="5">
        <v>32130</v>
      </c>
      <c r="J853" s="5">
        <v>36720</v>
      </c>
      <c r="K853" s="5">
        <v>41310</v>
      </c>
      <c r="L853" s="5">
        <v>45900</v>
      </c>
      <c r="M853" s="5">
        <v>49590</v>
      </c>
      <c r="N853" s="8">
        <v>53280</v>
      </c>
      <c r="O853" s="8">
        <v>56925</v>
      </c>
      <c r="P853" s="8">
        <v>60615</v>
      </c>
    </row>
    <row r="854" spans="1:16" x14ac:dyDescent="0.45">
      <c r="A854" s="77" t="s">
        <v>435</v>
      </c>
      <c r="B854" s="77" t="str">
        <f t="shared" si="13"/>
        <v>Washington0.4</v>
      </c>
      <c r="C854" s="6">
        <v>0.4</v>
      </c>
      <c r="D854" s="5">
        <v>714</v>
      </c>
      <c r="E854" s="5">
        <v>765</v>
      </c>
      <c r="F854" s="5">
        <v>918</v>
      </c>
      <c r="G854" s="5">
        <v>1061</v>
      </c>
      <c r="H854" s="5">
        <v>1184</v>
      </c>
      <c r="I854" s="7">
        <v>28560</v>
      </c>
      <c r="J854" s="7">
        <v>32640</v>
      </c>
      <c r="K854" s="7">
        <v>36720</v>
      </c>
      <c r="L854" s="7">
        <v>40800</v>
      </c>
      <c r="M854" s="7">
        <v>44080</v>
      </c>
      <c r="N854" s="7">
        <v>47360</v>
      </c>
      <c r="O854" s="7">
        <v>50600</v>
      </c>
      <c r="P854" s="7">
        <v>53880</v>
      </c>
    </row>
    <row r="855" spans="1:16" x14ac:dyDescent="0.45">
      <c r="A855" s="77" t="s">
        <v>435</v>
      </c>
      <c r="B855" s="77" t="str">
        <f t="shared" si="13"/>
        <v>Washington0.3</v>
      </c>
      <c r="C855" s="6">
        <v>0.3</v>
      </c>
      <c r="D855" s="5">
        <v>535</v>
      </c>
      <c r="E855" s="5">
        <v>573</v>
      </c>
      <c r="F855" s="5">
        <v>688</v>
      </c>
      <c r="G855" s="5">
        <v>795</v>
      </c>
      <c r="H855" s="5">
        <v>888</v>
      </c>
      <c r="I855" s="5">
        <v>21420</v>
      </c>
      <c r="J855" s="5">
        <v>24480</v>
      </c>
      <c r="K855" s="5">
        <v>27540</v>
      </c>
      <c r="L855" s="5">
        <v>30600</v>
      </c>
      <c r="M855" s="5">
        <v>33060</v>
      </c>
      <c r="N855" s="8">
        <v>35520</v>
      </c>
      <c r="O855" s="8">
        <v>37950</v>
      </c>
      <c r="P855" s="8">
        <v>40410</v>
      </c>
    </row>
    <row r="856" spans="1:16" x14ac:dyDescent="0.45">
      <c r="A856" s="77" t="s">
        <v>435</v>
      </c>
      <c r="B856" s="77" t="str">
        <f t="shared" si="13"/>
        <v>Washington0.2</v>
      </c>
      <c r="C856" s="6">
        <v>0.2</v>
      </c>
      <c r="D856" s="5">
        <v>357</v>
      </c>
      <c r="E856" s="5">
        <v>382</v>
      </c>
      <c r="F856" s="5">
        <v>459</v>
      </c>
      <c r="G856" s="5">
        <v>530</v>
      </c>
      <c r="H856" s="5">
        <v>592</v>
      </c>
      <c r="I856" s="5">
        <v>14280</v>
      </c>
      <c r="J856" s="5">
        <v>16320</v>
      </c>
      <c r="K856" s="5">
        <v>18360</v>
      </c>
      <c r="L856" s="5">
        <v>20400</v>
      </c>
      <c r="M856" s="5">
        <v>22040</v>
      </c>
      <c r="N856" s="8">
        <v>23680</v>
      </c>
      <c r="O856" s="8">
        <v>25300</v>
      </c>
      <c r="P856" s="8">
        <v>26940</v>
      </c>
    </row>
    <row r="857" spans="1:16" x14ac:dyDescent="0.45">
      <c r="A857" s="77" t="s">
        <v>436</v>
      </c>
      <c r="B857" s="77" t="str">
        <f t="shared" si="13"/>
        <v>Weld1.2</v>
      </c>
      <c r="C857" s="6">
        <v>1.2</v>
      </c>
      <c r="D857" s="5">
        <v>2388</v>
      </c>
      <c r="E857" s="5">
        <v>2557</v>
      </c>
      <c r="F857" s="5">
        <v>3069</v>
      </c>
      <c r="G857" s="5">
        <v>3544</v>
      </c>
      <c r="H857" s="5">
        <v>3954</v>
      </c>
      <c r="I857" s="5">
        <v>95520</v>
      </c>
      <c r="J857" s="5">
        <v>109080</v>
      </c>
      <c r="K857" s="5">
        <v>122760</v>
      </c>
      <c r="L857" s="5">
        <v>136320</v>
      </c>
      <c r="M857" s="5">
        <v>147240</v>
      </c>
      <c r="N857" s="8">
        <v>158160</v>
      </c>
      <c r="O857" s="8">
        <v>169080</v>
      </c>
      <c r="P857" s="8">
        <v>180000</v>
      </c>
    </row>
    <row r="858" spans="1:16" x14ac:dyDescent="0.45">
      <c r="A858" s="77" t="s">
        <v>436</v>
      </c>
      <c r="B858" s="77" t="str">
        <f t="shared" si="13"/>
        <v>Weld1.1</v>
      </c>
      <c r="C858" s="6">
        <v>1.1000000000000001</v>
      </c>
      <c r="D858" s="5">
        <v>2189</v>
      </c>
      <c r="E858" s="5">
        <v>2344</v>
      </c>
      <c r="F858" s="5">
        <v>2813</v>
      </c>
      <c r="G858" s="5">
        <v>3249</v>
      </c>
      <c r="H858" s="5">
        <v>3624</v>
      </c>
      <c r="I858" s="5">
        <v>87560</v>
      </c>
      <c r="J858" s="5">
        <v>99990.000000000015</v>
      </c>
      <c r="K858" s="5">
        <v>112530.00000000001</v>
      </c>
      <c r="L858" s="5">
        <v>124960.00000000001</v>
      </c>
      <c r="M858" s="5">
        <v>134970</v>
      </c>
      <c r="N858" s="8">
        <v>144980</v>
      </c>
      <c r="O858" s="8">
        <v>154990</v>
      </c>
      <c r="P858" s="8">
        <v>165000</v>
      </c>
    </row>
    <row r="859" spans="1:16" x14ac:dyDescent="0.45">
      <c r="A859" s="77" t="s">
        <v>436</v>
      </c>
      <c r="B859" s="77" t="str">
        <f t="shared" si="13"/>
        <v>Weld1</v>
      </c>
      <c r="C859" s="6">
        <v>1</v>
      </c>
      <c r="D859" s="5">
        <v>1990</v>
      </c>
      <c r="E859" s="5">
        <v>2131</v>
      </c>
      <c r="F859" s="5">
        <v>2557</v>
      </c>
      <c r="G859" s="5">
        <v>2953</v>
      </c>
      <c r="H859" s="5">
        <v>3295</v>
      </c>
      <c r="I859" s="5">
        <v>79600</v>
      </c>
      <c r="J859" s="5">
        <v>90900</v>
      </c>
      <c r="K859" s="5">
        <v>102300</v>
      </c>
      <c r="L859" s="5">
        <v>113600</v>
      </c>
      <c r="M859" s="5">
        <v>122700</v>
      </c>
      <c r="N859" s="8">
        <v>131800</v>
      </c>
      <c r="O859" s="8">
        <v>140900</v>
      </c>
      <c r="P859" s="8">
        <v>150000</v>
      </c>
    </row>
    <row r="860" spans="1:16" x14ac:dyDescent="0.45">
      <c r="A860" s="77" t="s">
        <v>436</v>
      </c>
      <c r="B860" s="77" t="str">
        <f t="shared" si="13"/>
        <v>Weld0.9</v>
      </c>
      <c r="C860" s="6">
        <v>0.9</v>
      </c>
      <c r="D860" s="5">
        <v>1791</v>
      </c>
      <c r="E860" s="5">
        <v>1918</v>
      </c>
      <c r="F860" s="5">
        <v>2301</v>
      </c>
      <c r="G860" s="5">
        <v>2658</v>
      </c>
      <c r="H860" s="5">
        <v>2965</v>
      </c>
      <c r="I860" s="7">
        <v>71640</v>
      </c>
      <c r="J860" s="7">
        <v>81810</v>
      </c>
      <c r="K860" s="7">
        <v>92070</v>
      </c>
      <c r="L860" s="7">
        <v>102240</v>
      </c>
      <c r="M860" s="7">
        <v>110430</v>
      </c>
      <c r="N860" s="7">
        <v>118620</v>
      </c>
      <c r="O860" s="7">
        <v>126810</v>
      </c>
      <c r="P860" s="7">
        <v>135000</v>
      </c>
    </row>
    <row r="861" spans="1:16" x14ac:dyDescent="0.45">
      <c r="A861" s="77" t="s">
        <v>436</v>
      </c>
      <c r="B861" s="77" t="str">
        <f t="shared" si="13"/>
        <v>Weld0.8</v>
      </c>
      <c r="C861" s="6">
        <v>0.8</v>
      </c>
      <c r="D861" s="5">
        <v>1592</v>
      </c>
      <c r="E861" s="5">
        <v>1705</v>
      </c>
      <c r="F861" s="5">
        <v>2046</v>
      </c>
      <c r="G861" s="5">
        <v>2363</v>
      </c>
      <c r="H861" s="5">
        <v>2636</v>
      </c>
      <c r="I861" s="5">
        <v>63680</v>
      </c>
      <c r="J861" s="5">
        <v>72720</v>
      </c>
      <c r="K861" s="5">
        <v>81840</v>
      </c>
      <c r="L861" s="5">
        <v>90880</v>
      </c>
      <c r="M861" s="5">
        <v>98160</v>
      </c>
      <c r="N861" s="8">
        <v>105440</v>
      </c>
      <c r="O861" s="8">
        <v>112720</v>
      </c>
      <c r="P861" s="8">
        <v>120000</v>
      </c>
    </row>
    <row r="862" spans="1:16" x14ac:dyDescent="0.45">
      <c r="A862" s="77" t="s">
        <v>436</v>
      </c>
      <c r="B862" s="77" t="str">
        <f t="shared" si="13"/>
        <v>Weld0.7</v>
      </c>
      <c r="C862" s="6">
        <v>0.7</v>
      </c>
      <c r="D862" s="5">
        <v>1393</v>
      </c>
      <c r="E862" s="5">
        <v>1491</v>
      </c>
      <c r="F862" s="5">
        <v>1790</v>
      </c>
      <c r="G862" s="5">
        <v>2067</v>
      </c>
      <c r="H862" s="5">
        <v>2306</v>
      </c>
      <c r="I862" s="5">
        <v>55720</v>
      </c>
      <c r="J862" s="5">
        <v>63629.999999999993</v>
      </c>
      <c r="K862" s="5">
        <v>71610</v>
      </c>
      <c r="L862" s="5">
        <v>79520</v>
      </c>
      <c r="M862" s="5">
        <v>85890</v>
      </c>
      <c r="N862" s="8">
        <v>92260</v>
      </c>
      <c r="O862" s="8">
        <v>98630</v>
      </c>
      <c r="P862" s="8">
        <v>105000</v>
      </c>
    </row>
    <row r="863" spans="1:16" x14ac:dyDescent="0.45">
      <c r="A863" s="77" t="s">
        <v>436</v>
      </c>
      <c r="B863" s="77" t="str">
        <f t="shared" si="13"/>
        <v>Weld0.6</v>
      </c>
      <c r="C863" s="6">
        <v>0.6</v>
      </c>
      <c r="D863" s="5">
        <v>1194</v>
      </c>
      <c r="E863" s="5">
        <v>1278</v>
      </c>
      <c r="F863" s="5">
        <v>1534</v>
      </c>
      <c r="G863" s="5">
        <v>1772</v>
      </c>
      <c r="H863" s="5">
        <v>1977</v>
      </c>
      <c r="I863" s="5">
        <v>47760</v>
      </c>
      <c r="J863" s="5">
        <v>54540</v>
      </c>
      <c r="K863" s="5">
        <v>61380</v>
      </c>
      <c r="L863" s="5">
        <v>68160</v>
      </c>
      <c r="M863" s="5">
        <v>73620</v>
      </c>
      <c r="N863" s="8">
        <v>79080</v>
      </c>
      <c r="O863" s="8">
        <v>84540</v>
      </c>
      <c r="P863" s="8">
        <v>90000</v>
      </c>
    </row>
    <row r="864" spans="1:16" x14ac:dyDescent="0.45">
      <c r="A864" s="77" t="s">
        <v>436</v>
      </c>
      <c r="B864" s="77" t="str">
        <f t="shared" si="13"/>
        <v>Weld0.55</v>
      </c>
      <c r="C864" s="6">
        <v>0.55000000000000004</v>
      </c>
      <c r="D864" s="5">
        <v>1094</v>
      </c>
      <c r="E864" s="5">
        <v>1172</v>
      </c>
      <c r="F864" s="5">
        <v>1406</v>
      </c>
      <c r="G864" s="5">
        <v>1624</v>
      </c>
      <c r="H864" s="5">
        <v>1812</v>
      </c>
      <c r="I864" s="5">
        <v>43780</v>
      </c>
      <c r="J864" s="5">
        <v>49995.000000000007</v>
      </c>
      <c r="K864" s="5">
        <v>56265.000000000007</v>
      </c>
      <c r="L864" s="5">
        <v>62480.000000000007</v>
      </c>
      <c r="M864" s="5">
        <v>67485</v>
      </c>
      <c r="N864" s="8">
        <v>72490</v>
      </c>
      <c r="O864" s="8">
        <v>77495</v>
      </c>
      <c r="P864" s="8">
        <v>82500</v>
      </c>
    </row>
    <row r="865" spans="1:16" x14ac:dyDescent="0.45">
      <c r="A865" s="77" t="s">
        <v>436</v>
      </c>
      <c r="B865" s="77" t="str">
        <f t="shared" si="13"/>
        <v>Weld0.5</v>
      </c>
      <c r="C865" s="6">
        <v>0.5</v>
      </c>
      <c r="D865" s="5">
        <v>995</v>
      </c>
      <c r="E865" s="5">
        <v>1065</v>
      </c>
      <c r="F865" s="5">
        <v>1278</v>
      </c>
      <c r="G865" s="5">
        <v>1476</v>
      </c>
      <c r="H865" s="5">
        <v>1647</v>
      </c>
      <c r="I865" s="5">
        <v>39800</v>
      </c>
      <c r="J865" s="5">
        <v>45450</v>
      </c>
      <c r="K865" s="5">
        <v>51150</v>
      </c>
      <c r="L865" s="5">
        <v>56800</v>
      </c>
      <c r="M865" s="5">
        <v>61350</v>
      </c>
      <c r="N865" s="8">
        <v>65900</v>
      </c>
      <c r="O865" s="8">
        <v>70450</v>
      </c>
      <c r="P865" s="8">
        <v>75000</v>
      </c>
    </row>
    <row r="866" spans="1:16" x14ac:dyDescent="0.45">
      <c r="A866" s="77" t="s">
        <v>436</v>
      </c>
      <c r="B866" s="77" t="str">
        <f t="shared" si="13"/>
        <v>Weld0.45</v>
      </c>
      <c r="C866" s="6">
        <v>0.45</v>
      </c>
      <c r="D866" s="5">
        <v>895</v>
      </c>
      <c r="E866" s="5">
        <v>959</v>
      </c>
      <c r="F866" s="5">
        <v>1150</v>
      </c>
      <c r="G866" s="5">
        <v>1329</v>
      </c>
      <c r="H866" s="5">
        <v>1482</v>
      </c>
      <c r="I866" s="7">
        <v>35820</v>
      </c>
      <c r="J866" s="7">
        <v>40905</v>
      </c>
      <c r="K866" s="7">
        <v>46035</v>
      </c>
      <c r="L866" s="7">
        <v>51120</v>
      </c>
      <c r="M866" s="7">
        <v>55215</v>
      </c>
      <c r="N866" s="7">
        <v>59310</v>
      </c>
      <c r="O866" s="7">
        <v>63405</v>
      </c>
      <c r="P866" s="7">
        <v>67500</v>
      </c>
    </row>
    <row r="867" spans="1:16" x14ac:dyDescent="0.45">
      <c r="A867" s="77" t="s">
        <v>436</v>
      </c>
      <c r="B867" s="77" t="str">
        <f t="shared" si="13"/>
        <v>Weld0.4</v>
      </c>
      <c r="C867" s="6">
        <v>0.4</v>
      </c>
      <c r="D867" s="5">
        <v>796</v>
      </c>
      <c r="E867" s="5">
        <v>852</v>
      </c>
      <c r="F867" s="5">
        <v>1023</v>
      </c>
      <c r="G867" s="5">
        <v>1181</v>
      </c>
      <c r="H867" s="5">
        <v>1318</v>
      </c>
      <c r="I867" s="5">
        <v>31840</v>
      </c>
      <c r="J867" s="5">
        <v>36360</v>
      </c>
      <c r="K867" s="5">
        <v>40920</v>
      </c>
      <c r="L867" s="5">
        <v>45440</v>
      </c>
      <c r="M867" s="5">
        <v>49080</v>
      </c>
      <c r="N867" s="8">
        <v>52720</v>
      </c>
      <c r="O867" s="8">
        <v>56360</v>
      </c>
      <c r="P867" s="8">
        <v>60000</v>
      </c>
    </row>
    <row r="868" spans="1:16" x14ac:dyDescent="0.45">
      <c r="A868" s="77" t="s">
        <v>436</v>
      </c>
      <c r="B868" s="77" t="str">
        <f t="shared" si="13"/>
        <v>Weld0.3</v>
      </c>
      <c r="C868" s="6">
        <v>0.3</v>
      </c>
      <c r="D868" s="5">
        <v>597</v>
      </c>
      <c r="E868" s="5">
        <v>639</v>
      </c>
      <c r="F868" s="5">
        <v>767</v>
      </c>
      <c r="G868" s="5">
        <v>886</v>
      </c>
      <c r="H868" s="5">
        <v>988</v>
      </c>
      <c r="I868" s="5">
        <v>23880</v>
      </c>
      <c r="J868" s="5">
        <v>27270</v>
      </c>
      <c r="K868" s="5">
        <v>30690</v>
      </c>
      <c r="L868" s="5">
        <v>34080</v>
      </c>
      <c r="M868" s="5">
        <v>36810</v>
      </c>
      <c r="N868" s="8">
        <v>39540</v>
      </c>
      <c r="O868" s="8">
        <v>42270</v>
      </c>
      <c r="P868" s="8">
        <v>45000</v>
      </c>
    </row>
    <row r="869" spans="1:16" x14ac:dyDescent="0.45">
      <c r="A869" s="77" t="s">
        <v>436</v>
      </c>
      <c r="B869" s="77" t="str">
        <f t="shared" si="13"/>
        <v>Weld0.2</v>
      </c>
      <c r="C869" s="6">
        <v>0.2</v>
      </c>
      <c r="D869" s="5">
        <v>398</v>
      </c>
      <c r="E869" s="5">
        <v>426</v>
      </c>
      <c r="F869" s="5">
        <v>511</v>
      </c>
      <c r="G869" s="5">
        <v>590</v>
      </c>
      <c r="H869" s="5">
        <v>659</v>
      </c>
      <c r="I869" s="5">
        <v>15920</v>
      </c>
      <c r="J869" s="5">
        <v>18180</v>
      </c>
      <c r="K869" s="5">
        <v>20460</v>
      </c>
      <c r="L869" s="5">
        <v>22720</v>
      </c>
      <c r="M869" s="5">
        <v>24540</v>
      </c>
      <c r="N869" s="8">
        <v>26360</v>
      </c>
      <c r="O869" s="8">
        <v>28180</v>
      </c>
      <c r="P869" s="8">
        <v>30000</v>
      </c>
    </row>
    <row r="870" spans="1:16" x14ac:dyDescent="0.45">
      <c r="A870" s="77" t="s">
        <v>437</v>
      </c>
      <c r="B870" s="77" t="str">
        <f t="shared" si="13"/>
        <v>Yuma1.2</v>
      </c>
      <c r="C870" s="6">
        <v>1.2</v>
      </c>
      <c r="D870" s="5">
        <v>2142</v>
      </c>
      <c r="E870" s="5">
        <v>2295</v>
      </c>
      <c r="F870" s="5">
        <v>2754</v>
      </c>
      <c r="G870" s="5">
        <v>3183</v>
      </c>
      <c r="H870" s="5">
        <v>3552</v>
      </c>
      <c r="I870" s="5">
        <v>85680</v>
      </c>
      <c r="J870" s="5">
        <v>97920</v>
      </c>
      <c r="K870" s="5">
        <v>110160</v>
      </c>
      <c r="L870" s="5">
        <v>122400</v>
      </c>
      <c r="M870" s="5">
        <v>132240</v>
      </c>
      <c r="N870" s="8">
        <v>142080</v>
      </c>
      <c r="O870" s="8">
        <v>151800</v>
      </c>
      <c r="P870" s="8">
        <v>161640</v>
      </c>
    </row>
    <row r="871" spans="1:16" x14ac:dyDescent="0.45">
      <c r="A871" s="77" t="s">
        <v>437</v>
      </c>
      <c r="B871" s="77" t="str">
        <f t="shared" si="13"/>
        <v>Yuma1.1</v>
      </c>
      <c r="C871" s="6">
        <v>1.1000000000000001</v>
      </c>
      <c r="D871" s="5">
        <v>1963</v>
      </c>
      <c r="E871" s="5">
        <v>2103</v>
      </c>
      <c r="F871" s="5">
        <v>2524</v>
      </c>
      <c r="G871" s="5">
        <v>2917</v>
      </c>
      <c r="H871" s="5">
        <v>3256</v>
      </c>
      <c r="I871" s="5">
        <v>78540</v>
      </c>
      <c r="J871" s="5">
        <v>89760</v>
      </c>
      <c r="K871" s="5">
        <v>100980.00000000001</v>
      </c>
      <c r="L871" s="5">
        <v>112200.00000000001</v>
      </c>
      <c r="M871" s="5">
        <v>121220.00000000001</v>
      </c>
      <c r="N871" s="8">
        <v>130240.00000000001</v>
      </c>
      <c r="O871" s="8">
        <v>139150</v>
      </c>
      <c r="P871" s="8">
        <v>148170</v>
      </c>
    </row>
    <row r="872" spans="1:16" x14ac:dyDescent="0.45">
      <c r="A872" s="77" t="s">
        <v>437</v>
      </c>
      <c r="B872" s="77" t="str">
        <f t="shared" si="13"/>
        <v>Yuma1</v>
      </c>
      <c r="C872" s="6">
        <v>1</v>
      </c>
      <c r="D872" s="5">
        <v>1785</v>
      </c>
      <c r="E872" s="5">
        <v>1912</v>
      </c>
      <c r="F872" s="5">
        <v>2295</v>
      </c>
      <c r="G872" s="5">
        <v>2652</v>
      </c>
      <c r="H872" s="5">
        <v>2960</v>
      </c>
      <c r="I872" s="7">
        <v>71400</v>
      </c>
      <c r="J872" s="7">
        <v>81600</v>
      </c>
      <c r="K872" s="7">
        <v>91800</v>
      </c>
      <c r="L872" s="7">
        <v>102000</v>
      </c>
      <c r="M872" s="7">
        <v>110200</v>
      </c>
      <c r="N872" s="7">
        <v>118400</v>
      </c>
      <c r="O872" s="7">
        <v>126500</v>
      </c>
      <c r="P872" s="7">
        <v>134700</v>
      </c>
    </row>
    <row r="873" spans="1:16" x14ac:dyDescent="0.45">
      <c r="A873" s="77" t="s">
        <v>437</v>
      </c>
      <c r="B873" s="77" t="str">
        <f t="shared" si="13"/>
        <v>Yuma0.9</v>
      </c>
      <c r="C873" s="6">
        <v>0.9</v>
      </c>
      <c r="D873" s="5">
        <v>1606</v>
      </c>
      <c r="E873" s="5">
        <v>1721</v>
      </c>
      <c r="F873" s="5">
        <v>2065</v>
      </c>
      <c r="G873" s="5">
        <v>2387</v>
      </c>
      <c r="H873" s="5">
        <v>2664</v>
      </c>
      <c r="I873" s="5">
        <v>64260</v>
      </c>
      <c r="J873" s="5">
        <v>73440</v>
      </c>
      <c r="K873" s="5">
        <v>82620</v>
      </c>
      <c r="L873" s="5">
        <v>91800</v>
      </c>
      <c r="M873" s="5">
        <v>99180</v>
      </c>
      <c r="N873" s="8">
        <v>106560</v>
      </c>
      <c r="O873" s="8">
        <v>113850</v>
      </c>
      <c r="P873" s="8">
        <v>121230</v>
      </c>
    </row>
    <row r="874" spans="1:16" x14ac:dyDescent="0.45">
      <c r="A874" s="77" t="s">
        <v>437</v>
      </c>
      <c r="B874" s="77" t="str">
        <f t="shared" si="13"/>
        <v>Yuma0.8</v>
      </c>
      <c r="C874" s="6">
        <v>0.8</v>
      </c>
      <c r="D874" s="5">
        <v>1428</v>
      </c>
      <c r="E874" s="5">
        <v>1530</v>
      </c>
      <c r="F874" s="5">
        <v>1836</v>
      </c>
      <c r="G874" s="5">
        <v>2122</v>
      </c>
      <c r="H874" s="5">
        <v>2368</v>
      </c>
      <c r="I874" s="5">
        <v>57120</v>
      </c>
      <c r="J874" s="5">
        <v>65280</v>
      </c>
      <c r="K874" s="5">
        <v>73440</v>
      </c>
      <c r="L874" s="5">
        <v>81600</v>
      </c>
      <c r="M874" s="5">
        <v>88160</v>
      </c>
      <c r="N874" s="8">
        <v>94720</v>
      </c>
      <c r="O874" s="8">
        <v>101200</v>
      </c>
      <c r="P874" s="8">
        <v>107760</v>
      </c>
    </row>
    <row r="875" spans="1:16" x14ac:dyDescent="0.45">
      <c r="A875" s="77" t="s">
        <v>437</v>
      </c>
      <c r="B875" s="77" t="str">
        <f t="shared" si="13"/>
        <v>Yuma0.7</v>
      </c>
      <c r="C875" s="6">
        <v>0.7</v>
      </c>
      <c r="D875" s="5">
        <v>1249</v>
      </c>
      <c r="E875" s="5">
        <v>1338</v>
      </c>
      <c r="F875" s="5">
        <v>1606</v>
      </c>
      <c r="G875" s="5">
        <v>1856</v>
      </c>
      <c r="H875" s="5">
        <v>2072</v>
      </c>
      <c r="I875" s="5">
        <v>49980</v>
      </c>
      <c r="J875" s="5">
        <v>57120</v>
      </c>
      <c r="K875" s="5">
        <v>64259.999999999993</v>
      </c>
      <c r="L875" s="5">
        <v>71400</v>
      </c>
      <c r="M875" s="5">
        <v>77140</v>
      </c>
      <c r="N875" s="8">
        <v>82880</v>
      </c>
      <c r="O875" s="8">
        <v>88550</v>
      </c>
      <c r="P875" s="8">
        <v>94290</v>
      </c>
    </row>
    <row r="876" spans="1:16" x14ac:dyDescent="0.45">
      <c r="A876" s="77" t="s">
        <v>437</v>
      </c>
      <c r="B876" s="77" t="str">
        <f t="shared" si="13"/>
        <v>Yuma0.6</v>
      </c>
      <c r="C876" s="6">
        <v>0.6</v>
      </c>
      <c r="D876" s="5">
        <v>1071</v>
      </c>
      <c r="E876" s="5">
        <v>1147</v>
      </c>
      <c r="F876" s="5">
        <v>1377</v>
      </c>
      <c r="G876" s="5">
        <v>1591</v>
      </c>
      <c r="H876" s="5">
        <v>1776</v>
      </c>
      <c r="I876" s="5">
        <v>42840</v>
      </c>
      <c r="J876" s="5">
        <v>48960</v>
      </c>
      <c r="K876" s="5">
        <v>55080</v>
      </c>
      <c r="L876" s="5">
        <v>61200</v>
      </c>
      <c r="M876" s="5">
        <v>66120</v>
      </c>
      <c r="N876" s="8">
        <v>71040</v>
      </c>
      <c r="O876" s="8">
        <v>75900</v>
      </c>
      <c r="P876" s="8">
        <v>80820</v>
      </c>
    </row>
    <row r="877" spans="1:16" x14ac:dyDescent="0.45">
      <c r="A877" s="77" t="s">
        <v>437</v>
      </c>
      <c r="B877" s="77" t="str">
        <f t="shared" si="13"/>
        <v>Yuma0.55</v>
      </c>
      <c r="C877" s="6">
        <v>0.55000000000000004</v>
      </c>
      <c r="D877" s="5">
        <v>981</v>
      </c>
      <c r="E877" s="5">
        <v>1051</v>
      </c>
      <c r="F877" s="5">
        <v>1262</v>
      </c>
      <c r="G877" s="5">
        <v>1458</v>
      </c>
      <c r="H877" s="5">
        <v>1628</v>
      </c>
      <c r="I877" s="5">
        <v>39270</v>
      </c>
      <c r="J877" s="5">
        <v>44880</v>
      </c>
      <c r="K877" s="5">
        <v>50490.000000000007</v>
      </c>
      <c r="L877" s="5">
        <v>56100.000000000007</v>
      </c>
      <c r="M877" s="5">
        <v>60610.000000000007</v>
      </c>
      <c r="N877" s="8">
        <v>65120.000000000007</v>
      </c>
      <c r="O877" s="8">
        <v>69575</v>
      </c>
      <c r="P877" s="8">
        <v>74085</v>
      </c>
    </row>
    <row r="878" spans="1:16" x14ac:dyDescent="0.45">
      <c r="A878" s="77" t="s">
        <v>437</v>
      </c>
      <c r="B878" s="77" t="str">
        <f t="shared" si="13"/>
        <v>Yuma0.5</v>
      </c>
      <c r="C878" s="6">
        <v>0.5</v>
      </c>
      <c r="D878" s="5">
        <v>892</v>
      </c>
      <c r="E878" s="5">
        <v>956</v>
      </c>
      <c r="F878" s="5">
        <v>1147</v>
      </c>
      <c r="G878" s="5">
        <v>1326</v>
      </c>
      <c r="H878" s="5">
        <v>1480</v>
      </c>
      <c r="I878" s="7">
        <v>35700</v>
      </c>
      <c r="J878" s="7">
        <v>40800</v>
      </c>
      <c r="K878" s="7">
        <v>45900</v>
      </c>
      <c r="L878" s="7">
        <v>51000</v>
      </c>
      <c r="M878" s="7">
        <v>55100</v>
      </c>
      <c r="N878" s="7">
        <v>59200</v>
      </c>
      <c r="O878" s="7">
        <v>63250</v>
      </c>
      <c r="P878" s="7">
        <v>67350</v>
      </c>
    </row>
    <row r="879" spans="1:16" x14ac:dyDescent="0.45">
      <c r="A879" s="77" t="s">
        <v>437</v>
      </c>
      <c r="B879" s="77" t="str">
        <f t="shared" si="13"/>
        <v>Yuma0.45</v>
      </c>
      <c r="C879" s="6">
        <v>0.45</v>
      </c>
      <c r="D879" s="5">
        <v>803</v>
      </c>
      <c r="E879" s="5">
        <v>860</v>
      </c>
      <c r="F879" s="5">
        <v>1032</v>
      </c>
      <c r="G879" s="5">
        <v>1193</v>
      </c>
      <c r="H879" s="5">
        <v>1332</v>
      </c>
      <c r="I879" s="5">
        <v>32130</v>
      </c>
      <c r="J879" s="5">
        <v>36720</v>
      </c>
      <c r="K879" s="5">
        <v>41310</v>
      </c>
      <c r="L879" s="5">
        <v>45900</v>
      </c>
      <c r="M879" s="5">
        <v>49590</v>
      </c>
      <c r="N879" s="8">
        <v>53280</v>
      </c>
      <c r="O879" s="8">
        <v>56925</v>
      </c>
      <c r="P879" s="8">
        <v>60615</v>
      </c>
    </row>
    <row r="880" spans="1:16" x14ac:dyDescent="0.45">
      <c r="A880" s="77" t="s">
        <v>437</v>
      </c>
      <c r="B880" s="77" t="str">
        <f t="shared" si="13"/>
        <v>Yuma0.4</v>
      </c>
      <c r="C880" s="6">
        <v>0.4</v>
      </c>
      <c r="D880" s="5">
        <v>714</v>
      </c>
      <c r="E880" s="5">
        <v>765</v>
      </c>
      <c r="F880" s="5">
        <v>918</v>
      </c>
      <c r="G880" s="5">
        <v>1061</v>
      </c>
      <c r="H880" s="5">
        <v>1184</v>
      </c>
      <c r="I880" s="5">
        <v>28560</v>
      </c>
      <c r="J880" s="5">
        <v>32640</v>
      </c>
      <c r="K880" s="5">
        <v>36720</v>
      </c>
      <c r="L880" s="5">
        <v>40800</v>
      </c>
      <c r="M880" s="5">
        <v>44080</v>
      </c>
      <c r="N880" s="8">
        <v>47360</v>
      </c>
      <c r="O880" s="8">
        <v>50600</v>
      </c>
      <c r="P880" s="8">
        <v>53880</v>
      </c>
    </row>
    <row r="881" spans="1:16" x14ac:dyDescent="0.45">
      <c r="A881" s="77" t="s">
        <v>437</v>
      </c>
      <c r="B881" s="77" t="str">
        <f t="shared" si="13"/>
        <v>Yuma0.3</v>
      </c>
      <c r="C881" s="6">
        <v>0.3</v>
      </c>
      <c r="D881" s="5">
        <v>535</v>
      </c>
      <c r="E881" s="5">
        <v>573</v>
      </c>
      <c r="F881" s="5">
        <v>688</v>
      </c>
      <c r="G881" s="5">
        <v>795</v>
      </c>
      <c r="H881" s="5">
        <v>888</v>
      </c>
      <c r="I881" s="5">
        <v>21420</v>
      </c>
      <c r="J881" s="5">
        <v>24480</v>
      </c>
      <c r="K881" s="5">
        <v>27540</v>
      </c>
      <c r="L881" s="5">
        <v>30600</v>
      </c>
      <c r="M881" s="5">
        <v>33060</v>
      </c>
      <c r="N881" s="8">
        <v>35520</v>
      </c>
      <c r="O881" s="8">
        <v>37950</v>
      </c>
      <c r="P881" s="8">
        <v>40410</v>
      </c>
    </row>
    <row r="882" spans="1:16" x14ac:dyDescent="0.45">
      <c r="A882" s="77" t="s">
        <v>437</v>
      </c>
      <c r="B882" s="77" t="str">
        <f t="shared" si="13"/>
        <v>Yuma0.2</v>
      </c>
      <c r="C882" s="6">
        <v>0.2</v>
      </c>
      <c r="D882" s="5">
        <v>357</v>
      </c>
      <c r="E882" s="5">
        <v>382</v>
      </c>
      <c r="F882" s="5">
        <v>459</v>
      </c>
      <c r="G882" s="5">
        <v>530</v>
      </c>
      <c r="H882" s="5">
        <v>592</v>
      </c>
      <c r="I882" s="5">
        <v>14280</v>
      </c>
      <c r="J882" s="5">
        <v>16320</v>
      </c>
      <c r="K882" s="5">
        <v>18360</v>
      </c>
      <c r="L882" s="5">
        <v>20400</v>
      </c>
      <c r="M882" s="5">
        <v>22040</v>
      </c>
      <c r="N882" s="8">
        <v>23680</v>
      </c>
      <c r="O882" s="8">
        <v>25300</v>
      </c>
      <c r="P882" s="8">
        <v>26940</v>
      </c>
    </row>
  </sheetData>
  <mergeCells count="2">
    <mergeCell ref="A1:H1"/>
    <mergeCell ref="I1:P1"/>
  </mergeCells>
  <conditionalFormatting sqref="A3:C882">
    <cfRule type="expression" dxfId="46" priority="1">
      <formula>MOD(ROW(),2)=1</formula>
    </cfRule>
  </conditionalFormatting>
  <conditionalFormatting sqref="D3:P882">
    <cfRule type="expression" dxfId="45" priority="2">
      <formula>MOD(ROW(),2)=1</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B5094-CC3B-441E-8F27-E57A8189F206}">
  <sheetPr codeName="Sheet8">
    <tabColor rgb="FF92D050"/>
  </sheetPr>
  <dimension ref="A1:P79"/>
  <sheetViews>
    <sheetView zoomScaleNormal="100" workbookViewId="0">
      <selection activeCell="B67" sqref="B67"/>
    </sheetView>
  </sheetViews>
  <sheetFormatPr defaultColWidth="8.86328125" defaultRowHeight="14.25" x14ac:dyDescent="0.45"/>
  <cols>
    <col min="1" max="1" width="40" style="54" customWidth="1"/>
    <col min="2" max="2" width="19.3984375" style="54" customWidth="1"/>
    <col min="3" max="3" width="12.86328125" style="54" customWidth="1"/>
    <col min="4" max="4" width="14.59765625" style="54" customWidth="1"/>
    <col min="5" max="22" width="12.59765625" style="54" customWidth="1"/>
    <col min="23" max="16384" width="8.86328125" style="54"/>
  </cols>
  <sheetData>
    <row r="1" spans="1:16" s="58" customFormat="1" ht="30" customHeight="1" x14ac:dyDescent="0.45">
      <c r="A1" s="59" t="s">
        <v>438</v>
      </c>
      <c r="B1" s="59"/>
      <c r="C1" s="59"/>
      <c r="D1" s="59"/>
      <c r="E1" s="59"/>
      <c r="F1" s="59"/>
      <c r="G1" s="59"/>
      <c r="H1" s="59"/>
    </row>
    <row r="2" spans="1:16" ht="14.45" customHeight="1" x14ac:dyDescent="0.65">
      <c r="A2" s="93"/>
      <c r="B2" s="93"/>
      <c r="C2" s="93"/>
      <c r="D2" s="93"/>
      <c r="E2" s="93"/>
      <c r="F2" s="93"/>
      <c r="G2" s="93"/>
      <c r="H2" s="93"/>
      <c r="I2" s="93"/>
      <c r="J2" s="93"/>
      <c r="K2" s="93"/>
      <c r="L2" s="93"/>
      <c r="M2" s="93"/>
      <c r="N2" s="93"/>
      <c r="O2" s="93"/>
      <c r="P2" s="93"/>
    </row>
    <row r="3" spans="1:16" ht="21" x14ac:dyDescent="0.65">
      <c r="A3" s="94" t="s">
        <v>439</v>
      </c>
    </row>
    <row r="4" spans="1:16" ht="18" customHeight="1" x14ac:dyDescent="0.45">
      <c r="A4" s="95" t="s">
        <v>440</v>
      </c>
      <c r="B4" s="96" t="s">
        <v>94</v>
      </c>
      <c r="C4" s="87"/>
      <c r="D4" s="87"/>
    </row>
    <row r="5" spans="1:16" s="218" customFormat="1" ht="13.9" x14ac:dyDescent="0.45">
      <c r="A5" s="563" t="s">
        <v>441</v>
      </c>
      <c r="B5" s="564">
        <f>'Unit Mix and Rents'!G77</f>
        <v>0</v>
      </c>
    </row>
    <row r="6" spans="1:16" s="218" customFormat="1" ht="13.9" x14ac:dyDescent="0.45"/>
    <row r="7" spans="1:16" ht="18" customHeight="1" x14ac:dyDescent="0.45">
      <c r="A7" s="95" t="s">
        <v>442</v>
      </c>
      <c r="B7" s="97" t="s">
        <v>94</v>
      </c>
      <c r="C7" s="97" t="s">
        <v>443</v>
      </c>
      <c r="D7" s="96" t="s">
        <v>444</v>
      </c>
    </row>
    <row r="8" spans="1:16" s="218" customFormat="1" ht="13.9" x14ac:dyDescent="0.45">
      <c r="A8" s="551" t="s">
        <v>445</v>
      </c>
      <c r="B8" s="552"/>
      <c r="C8" s="553" t="e">
        <f>B8/'Unit Mix and Rents'!$F$76</f>
        <v>#DIV/0!</v>
      </c>
      <c r="D8" s="553" t="e">
        <f>B8/'Unit Mix and Rents'!$F$76/12</f>
        <v>#DIV/0!</v>
      </c>
    </row>
    <row r="9" spans="1:16" s="218" customFormat="1" ht="13.9" x14ac:dyDescent="0.45">
      <c r="A9" s="551" t="s">
        <v>446</v>
      </c>
      <c r="B9" s="561"/>
      <c r="C9" s="553" t="e">
        <f>B9/'Unit Mix and Rents'!$F$76</f>
        <v>#DIV/0!</v>
      </c>
      <c r="D9" s="553" t="e">
        <f>B9/'Unit Mix and Rents'!$F$76/12</f>
        <v>#DIV/0!</v>
      </c>
    </row>
    <row r="10" spans="1:16" s="218" customFormat="1" ht="13.9" x14ac:dyDescent="0.45">
      <c r="A10" s="557" t="str">
        <f>"Other (Specify)"</f>
        <v>Other (Specify)</v>
      </c>
      <c r="B10" s="562"/>
      <c r="C10" s="553" t="e">
        <f>B10/'Unit Mix and Rents'!$F$76</f>
        <v>#DIV/0!</v>
      </c>
      <c r="D10" s="553" t="e">
        <f>B10/'Unit Mix and Rents'!$F$76/12</f>
        <v>#DIV/0!</v>
      </c>
    </row>
    <row r="11" spans="1:16" s="218" customFormat="1" ht="13.9" x14ac:dyDescent="0.45">
      <c r="A11" s="557" t="str">
        <f>"Other (Specify)"</f>
        <v>Other (Specify)</v>
      </c>
      <c r="B11" s="562"/>
      <c r="C11" s="553" t="e">
        <f>B11/'Unit Mix and Rents'!$F$76</f>
        <v>#DIV/0!</v>
      </c>
      <c r="D11" s="553" t="e">
        <f>B11/'Unit Mix and Rents'!$F$76/12</f>
        <v>#DIV/0!</v>
      </c>
    </row>
    <row r="12" spans="1:16" s="218" customFormat="1" ht="13.9" x14ac:dyDescent="0.45"/>
    <row r="13" spans="1:16" s="218" customFormat="1" ht="13.9" x14ac:dyDescent="0.45">
      <c r="A13" s="563" t="s">
        <v>447</v>
      </c>
      <c r="B13" s="564">
        <f>SUM(B5,B8:B11)</f>
        <v>0</v>
      </c>
    </row>
    <row r="14" spans="1:16" s="218" customFormat="1" ht="13.9" x14ac:dyDescent="0.45"/>
    <row r="15" spans="1:16" s="218" customFormat="1" ht="13.9" x14ac:dyDescent="0.45">
      <c r="A15" s="565" t="s">
        <v>448</v>
      </c>
      <c r="B15" s="566">
        <v>7.0000000000000007E-2</v>
      </c>
      <c r="C15" s="84" t="s">
        <v>1012</v>
      </c>
    </row>
    <row r="16" spans="1:16" s="218" customFormat="1" ht="13.9" x14ac:dyDescent="0.45">
      <c r="A16" s="567" t="s">
        <v>449</v>
      </c>
      <c r="B16" s="568">
        <f>-B13*B15</f>
        <v>0</v>
      </c>
    </row>
    <row r="17" spans="1:3" s="218" customFormat="1" ht="13.9" x14ac:dyDescent="0.45"/>
    <row r="18" spans="1:3" s="218" customFormat="1" ht="13.9" x14ac:dyDescent="0.45">
      <c r="A18" s="551" t="s">
        <v>193</v>
      </c>
      <c r="B18" s="569">
        <f>B13+B16</f>
        <v>0</v>
      </c>
    </row>
    <row r="19" spans="1:3" s="218" customFormat="1" ht="13.9" x14ac:dyDescent="0.45"/>
    <row r="20" spans="1:3" ht="21" x14ac:dyDescent="0.65">
      <c r="A20" s="94" t="s">
        <v>740</v>
      </c>
    </row>
    <row r="21" spans="1:3" ht="18" customHeight="1" x14ac:dyDescent="0.45">
      <c r="A21" s="60" t="s">
        <v>450</v>
      </c>
      <c r="B21" s="60" t="s">
        <v>94</v>
      </c>
      <c r="C21" s="60" t="s">
        <v>443</v>
      </c>
    </row>
    <row r="22" spans="1:3" s="218" customFormat="1" ht="13.9" x14ac:dyDescent="0.45">
      <c r="A22" s="551" t="s">
        <v>451</v>
      </c>
      <c r="B22" s="552"/>
      <c r="C22" s="553" t="e">
        <f>B22/'Unit Mix and Rents'!$F$76</f>
        <v>#DIV/0!</v>
      </c>
    </row>
    <row r="23" spans="1:3" s="218" customFormat="1" ht="13.9" x14ac:dyDescent="0.45">
      <c r="A23" s="551" t="s">
        <v>452</v>
      </c>
      <c r="B23" s="552"/>
      <c r="C23" s="553" t="e">
        <f>B23/'Unit Mix and Rents'!$F$76</f>
        <v>#DIV/0!</v>
      </c>
    </row>
    <row r="24" spans="1:3" s="218" customFormat="1" ht="13.9" x14ac:dyDescent="0.45">
      <c r="A24" s="551" t="s">
        <v>453</v>
      </c>
      <c r="B24" s="552"/>
      <c r="C24" s="553" t="e">
        <f>B24/'Unit Mix and Rents'!$F$76</f>
        <v>#DIV/0!</v>
      </c>
    </row>
    <row r="25" spans="1:3" s="218" customFormat="1" ht="13.9" x14ac:dyDescent="0.45">
      <c r="A25" s="551" t="s">
        <v>454</v>
      </c>
      <c r="B25" s="552"/>
      <c r="C25" s="553" t="e">
        <f>B25/'Unit Mix and Rents'!$F$76</f>
        <v>#DIV/0!</v>
      </c>
    </row>
    <row r="26" spans="1:3" s="218" customFormat="1" ht="13.9" x14ac:dyDescent="0.45">
      <c r="A26" s="551" t="s">
        <v>455</v>
      </c>
      <c r="B26" s="552"/>
      <c r="C26" s="553" t="e">
        <f>B26/'Unit Mix and Rents'!$F$76</f>
        <v>#DIV/0!</v>
      </c>
    </row>
    <row r="27" spans="1:3" s="218" customFormat="1" ht="13.9" x14ac:dyDescent="0.45">
      <c r="A27" s="551" t="s">
        <v>456</v>
      </c>
      <c r="B27" s="552"/>
      <c r="C27" s="553" t="e">
        <f>B27/'Unit Mix and Rents'!$F$76</f>
        <v>#DIV/0!</v>
      </c>
    </row>
    <row r="28" spans="1:3" s="218" customFormat="1" ht="13.9" x14ac:dyDescent="0.45">
      <c r="A28" s="551" t="s">
        <v>457</v>
      </c>
      <c r="B28" s="552"/>
      <c r="C28" s="553" t="e">
        <f>B28/'Unit Mix and Rents'!$F$76</f>
        <v>#DIV/0!</v>
      </c>
    </row>
    <row r="29" spans="1:3" s="218" customFormat="1" ht="13.9" x14ac:dyDescent="0.45">
      <c r="A29" s="551" t="s">
        <v>458</v>
      </c>
      <c r="B29" s="552"/>
      <c r="C29" s="553" t="e">
        <f>B29/'Unit Mix and Rents'!$F$76</f>
        <v>#DIV/0!</v>
      </c>
    </row>
    <row r="30" spans="1:3" s="218" customFormat="1" ht="13.9" x14ac:dyDescent="0.45">
      <c r="A30" s="551" t="s">
        <v>459</v>
      </c>
      <c r="B30" s="552"/>
      <c r="C30" s="553" t="e">
        <f>B30/'Unit Mix and Rents'!$F$76</f>
        <v>#DIV/0!</v>
      </c>
    </row>
    <row r="31" spans="1:3" s="218" customFormat="1" ht="13.9" x14ac:dyDescent="0.45">
      <c r="A31" s="551" t="s">
        <v>460</v>
      </c>
      <c r="B31" s="552"/>
      <c r="C31" s="553" t="e">
        <f>B31/'Unit Mix and Rents'!$F$76</f>
        <v>#DIV/0!</v>
      </c>
    </row>
    <row r="32" spans="1:3" s="218" customFormat="1" ht="13.9" x14ac:dyDescent="0.45">
      <c r="A32" s="557" t="str">
        <f t="shared" ref="A32:A34" si="0">"Other (Specify)"</f>
        <v>Other (Specify)</v>
      </c>
      <c r="B32" s="558"/>
      <c r="C32" s="553" t="e">
        <f>B32/'Unit Mix and Rents'!$F$76</f>
        <v>#DIV/0!</v>
      </c>
    </row>
    <row r="33" spans="1:3" s="218" customFormat="1" ht="13.9" x14ac:dyDescent="0.45">
      <c r="A33" s="557" t="str">
        <f t="shared" si="0"/>
        <v>Other (Specify)</v>
      </c>
      <c r="B33" s="558"/>
      <c r="C33" s="553" t="e">
        <f>B33/'Unit Mix and Rents'!$F$76</f>
        <v>#DIV/0!</v>
      </c>
    </row>
    <row r="34" spans="1:3" s="218" customFormat="1" ht="13.9" x14ac:dyDescent="0.45">
      <c r="A34" s="557" t="str">
        <f t="shared" si="0"/>
        <v>Other (Specify)</v>
      </c>
      <c r="B34" s="558"/>
      <c r="C34" s="553" t="e">
        <f>B34/'Unit Mix and Rents'!$F$76</f>
        <v>#DIV/0!</v>
      </c>
    </row>
    <row r="35" spans="1:3" s="218" customFormat="1" ht="13.9" x14ac:dyDescent="0.45">
      <c r="A35" s="554" t="s">
        <v>461</v>
      </c>
      <c r="B35" s="555">
        <f>SUM(B22:B34)</f>
        <v>0</v>
      </c>
      <c r="C35" s="553" t="e">
        <f>B35/'Unit Mix and Rents'!$F$76</f>
        <v>#DIV/0!</v>
      </c>
    </row>
    <row r="36" spans="1:3" ht="18" customHeight="1" x14ac:dyDescent="0.45">
      <c r="A36" s="60" t="s">
        <v>462</v>
      </c>
      <c r="B36" s="98"/>
      <c r="C36" s="98"/>
    </row>
    <row r="37" spans="1:3" s="218" customFormat="1" ht="13.9" x14ac:dyDescent="0.45">
      <c r="A37" s="551" t="s">
        <v>463</v>
      </c>
      <c r="B37" s="552"/>
      <c r="C37" s="553" t="e">
        <f>B37/'Unit Mix and Rents'!$F$76</f>
        <v>#DIV/0!</v>
      </c>
    </row>
    <row r="38" spans="1:3" s="218" customFormat="1" ht="13.9" x14ac:dyDescent="0.45">
      <c r="A38" s="551" t="s">
        <v>464</v>
      </c>
      <c r="B38" s="552"/>
      <c r="C38" s="553" t="e">
        <f>B38/'Unit Mix and Rents'!$F$76</f>
        <v>#DIV/0!</v>
      </c>
    </row>
    <row r="39" spans="1:3" s="218" customFormat="1" ht="13.9" x14ac:dyDescent="0.45">
      <c r="A39" s="551" t="s">
        <v>465</v>
      </c>
      <c r="B39" s="552"/>
      <c r="C39" s="553" t="e">
        <f>B39/'Unit Mix and Rents'!$F$76</f>
        <v>#DIV/0!</v>
      </c>
    </row>
    <row r="40" spans="1:3" s="218" customFormat="1" ht="13.9" x14ac:dyDescent="0.45">
      <c r="A40" s="551" t="s">
        <v>466</v>
      </c>
      <c r="B40" s="552"/>
      <c r="C40" s="553" t="e">
        <f>B40/'Unit Mix and Rents'!$F$76</f>
        <v>#DIV/0!</v>
      </c>
    </row>
    <row r="41" spans="1:3" s="218" customFormat="1" ht="13.9" x14ac:dyDescent="0.45">
      <c r="A41" s="551" t="s">
        <v>467</v>
      </c>
      <c r="B41" s="552"/>
      <c r="C41" s="553" t="e">
        <f>B41/'Unit Mix and Rents'!$F$76</f>
        <v>#DIV/0!</v>
      </c>
    </row>
    <row r="42" spans="1:3" s="218" customFormat="1" ht="13.9" x14ac:dyDescent="0.45">
      <c r="A42" s="551" t="s">
        <v>468</v>
      </c>
      <c r="B42" s="552"/>
      <c r="C42" s="553" t="e">
        <f>B42/'Unit Mix and Rents'!$F$76</f>
        <v>#DIV/0!</v>
      </c>
    </row>
    <row r="43" spans="1:3" s="218" customFormat="1" ht="13.9" x14ac:dyDescent="0.45">
      <c r="A43" s="551" t="s">
        <v>469</v>
      </c>
      <c r="B43" s="552"/>
      <c r="C43" s="553" t="e">
        <f>B43/'Unit Mix and Rents'!$F$76</f>
        <v>#DIV/0!</v>
      </c>
    </row>
    <row r="44" spans="1:3" s="218" customFormat="1" ht="13.9" x14ac:dyDescent="0.45">
      <c r="A44" s="551" t="s">
        <v>470</v>
      </c>
      <c r="B44" s="552"/>
      <c r="C44" s="553" t="e">
        <f>B44/'Unit Mix and Rents'!$F$76</f>
        <v>#DIV/0!</v>
      </c>
    </row>
    <row r="45" spans="1:3" s="218" customFormat="1" ht="13.9" x14ac:dyDescent="0.45">
      <c r="A45" s="557" t="str">
        <f t="shared" ref="A45:A47" si="1">"Other (Specify)"</f>
        <v>Other (Specify)</v>
      </c>
      <c r="B45" s="558"/>
      <c r="C45" s="553" t="e">
        <f>B45/'Unit Mix and Rents'!$F$76</f>
        <v>#DIV/0!</v>
      </c>
    </row>
    <row r="46" spans="1:3" s="218" customFormat="1" ht="13.9" x14ac:dyDescent="0.45">
      <c r="A46" s="557" t="str">
        <f t="shared" si="1"/>
        <v>Other (Specify)</v>
      </c>
      <c r="B46" s="558"/>
      <c r="C46" s="553" t="e">
        <f>B46/'Unit Mix and Rents'!$F$76</f>
        <v>#DIV/0!</v>
      </c>
    </row>
    <row r="47" spans="1:3" s="218" customFormat="1" ht="13.9" x14ac:dyDescent="0.45">
      <c r="A47" s="557" t="str">
        <f t="shared" si="1"/>
        <v>Other (Specify)</v>
      </c>
      <c r="B47" s="558"/>
      <c r="C47" s="553" t="e">
        <f>B47/'Unit Mix and Rents'!$F$76</f>
        <v>#DIV/0!</v>
      </c>
    </row>
    <row r="48" spans="1:3" s="218" customFormat="1" ht="13.9" x14ac:dyDescent="0.45">
      <c r="A48" s="554" t="s">
        <v>471</v>
      </c>
      <c r="B48" s="555">
        <f>SUM(B37:B47)</f>
        <v>0</v>
      </c>
      <c r="C48" s="553" t="e">
        <f>B48/'Unit Mix and Rents'!$F$76</f>
        <v>#DIV/0!</v>
      </c>
    </row>
    <row r="49" spans="1:3" ht="18" customHeight="1" x14ac:dyDescent="0.45">
      <c r="A49" s="60" t="s">
        <v>472</v>
      </c>
      <c r="B49" s="98"/>
      <c r="C49" s="98"/>
    </row>
    <row r="50" spans="1:3" s="218" customFormat="1" ht="13.9" x14ac:dyDescent="0.45">
      <c r="A50" s="551" t="s">
        <v>473</v>
      </c>
      <c r="B50" s="552"/>
      <c r="C50" s="553" t="e">
        <f>B50/'Unit Mix and Rents'!$F$76</f>
        <v>#DIV/0!</v>
      </c>
    </row>
    <row r="51" spans="1:3" s="218" customFormat="1" ht="13.9" x14ac:dyDescent="0.45">
      <c r="A51" s="551" t="s">
        <v>474</v>
      </c>
      <c r="B51" s="552"/>
      <c r="C51" s="553" t="e">
        <f>B51/'Unit Mix and Rents'!$F$76</f>
        <v>#DIV/0!</v>
      </c>
    </row>
    <row r="52" spans="1:3" s="218" customFormat="1" ht="13.9" x14ac:dyDescent="0.45">
      <c r="A52" s="551" t="s">
        <v>475</v>
      </c>
      <c r="B52" s="552"/>
      <c r="C52" s="553" t="e">
        <f>B52/'Unit Mix and Rents'!$F$76</f>
        <v>#DIV/0!</v>
      </c>
    </row>
    <row r="53" spans="1:3" s="218" customFormat="1" ht="13.9" x14ac:dyDescent="0.45">
      <c r="A53" s="551" t="s">
        <v>476</v>
      </c>
      <c r="B53" s="552"/>
      <c r="C53" s="553" t="e">
        <f>B53/'Unit Mix and Rents'!$F$76</f>
        <v>#DIV/0!</v>
      </c>
    </row>
    <row r="54" spans="1:3" s="218" customFormat="1" ht="13.9" x14ac:dyDescent="0.45">
      <c r="A54" s="551" t="s">
        <v>477</v>
      </c>
      <c r="B54" s="552"/>
      <c r="C54" s="553" t="e">
        <f>B54/'Unit Mix and Rents'!$F$76</f>
        <v>#DIV/0!</v>
      </c>
    </row>
    <row r="55" spans="1:3" s="218" customFormat="1" ht="13.9" x14ac:dyDescent="0.45">
      <c r="A55" s="551" t="s">
        <v>478</v>
      </c>
      <c r="B55" s="552"/>
      <c r="C55" s="553" t="e">
        <f>B55/'Unit Mix and Rents'!$F$76</f>
        <v>#DIV/0!</v>
      </c>
    </row>
    <row r="56" spans="1:3" s="218" customFormat="1" ht="13.9" x14ac:dyDescent="0.45">
      <c r="A56" s="551" t="s">
        <v>479</v>
      </c>
      <c r="B56" s="552"/>
      <c r="C56" s="553" t="e">
        <f>B56/'Unit Mix and Rents'!$F$76</f>
        <v>#DIV/0!</v>
      </c>
    </row>
    <row r="57" spans="1:3" s="218" customFormat="1" ht="13.9" x14ac:dyDescent="0.45">
      <c r="A57" s="551" t="s">
        <v>480</v>
      </c>
      <c r="B57" s="552"/>
      <c r="C57" s="553" t="e">
        <f>B57/'Unit Mix and Rents'!$F$76</f>
        <v>#DIV/0!</v>
      </c>
    </row>
    <row r="58" spans="1:3" s="218" customFormat="1" ht="13.9" x14ac:dyDescent="0.45">
      <c r="A58" s="551" t="s">
        <v>481</v>
      </c>
      <c r="B58" s="552"/>
      <c r="C58" s="553" t="e">
        <f>B58/'Unit Mix and Rents'!$F$76</f>
        <v>#DIV/0!</v>
      </c>
    </row>
    <row r="59" spans="1:3" s="218" customFormat="1" ht="13.9" x14ac:dyDescent="0.45">
      <c r="A59" s="557" t="str">
        <f t="shared" ref="A59:A61" si="2">"Other (Specify)"</f>
        <v>Other (Specify)</v>
      </c>
      <c r="B59" s="558"/>
      <c r="C59" s="553" t="e">
        <f>B59/'Unit Mix and Rents'!$F$76</f>
        <v>#DIV/0!</v>
      </c>
    </row>
    <row r="60" spans="1:3" s="218" customFormat="1" ht="13.9" x14ac:dyDescent="0.45">
      <c r="A60" s="557" t="str">
        <f t="shared" si="2"/>
        <v>Other (Specify)</v>
      </c>
      <c r="B60" s="558"/>
      <c r="C60" s="553" t="e">
        <f>B60/'Unit Mix and Rents'!$F$76</f>
        <v>#DIV/0!</v>
      </c>
    </row>
    <row r="61" spans="1:3" s="218" customFormat="1" ht="13.9" x14ac:dyDescent="0.45">
      <c r="A61" s="557" t="str">
        <f t="shared" si="2"/>
        <v>Other (Specify)</v>
      </c>
      <c r="B61" s="558"/>
      <c r="C61" s="553" t="e">
        <f>B61/'Unit Mix and Rents'!$F$76</f>
        <v>#DIV/0!</v>
      </c>
    </row>
    <row r="62" spans="1:3" s="218" customFormat="1" ht="13.9" x14ac:dyDescent="0.45">
      <c r="A62" s="554" t="s">
        <v>482</v>
      </c>
      <c r="B62" s="555">
        <f>SUM(B50:B61)</f>
        <v>0</v>
      </c>
      <c r="C62" s="553" t="e">
        <f>B62/'Unit Mix and Rents'!$F$76</f>
        <v>#DIV/0!</v>
      </c>
    </row>
    <row r="63" spans="1:3" ht="18" customHeight="1" x14ac:dyDescent="0.45">
      <c r="A63" s="60" t="s">
        <v>483</v>
      </c>
      <c r="B63" s="98"/>
      <c r="C63" s="98"/>
    </row>
    <row r="64" spans="1:3" s="218" customFormat="1" ht="13.9" x14ac:dyDescent="0.45">
      <c r="A64" s="551" t="s">
        <v>484</v>
      </c>
      <c r="B64" s="552"/>
      <c r="C64" s="553" t="e">
        <f>B64/'Unit Mix and Rents'!$F$76</f>
        <v>#DIV/0!</v>
      </c>
    </row>
    <row r="65" spans="1:4" s="218" customFormat="1" ht="13.9" x14ac:dyDescent="0.45">
      <c r="A65" s="551" t="s">
        <v>485</v>
      </c>
      <c r="B65" s="552"/>
      <c r="C65" s="553" t="e">
        <f>B65/'Unit Mix and Rents'!$F$76</f>
        <v>#DIV/0!</v>
      </c>
    </row>
    <row r="66" spans="1:4" s="218" customFormat="1" ht="13.9" x14ac:dyDescent="0.45">
      <c r="A66" s="551" t="s">
        <v>486</v>
      </c>
      <c r="B66" s="552"/>
      <c r="C66" s="553" t="e">
        <f>B66/'Unit Mix and Rents'!$F$76</f>
        <v>#DIV/0!</v>
      </c>
    </row>
    <row r="67" spans="1:4" s="218" customFormat="1" ht="13.9" x14ac:dyDescent="0.45">
      <c r="A67" s="551" t="s">
        <v>487</v>
      </c>
      <c r="B67" s="552"/>
      <c r="C67" s="553" t="e">
        <f>B67/'Unit Mix and Rents'!$F$76</f>
        <v>#DIV/0!</v>
      </c>
    </row>
    <row r="68" spans="1:4" s="218" customFormat="1" ht="13.9" x14ac:dyDescent="0.45">
      <c r="A68" s="551" t="s">
        <v>488</v>
      </c>
      <c r="B68" s="552"/>
      <c r="C68" s="553" t="e">
        <f>B68/'Unit Mix and Rents'!$F$76</f>
        <v>#DIV/0!</v>
      </c>
    </row>
    <row r="69" spans="1:4" s="218" customFormat="1" ht="13.9" x14ac:dyDescent="0.45">
      <c r="A69" s="557" t="str">
        <f t="shared" ref="A69:A70" si="3">"Other (Specify)"</f>
        <v>Other (Specify)</v>
      </c>
      <c r="B69" s="558"/>
      <c r="C69" s="553" t="e">
        <f>B69/'Unit Mix and Rents'!$F$76</f>
        <v>#DIV/0!</v>
      </c>
    </row>
    <row r="70" spans="1:4" s="218" customFormat="1" ht="13.9" x14ac:dyDescent="0.45">
      <c r="A70" s="557" t="str">
        <f t="shared" si="3"/>
        <v>Other (Specify)</v>
      </c>
      <c r="B70" s="558"/>
      <c r="C70" s="553" t="e">
        <f>B70/'Unit Mix and Rents'!$F$76</f>
        <v>#DIV/0!</v>
      </c>
    </row>
    <row r="71" spans="1:4" s="218" customFormat="1" ht="13.9" x14ac:dyDescent="0.45">
      <c r="A71" s="554" t="s">
        <v>489</v>
      </c>
      <c r="B71" s="555">
        <f>SUM(B64:B70)</f>
        <v>0</v>
      </c>
      <c r="C71" s="553" t="e">
        <f>B71/'Unit Mix and Rents'!$F$76</f>
        <v>#DIV/0!</v>
      </c>
    </row>
    <row r="72" spans="1:4" s="218" customFormat="1" ht="13.9" x14ac:dyDescent="0.45">
      <c r="A72" s="754" t="s">
        <v>490</v>
      </c>
      <c r="B72" s="755">
        <f>SUM(B22:B34,B37:B47,B50:B61,B64:B70)</f>
        <v>0</v>
      </c>
      <c r="C72" s="756" t="e">
        <f>B72/'Unit Mix and Rents'!$F$76</f>
        <v>#DIV/0!</v>
      </c>
    </row>
    <row r="73" spans="1:4" ht="15" customHeight="1" x14ac:dyDescent="0.45"/>
    <row r="74" spans="1:4" s="218" customFormat="1" ht="13.9" x14ac:dyDescent="0.45">
      <c r="A74" s="570" t="s">
        <v>491</v>
      </c>
      <c r="B74" s="555">
        <f>C74*'Unit Mix and Rents'!B3</f>
        <v>0</v>
      </c>
      <c r="C74" s="552">
        <v>350</v>
      </c>
      <c r="D74" s="84" t="s">
        <v>739</v>
      </c>
    </row>
    <row r="75" spans="1:4" s="218" customFormat="1" ht="13.9" x14ac:dyDescent="0.45"/>
    <row r="76" spans="1:4" s="218" customFormat="1" ht="13.9" x14ac:dyDescent="0.45">
      <c r="A76" s="551" t="s">
        <v>492</v>
      </c>
      <c r="B76" s="571">
        <f>B72+B74</f>
        <v>0</v>
      </c>
    </row>
    <row r="77" spans="1:4" s="218" customFormat="1" ht="13.9" x14ac:dyDescent="0.45">
      <c r="A77" s="554" t="s">
        <v>493</v>
      </c>
      <c r="B77" s="553" t="e">
        <f>B76/'Unit Mix and Rents'!F76</f>
        <v>#DIV/0!</v>
      </c>
    </row>
    <row r="78" spans="1:4" s="218" customFormat="1" ht="13.9" x14ac:dyDescent="0.45"/>
    <row r="79" spans="1:4" s="218" customFormat="1" ht="13.9" x14ac:dyDescent="0.45">
      <c r="A79" s="551" t="s">
        <v>195</v>
      </c>
      <c r="B79" s="569">
        <f>B18-B76</f>
        <v>0</v>
      </c>
    </row>
  </sheetData>
  <sheetProtection algorithmName="SHA-512" hashValue="eY6n9sn5I77gtDJHdKALwAdVZsnVAmb6KvrKetX1g/H81mLIdLDv8sR9oGxSdICfagqRsRzi7mwIXpRMCGHwmA==" saltValue="0OU1uZk2hlYk4jEChAgTgw==" spinCount="100000" sheet="1" objects="1" scenarios="1"/>
  <conditionalFormatting sqref="C74">
    <cfRule type="cellIs" dxfId="44" priority="1" operator="equal">
      <formula>0</formula>
    </cfRule>
    <cfRule type="cellIs" dxfId="43" priority="2" operator="lessThan">
      <formula>250</formula>
    </cfRule>
  </conditionalFormatting>
  <dataValidations count="3">
    <dataValidation type="whole" allowBlank="1" showInputMessage="1" showErrorMessage="1" errorTitle="Whole Numbers Only" error="Total Per Unit Annual Replacement Reserves must be entered as a whole number." sqref="B74" xr:uid="{BE43CB9E-03A6-47BE-B09F-1536F3799BCB}">
      <formula1>0</formula1>
      <formula2>1000</formula2>
    </dataValidation>
    <dataValidation type="whole" allowBlank="1" showInputMessage="1" showErrorMessage="1" errorTitle="Whole Numbers Only" error="All numbers on Annual Operating Expenses must be entered as a whole number." sqref="B64:B70 B50:B61 B37:B47 B22:B34" xr:uid="{DA5FA2E8-53BB-48A9-9115-7CD19E36A1DC}">
      <formula1>0</formula1>
      <formula2>100000000</formula2>
    </dataValidation>
    <dataValidation type="list" allowBlank="1" showInputMessage="1" showErrorMessage="1" sqref="B15" xr:uid="{CD6BBA61-B0B0-488B-B081-C8CFCD2C2E41}">
      <formula1>".07,.05"</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ignoredErrors>
    <ignoredError sqref="B74"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9876001EEEB544BE5AA821C718D255" ma:contentTypeVersion="8" ma:contentTypeDescription="Create a new document." ma:contentTypeScope="" ma:versionID="4b4846f3b5b233c2f333afde5950c11b">
  <xsd:schema xmlns:xsd="http://www.w3.org/2001/XMLSchema" xmlns:xs="http://www.w3.org/2001/XMLSchema" xmlns:p="http://schemas.microsoft.com/office/2006/metadata/properties" xmlns:ns2="699be0cc-5184-4674-b324-603e6c7e3a6a" targetNamespace="http://schemas.microsoft.com/office/2006/metadata/properties" ma:root="true" ma:fieldsID="b116c3930da1509389b37cbf930937c0" ns2:_="">
    <xsd:import namespace="699be0cc-5184-4674-b324-603e6c7e3a6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9be0cc-5184-4674-b324-603e6c7e3a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EB7F34C-6236-4D09-8641-DD39A668E0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9be0cc-5184-4674-b324-603e6c7e3a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822FBF-AE06-46E6-9AE2-60555399E120}">
  <ds:schemaRefs>
    <ds:schemaRef ds:uri="http://schemas.microsoft.com/sharepoint/v3/contenttype/forms"/>
  </ds:schemaRefs>
</ds:datastoreItem>
</file>

<file path=customXml/itemProps3.xml><?xml version="1.0" encoding="utf-8"?>
<ds:datastoreItem xmlns:ds="http://schemas.openxmlformats.org/officeDocument/2006/customXml" ds:itemID="{A713719D-26FB-401C-A0B0-ED266BEA595D}">
  <ds:schemaRefs>
    <ds:schemaRef ds:uri="http://purl.org/dc/dcmitype/"/>
    <ds:schemaRef ds:uri="http://schemas.microsoft.com/office/2006/documentManagement/types"/>
    <ds:schemaRef ds:uri="http://schemas.microsoft.com/office/2006/metadata/properties"/>
    <ds:schemaRef ds:uri="http://purl.org/dc/terms/"/>
    <ds:schemaRef ds:uri="http://schemas.microsoft.com/office/infopath/2007/PartnerControls"/>
    <ds:schemaRef ds:uri="http://schemas.openxmlformats.org/package/2006/metadata/core-properties"/>
    <ds:schemaRef ds:uri="699be0cc-5184-4674-b324-603e6c7e3a6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Data Extract</vt:lpstr>
      <vt:lpstr>Quick Analysis</vt:lpstr>
      <vt:lpstr>Instructions</vt:lpstr>
      <vt:lpstr>Contact Information</vt:lpstr>
      <vt:lpstr>Application</vt:lpstr>
      <vt:lpstr>Unit Mix and Rents</vt:lpstr>
      <vt:lpstr>Rents Table</vt:lpstr>
      <vt:lpstr>Income and Operating Expenses</vt:lpstr>
      <vt:lpstr>Development Budget</vt:lpstr>
      <vt:lpstr>Fin. Sources and Performance</vt:lpstr>
      <vt:lpstr>Cons. Period Cash Flow</vt:lpstr>
      <vt:lpstr>30-Year Cash Flow</vt:lpstr>
      <vt:lpstr>Sources and Uses</vt:lpstr>
      <vt:lpstr>Amortization 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Terry Barnard</dc:creator>
  <cp:keywords/>
  <dc:description/>
  <cp:lastModifiedBy>David Foust</cp:lastModifiedBy>
  <cp:revision/>
  <dcterms:created xsi:type="dcterms:W3CDTF">2023-08-18T21:33:06Z</dcterms:created>
  <dcterms:modified xsi:type="dcterms:W3CDTF">2026-01-29T00:12:33Z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0x010100139876001EEEB544BE5AA821C718D255</vt:lpwstr>
  </property>
  <property fmtid="{D5CDD505-2E9C-101B-9397-08002B2CF9AE}" pid="3" name="SchemaType">
    <vt:lpwstr>Development</vt:lpwstr>
  </property>
</Properties>
</file>